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417"/>
  <workbookPr codeName="ThisWorkbook"/>
  <mc:AlternateContent xmlns:mc="http://schemas.openxmlformats.org/markup-compatibility/2006">
    <mc:Choice Requires="x15">
      <x15ac:absPath xmlns:x15ac="http://schemas.microsoft.com/office/spreadsheetml/2010/11/ac" url="/Users/chillcilantro/Documents/KU_Year_3/EECS_738/Final_Project/Data/"/>
    </mc:Choice>
  </mc:AlternateContent>
  <bookViews>
    <workbookView xWindow="5140" yWindow="740" windowWidth="16120" windowHeight="19580"/>
  </bookViews>
  <sheets>
    <sheet name="Bracket" sheetId="1" r:id="rId1"/>
    <sheet name="Pool" sheetId="2" r:id="rId2"/>
    <sheet name="2018" sheetId="11" r:id="rId3"/>
    <sheet name="2017" sheetId="10" r:id="rId4"/>
    <sheet name="2016" sheetId="9" r:id="rId5"/>
    <sheet name="2015" sheetId="8" r:id="rId6"/>
    <sheet name="2014" sheetId="6" r:id="rId7"/>
    <sheet name="2013" sheetId="5" r:id="rId8"/>
    <sheet name="©" sheetId="7" r:id="rId9"/>
  </sheets>
  <externalReferences>
    <externalReference r:id="rId10"/>
  </externalReferences>
  <definedNames>
    <definedName name="All_Teams">OFFSET(Pool!$AB$3,0,0,COUNTA(Pool!$AB:$AB)-1,1)</definedName>
    <definedName name="Method">Pool!$AA$3</definedName>
    <definedName name="_xlnm.Print_Area" localSheetId="7">'2013'!$A$1:$AD$68</definedName>
    <definedName name="_xlnm.Print_Area" localSheetId="6">'2014'!$A$1:$AD$68</definedName>
    <definedName name="_xlnm.Print_Area" localSheetId="5">'2015'!$A$1:$AD$68</definedName>
    <definedName name="_xlnm.Print_Area" localSheetId="4">'2016'!$B$1:$AC$68</definedName>
    <definedName name="_xlnm.Print_Area" localSheetId="3">'2017'!$B$1:$AC$68</definedName>
    <definedName name="_xlnm.Print_Area" localSheetId="2">'2018'!$B$1:$AC$68</definedName>
    <definedName name="_xlnm.Print_Area" localSheetId="0">Bracket!$B$1:$AC$68</definedName>
    <definedName name="_xlnm.Print_Area" localSheetId="1">Pool!$A$1:$O$79</definedName>
    <definedName name="SeedInfo">Pool!$AB$2:$AC$67</definedName>
    <definedName name="SeedType">Pool!$AA$4</definedName>
    <definedName name="snowball">[1]Calculator!$F$21</definedName>
    <definedName name="strategy">[1]Calculator!$F$20</definedName>
    <definedName name="valuevx">42.314159</definedName>
    <definedName name="vertex42_copyright" hidden="1">"© 2012-2017 Vertex42 LLC"</definedName>
    <definedName name="vertex42_id" hidden="1">"march-madness-bracket.xlsx"</definedName>
    <definedName name="vertex42_title" hidden="1">"NCAA Basketball Tournament Bracket"</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66" i="11" l="1"/>
  <c r="E66" i="11"/>
  <c r="X64" i="11"/>
  <c r="G64" i="11"/>
  <c r="Z62" i="11"/>
  <c r="E62" i="11"/>
  <c r="V60" i="11"/>
  <c r="I60" i="11"/>
  <c r="Z58" i="11"/>
  <c r="E58" i="11"/>
  <c r="X56" i="11"/>
  <c r="G56" i="11"/>
  <c r="Z54" i="11"/>
  <c r="E54" i="11"/>
  <c r="T52" i="11"/>
  <c r="K52" i="11"/>
  <c r="Z50" i="11"/>
  <c r="E50" i="11"/>
  <c r="X48" i="11"/>
  <c r="G48" i="11"/>
  <c r="Z46" i="11"/>
  <c r="E46" i="11"/>
  <c r="V44" i="11"/>
  <c r="I44" i="11"/>
  <c r="Z42" i="11"/>
  <c r="E42" i="11"/>
  <c r="X40" i="11"/>
  <c r="P40" i="11"/>
  <c r="G40" i="11"/>
  <c r="Z38" i="11"/>
  <c r="E38" i="11"/>
  <c r="AJ6" i="11"/>
  <c r="O36" i="11"/>
  <c r="Z34" i="11"/>
  <c r="E34" i="11"/>
  <c r="N33" i="11"/>
  <c r="Z32" i="11"/>
  <c r="X32" i="11"/>
  <c r="G32" i="11"/>
  <c r="Z30" i="11"/>
  <c r="E30" i="11"/>
  <c r="X28" i="11"/>
  <c r="V28" i="11"/>
  <c r="M28" i="11"/>
  <c r="I28" i="11"/>
  <c r="Z26" i="11"/>
  <c r="E26" i="11"/>
  <c r="Z24" i="11"/>
  <c r="X24" i="11"/>
  <c r="G24" i="11"/>
  <c r="Z22" i="11"/>
  <c r="V22" i="11"/>
  <c r="I22" i="11"/>
  <c r="E22" i="11"/>
  <c r="T20" i="11"/>
  <c r="K20" i="11"/>
  <c r="Z18" i="11"/>
  <c r="E18" i="11"/>
  <c r="Z16" i="11"/>
  <c r="X16" i="11"/>
  <c r="G16" i="11"/>
  <c r="Z14" i="11"/>
  <c r="E14" i="11"/>
  <c r="X12" i="11"/>
  <c r="V12" i="11"/>
  <c r="I12" i="11"/>
  <c r="Z10" i="11"/>
  <c r="E10" i="11"/>
  <c r="Z8" i="11"/>
  <c r="X8" i="11"/>
  <c r="G8" i="11"/>
  <c r="AD67" i="11"/>
  <c r="Z6" i="11"/>
  <c r="E6" i="11"/>
  <c r="AB3" i="11"/>
  <c r="Z3" i="11"/>
  <c r="X3" i="11"/>
  <c r="V3" i="11"/>
  <c r="T3" i="11"/>
  <c r="AB2" i="11"/>
  <c r="Z2" i="11"/>
  <c r="K36" i="11"/>
  <c r="G44" i="11"/>
  <c r="E48" i="11"/>
  <c r="E56" i="11"/>
  <c r="G60" i="11"/>
  <c r="E64" i="11"/>
  <c r="T36" i="11"/>
  <c r="Z40" i="11"/>
  <c r="X44" i="11"/>
  <c r="Z48" i="11"/>
  <c r="I54" i="11"/>
  <c r="Z56" i="11"/>
  <c r="X60" i="11"/>
  <c r="Z64" i="11"/>
  <c r="A15" i="11"/>
  <c r="V54" i="11"/>
  <c r="AD11" i="11"/>
  <c r="AD19" i="11"/>
  <c r="AD23" i="11"/>
  <c r="AD27" i="11"/>
  <c r="A31" i="11"/>
  <c r="A39" i="11"/>
  <c r="A7" i="11"/>
  <c r="A11" i="11"/>
  <c r="A19" i="11"/>
  <c r="A23" i="11"/>
  <c r="A27" i="11"/>
  <c r="AD7" i="11"/>
  <c r="AD15" i="11"/>
  <c r="E8" i="11"/>
  <c r="G12" i="11"/>
  <c r="E16" i="11"/>
  <c r="E24" i="11"/>
  <c r="G28" i="11"/>
  <c r="AD31" i="11"/>
  <c r="A35" i="11"/>
  <c r="AD39" i="11"/>
  <c r="A43" i="11"/>
  <c r="A47" i="11"/>
  <c r="A51" i="11"/>
  <c r="A55" i="11"/>
  <c r="A59" i="11"/>
  <c r="A63" i="11"/>
  <c r="A67" i="11"/>
  <c r="E32" i="11"/>
  <c r="AD35" i="11"/>
  <c r="E40" i="11"/>
  <c r="AD43" i="11"/>
  <c r="AD47" i="11"/>
  <c r="AD51" i="11"/>
  <c r="AD55" i="11"/>
  <c r="AD59" i="11"/>
  <c r="AD63" i="11"/>
  <c r="Z66" i="10"/>
  <c r="X64" i="10"/>
  <c r="V60" i="10"/>
  <c r="E66" i="10"/>
  <c r="G64" i="10"/>
  <c r="Z62" i="10"/>
  <c r="E62" i="10"/>
  <c r="Z58" i="10"/>
  <c r="X56" i="10"/>
  <c r="E58" i="10"/>
  <c r="Z54" i="10"/>
  <c r="E54" i="10"/>
  <c r="G56" i="10"/>
  <c r="I60" i="10"/>
  <c r="Z50" i="10"/>
  <c r="X48" i="10"/>
  <c r="E50" i="10"/>
  <c r="E46" i="10"/>
  <c r="G48" i="10"/>
  <c r="Z46" i="10"/>
  <c r="Z42" i="10"/>
  <c r="E42" i="10"/>
  <c r="E38" i="10"/>
  <c r="G40" i="10"/>
  <c r="I44" i="10"/>
  <c r="K52" i="10"/>
  <c r="M28" i="10"/>
  <c r="Z38" i="10"/>
  <c r="X40" i="10"/>
  <c r="V44" i="10"/>
  <c r="T52" i="10"/>
  <c r="P40" i="10"/>
  <c r="N33" i="10"/>
  <c r="Z34" i="10"/>
  <c r="E34" i="10"/>
  <c r="E30" i="10"/>
  <c r="G32" i="10"/>
  <c r="Z30" i="10"/>
  <c r="X32" i="10"/>
  <c r="I28" i="10"/>
  <c r="K20" i="10"/>
  <c r="Z26" i="10"/>
  <c r="E26" i="10"/>
  <c r="G24" i="10"/>
  <c r="X24" i="10"/>
  <c r="V28" i="10"/>
  <c r="T20" i="10"/>
  <c r="Z22" i="10"/>
  <c r="E22" i="10"/>
  <c r="Z18" i="10"/>
  <c r="X16" i="10"/>
  <c r="E18" i="10"/>
  <c r="G16" i="10"/>
  <c r="I12" i="10"/>
  <c r="Z14" i="10"/>
  <c r="E14" i="10"/>
  <c r="Z10" i="10"/>
  <c r="E10" i="10"/>
  <c r="Z6" i="10"/>
  <c r="X8" i="10"/>
  <c r="V12" i="10"/>
  <c r="G8" i="10"/>
  <c r="AJ6" i="10"/>
  <c r="AD67" i="10"/>
  <c r="E6" i="10"/>
  <c r="AB3" i="10"/>
  <c r="Z3" i="10"/>
  <c r="X3" i="10"/>
  <c r="V3" i="10"/>
  <c r="T3" i="10"/>
  <c r="AB2" i="10"/>
  <c r="Z2" i="10"/>
  <c r="E48" i="10"/>
  <c r="I22" i="10"/>
  <c r="E56" i="10"/>
  <c r="Z8" i="10"/>
  <c r="K36" i="10"/>
  <c r="G44" i="10"/>
  <c r="E64" i="10"/>
  <c r="Z16" i="10"/>
  <c r="Z24" i="10"/>
  <c r="G60" i="10"/>
  <c r="X12" i="10"/>
  <c r="O36" i="10"/>
  <c r="V22" i="10"/>
  <c r="X28" i="10"/>
  <c r="Z32" i="10"/>
  <c r="T36" i="10"/>
  <c r="Z40" i="10"/>
  <c r="X44" i="10"/>
  <c r="Z48" i="10"/>
  <c r="I54" i="10"/>
  <c r="Z56" i="10"/>
  <c r="X60" i="10"/>
  <c r="Z64" i="10"/>
  <c r="A15" i="10"/>
  <c r="A27" i="10"/>
  <c r="V54" i="10"/>
  <c r="A7" i="10"/>
  <c r="A19" i="10"/>
  <c r="A23" i="10"/>
  <c r="AD11" i="10"/>
  <c r="A11" i="10"/>
  <c r="AD7" i="10"/>
  <c r="AD15" i="10"/>
  <c r="AD19" i="10"/>
  <c r="AD23" i="10"/>
  <c r="AD27" i="10"/>
  <c r="A31" i="10"/>
  <c r="A39" i="10"/>
  <c r="E8" i="10"/>
  <c r="G12" i="10"/>
  <c r="E16" i="10"/>
  <c r="E24" i="10"/>
  <c r="G28" i="10"/>
  <c r="AD31" i="10"/>
  <c r="A35" i="10"/>
  <c r="AD39" i="10"/>
  <c r="A43" i="10"/>
  <c r="A47" i="10"/>
  <c r="A51" i="10"/>
  <c r="A55" i="10"/>
  <c r="A59" i="10"/>
  <c r="A63" i="10"/>
  <c r="A67" i="10"/>
  <c r="E32" i="10"/>
  <c r="AD35" i="10"/>
  <c r="E40" i="10"/>
  <c r="AD43" i="10"/>
  <c r="AD47" i="10"/>
  <c r="AD51" i="10"/>
  <c r="AD55" i="10"/>
  <c r="AD59" i="10"/>
  <c r="AD63" i="10"/>
  <c r="Z2" i="1"/>
  <c r="AB2" i="1"/>
  <c r="Z66" i="9"/>
  <c r="E66" i="9"/>
  <c r="G64" i="9"/>
  <c r="Z62" i="9"/>
  <c r="X64" i="9"/>
  <c r="V60" i="9"/>
  <c r="T52" i="9"/>
  <c r="E62" i="9"/>
  <c r="I60" i="9"/>
  <c r="Z58" i="9"/>
  <c r="E58" i="9"/>
  <c r="G56" i="9"/>
  <c r="Z54" i="9"/>
  <c r="X56" i="9"/>
  <c r="E54" i="9"/>
  <c r="K52" i="9"/>
  <c r="Z50" i="9"/>
  <c r="X48" i="9"/>
  <c r="E50" i="9"/>
  <c r="G48" i="9"/>
  <c r="Z46" i="9"/>
  <c r="E46" i="9"/>
  <c r="Z42" i="9"/>
  <c r="E42" i="9"/>
  <c r="Z38" i="9"/>
  <c r="X40" i="9"/>
  <c r="V44" i="9"/>
  <c r="E38" i="9"/>
  <c r="G40" i="9"/>
  <c r="I44" i="9"/>
  <c r="Z34" i="9"/>
  <c r="E34" i="9"/>
  <c r="G32" i="9"/>
  <c r="I28" i="9"/>
  <c r="K20" i="9"/>
  <c r="M28" i="9"/>
  <c r="N33" i="9"/>
  <c r="Z30" i="9"/>
  <c r="X32" i="9"/>
  <c r="E30" i="9"/>
  <c r="Z26" i="9"/>
  <c r="E26" i="9"/>
  <c r="AJ6" i="9"/>
  <c r="Z24" i="9"/>
  <c r="G24" i="9"/>
  <c r="Z22" i="9"/>
  <c r="X24" i="9"/>
  <c r="V28" i="9"/>
  <c r="E22" i="9"/>
  <c r="Z18" i="9"/>
  <c r="E18" i="9"/>
  <c r="Z16" i="9"/>
  <c r="Z14" i="9"/>
  <c r="X16" i="9"/>
  <c r="E14" i="9"/>
  <c r="G16" i="9"/>
  <c r="Z10" i="9"/>
  <c r="E10" i="9"/>
  <c r="Z8" i="9"/>
  <c r="AD67" i="9"/>
  <c r="Z6" i="9"/>
  <c r="X8" i="9"/>
  <c r="V12" i="9"/>
  <c r="T20" i="9"/>
  <c r="P40" i="9"/>
  <c r="E6" i="9"/>
  <c r="G8" i="9"/>
  <c r="I12" i="9"/>
  <c r="AB3" i="9"/>
  <c r="Z3" i="9"/>
  <c r="X3" i="9"/>
  <c r="V3" i="9"/>
  <c r="T3" i="9"/>
  <c r="O36" i="9"/>
  <c r="X12" i="9"/>
  <c r="I22" i="9"/>
  <c r="K36" i="9"/>
  <c r="G44" i="9"/>
  <c r="E48" i="9"/>
  <c r="E56" i="9"/>
  <c r="G60" i="9"/>
  <c r="E64" i="9"/>
  <c r="V22" i="9"/>
  <c r="X28" i="9"/>
  <c r="Z32" i="9"/>
  <c r="T36" i="9"/>
  <c r="Z40" i="9"/>
  <c r="X44" i="9"/>
  <c r="Z48" i="9"/>
  <c r="I54" i="9"/>
  <c r="Z56" i="9"/>
  <c r="X60" i="9"/>
  <c r="Z64" i="9"/>
  <c r="A11" i="9"/>
  <c r="A15" i="9"/>
  <c r="A23" i="9"/>
  <c r="A27" i="9"/>
  <c r="V54" i="9"/>
  <c r="AD7" i="9"/>
  <c r="AD15" i="9"/>
  <c r="AD19" i="9"/>
  <c r="AD27" i="9"/>
  <c r="A31" i="9"/>
  <c r="A7" i="9"/>
  <c r="A19" i="9"/>
  <c r="AD11" i="9"/>
  <c r="AD23" i="9"/>
  <c r="A39" i="9"/>
  <c r="E8" i="9"/>
  <c r="G12" i="9"/>
  <c r="E16" i="9"/>
  <c r="E24" i="9"/>
  <c r="G28" i="9"/>
  <c r="AD31" i="9"/>
  <c r="A35" i="9"/>
  <c r="AD39" i="9"/>
  <c r="A43" i="9"/>
  <c r="A47" i="9"/>
  <c r="A51" i="9"/>
  <c r="A55" i="9"/>
  <c r="A59" i="9"/>
  <c r="A63" i="9"/>
  <c r="A67" i="9"/>
  <c r="E32" i="9"/>
  <c r="AD35" i="9"/>
  <c r="E40" i="9"/>
  <c r="AD43" i="9"/>
  <c r="AD47" i="9"/>
  <c r="AD51" i="9"/>
  <c r="AD55" i="9"/>
  <c r="AD59" i="9"/>
  <c r="AD63" i="9"/>
  <c r="AB3" i="8"/>
  <c r="Z3" i="8"/>
  <c r="X3" i="8"/>
  <c r="V3" i="8"/>
  <c r="T3" i="8"/>
  <c r="AD67" i="8"/>
  <c r="A67" i="8"/>
  <c r="Z66" i="8"/>
  <c r="E66" i="8"/>
  <c r="G64" i="8"/>
  <c r="I60" i="8"/>
  <c r="Z64" i="8"/>
  <c r="E64" i="8"/>
  <c r="AD63" i="8"/>
  <c r="A63" i="8"/>
  <c r="Z62" i="8"/>
  <c r="X64" i="8"/>
  <c r="E62" i="8"/>
  <c r="X60" i="8"/>
  <c r="G60" i="8"/>
  <c r="AD59" i="8"/>
  <c r="A59" i="8"/>
  <c r="Z58" i="8"/>
  <c r="Z54" i="8"/>
  <c r="X56" i="8"/>
  <c r="E58" i="8"/>
  <c r="Z56" i="8"/>
  <c r="E56" i="8"/>
  <c r="AD55" i="8"/>
  <c r="A55" i="8"/>
  <c r="V54" i="8"/>
  <c r="I54" i="8"/>
  <c r="E54" i="8"/>
  <c r="G56" i="8"/>
  <c r="AD51" i="8"/>
  <c r="A51" i="8"/>
  <c r="Z50" i="8"/>
  <c r="E50" i="8"/>
  <c r="G48" i="8"/>
  <c r="Z48" i="8"/>
  <c r="E48" i="8"/>
  <c r="AD47" i="8"/>
  <c r="A47" i="8"/>
  <c r="Z46" i="8"/>
  <c r="E46" i="8"/>
  <c r="X44" i="8"/>
  <c r="G44" i="8"/>
  <c r="AD43" i="8"/>
  <c r="A43" i="8"/>
  <c r="Z42" i="8"/>
  <c r="E42" i="8"/>
  <c r="Z40" i="8"/>
  <c r="E40" i="8"/>
  <c r="AD39" i="8"/>
  <c r="A39" i="8"/>
  <c r="Z38" i="8"/>
  <c r="X40" i="8"/>
  <c r="E38" i="8"/>
  <c r="G40" i="8"/>
  <c r="I44" i="8"/>
  <c r="T36" i="8"/>
  <c r="O36" i="8"/>
  <c r="K36" i="8"/>
  <c r="AD35" i="8"/>
  <c r="A35" i="8"/>
  <c r="Z34" i="8"/>
  <c r="E34" i="8"/>
  <c r="Z32" i="8"/>
  <c r="Z30" i="8"/>
  <c r="X32" i="8"/>
  <c r="E32" i="8"/>
  <c r="AD31" i="8"/>
  <c r="A31" i="8"/>
  <c r="E30" i="8"/>
  <c r="X28" i="8"/>
  <c r="G28" i="8"/>
  <c r="AD27" i="8"/>
  <c r="A27" i="8"/>
  <c r="Z26" i="8"/>
  <c r="E26" i="8"/>
  <c r="Z24" i="8"/>
  <c r="G24" i="8"/>
  <c r="E24" i="8"/>
  <c r="AD23" i="8"/>
  <c r="A23" i="8"/>
  <c r="Z22" i="8"/>
  <c r="V22" i="8"/>
  <c r="I22" i="8"/>
  <c r="E22" i="8"/>
  <c r="AD19" i="8"/>
  <c r="A19" i="8"/>
  <c r="Z18" i="8"/>
  <c r="X16" i="8"/>
  <c r="E18" i="8"/>
  <c r="E14" i="8"/>
  <c r="G16" i="8"/>
  <c r="Z16" i="8"/>
  <c r="E16" i="8"/>
  <c r="AD15" i="8"/>
  <c r="A15" i="8"/>
  <c r="Z14" i="8"/>
  <c r="X12" i="8"/>
  <c r="G12" i="8"/>
  <c r="AD11" i="8"/>
  <c r="A11" i="8"/>
  <c r="Z10" i="8"/>
  <c r="E10" i="8"/>
  <c r="Z8" i="8"/>
  <c r="E8" i="8"/>
  <c r="AD7" i="8"/>
  <c r="A7" i="8"/>
  <c r="Z6" i="8"/>
  <c r="X8" i="8"/>
  <c r="V12" i="8"/>
  <c r="E6" i="8"/>
  <c r="G32" i="8"/>
  <c r="I28" i="8"/>
  <c r="K52" i="8"/>
  <c r="X48" i="8"/>
  <c r="V44" i="8"/>
  <c r="T52" i="8"/>
  <c r="P40" i="8"/>
  <c r="N33" i="8"/>
  <c r="V60" i="8"/>
  <c r="G8" i="8"/>
  <c r="I12" i="8"/>
  <c r="K20" i="8"/>
  <c r="X24" i="8"/>
  <c r="V28" i="8"/>
  <c r="T20" i="8"/>
  <c r="M28" i="8"/>
  <c r="AJ6" i="1"/>
  <c r="AA4" i="2"/>
  <c r="T30" i="2"/>
  <c r="AA3" i="2"/>
  <c r="T3" i="1"/>
  <c r="X3" i="1"/>
  <c r="V3" i="1"/>
  <c r="Z3" i="1"/>
  <c r="AB3" i="1"/>
  <c r="AD67" i="6"/>
  <c r="A67" i="6"/>
  <c r="Z66" i="6"/>
  <c r="E66" i="6"/>
  <c r="Z64" i="6"/>
  <c r="G64" i="6"/>
  <c r="I60" i="6"/>
  <c r="K52" i="6"/>
  <c r="E64" i="6"/>
  <c r="AD63" i="6"/>
  <c r="A63" i="6"/>
  <c r="Z62" i="6"/>
  <c r="X64" i="6"/>
  <c r="V60" i="6"/>
  <c r="T52" i="6"/>
  <c r="P40" i="6"/>
  <c r="N33" i="6"/>
  <c r="E62" i="6"/>
  <c r="X60" i="6"/>
  <c r="G60" i="6"/>
  <c r="AD59" i="6"/>
  <c r="A59" i="6"/>
  <c r="Z58" i="6"/>
  <c r="X56" i="6"/>
  <c r="E58" i="6"/>
  <c r="Z56" i="6"/>
  <c r="E56" i="6"/>
  <c r="AD55" i="6"/>
  <c r="A55" i="6"/>
  <c r="Z54" i="6"/>
  <c r="V54" i="6"/>
  <c r="I54" i="6"/>
  <c r="E54" i="6"/>
  <c r="G56" i="6"/>
  <c r="AD51" i="6"/>
  <c r="A51" i="6"/>
  <c r="Z50" i="6"/>
  <c r="E50" i="6"/>
  <c r="G48" i="6"/>
  <c r="Z48" i="6"/>
  <c r="X48" i="6"/>
  <c r="V44" i="6"/>
  <c r="E48" i="6"/>
  <c r="AD47" i="6"/>
  <c r="A47" i="6"/>
  <c r="Z46" i="6"/>
  <c r="E46" i="6"/>
  <c r="X44" i="6"/>
  <c r="G44" i="6"/>
  <c r="AD43" i="6"/>
  <c r="A43" i="6"/>
  <c r="Z42" i="6"/>
  <c r="E42" i="6"/>
  <c r="Z40" i="6"/>
  <c r="E40" i="6"/>
  <c r="AD39" i="6"/>
  <c r="A39" i="6"/>
  <c r="Z38" i="6"/>
  <c r="X40" i="6"/>
  <c r="E38" i="6"/>
  <c r="G40" i="6"/>
  <c r="I44" i="6"/>
  <c r="T36" i="6"/>
  <c r="O36" i="6"/>
  <c r="K36" i="6"/>
  <c r="AD35" i="6"/>
  <c r="A35" i="6"/>
  <c r="Z34" i="6"/>
  <c r="E34" i="6"/>
  <c r="G32" i="6"/>
  <c r="I28" i="6"/>
  <c r="Z32" i="6"/>
  <c r="E32" i="6"/>
  <c r="AD31" i="6"/>
  <c r="A31" i="6"/>
  <c r="Z30" i="6"/>
  <c r="X32" i="6"/>
  <c r="E30" i="6"/>
  <c r="X28" i="6"/>
  <c r="G28" i="6"/>
  <c r="AD27" i="6"/>
  <c r="A27" i="6"/>
  <c r="Z26" i="6"/>
  <c r="E26" i="6"/>
  <c r="Z24" i="6"/>
  <c r="E24" i="6"/>
  <c r="AD23" i="6"/>
  <c r="A23" i="6"/>
  <c r="Z22" i="6"/>
  <c r="X24" i="6"/>
  <c r="V28" i="6"/>
  <c r="V22" i="6"/>
  <c r="I22" i="6"/>
  <c r="E22" i="6"/>
  <c r="G24" i="6"/>
  <c r="AD19" i="6"/>
  <c r="A19" i="6"/>
  <c r="Z18" i="6"/>
  <c r="X16" i="6"/>
  <c r="E18" i="6"/>
  <c r="G16" i="6"/>
  <c r="Z16" i="6"/>
  <c r="E16" i="6"/>
  <c r="AD15" i="6"/>
  <c r="A15" i="6"/>
  <c r="Z14" i="6"/>
  <c r="E14" i="6"/>
  <c r="X12" i="6"/>
  <c r="G12" i="6"/>
  <c r="AD11" i="6"/>
  <c r="A11" i="6"/>
  <c r="Z10" i="6"/>
  <c r="E10" i="6"/>
  <c r="G8" i="6"/>
  <c r="I12" i="6"/>
  <c r="K20" i="6"/>
  <c r="M28" i="6"/>
  <c r="Z8" i="6"/>
  <c r="E8" i="6"/>
  <c r="AD7" i="6"/>
  <c r="A7" i="6"/>
  <c r="Z6" i="6"/>
  <c r="X8" i="6"/>
  <c r="V12" i="6"/>
  <c r="T20" i="6"/>
  <c r="E6" i="6"/>
  <c r="AD67" i="5"/>
  <c r="A67" i="5"/>
  <c r="Z66" i="5"/>
  <c r="X64" i="5"/>
  <c r="E66" i="5"/>
  <c r="G64" i="5"/>
  <c r="I60" i="5"/>
  <c r="Z64" i="5"/>
  <c r="E64" i="5"/>
  <c r="AD63" i="5"/>
  <c r="A63" i="5"/>
  <c r="Z62" i="5"/>
  <c r="E62" i="5"/>
  <c r="X60" i="5"/>
  <c r="G60" i="5"/>
  <c r="AD59" i="5"/>
  <c r="A59" i="5"/>
  <c r="Z58" i="5"/>
  <c r="X56" i="5"/>
  <c r="V60" i="5"/>
  <c r="E58" i="5"/>
  <c r="Z56" i="5"/>
  <c r="E56" i="5"/>
  <c r="AD55" i="5"/>
  <c r="A55" i="5"/>
  <c r="Z54" i="5"/>
  <c r="V54" i="5"/>
  <c r="I54" i="5"/>
  <c r="E54" i="5"/>
  <c r="G56" i="5"/>
  <c r="AD51" i="5"/>
  <c r="A51" i="5"/>
  <c r="Z50" i="5"/>
  <c r="X48" i="5"/>
  <c r="V44" i="5"/>
  <c r="T52" i="5"/>
  <c r="E50" i="5"/>
  <c r="G48" i="5"/>
  <c r="Z48" i="5"/>
  <c r="E48" i="5"/>
  <c r="AD47" i="5"/>
  <c r="A47" i="5"/>
  <c r="Z46" i="5"/>
  <c r="E46" i="5"/>
  <c r="X44" i="5"/>
  <c r="G44" i="5"/>
  <c r="AD43" i="5"/>
  <c r="A43" i="5"/>
  <c r="Z42" i="5"/>
  <c r="E42" i="5"/>
  <c r="Z40" i="5"/>
  <c r="G40" i="5"/>
  <c r="I44" i="5"/>
  <c r="K52" i="5"/>
  <c r="E40" i="5"/>
  <c r="AD39" i="5"/>
  <c r="A39" i="5"/>
  <c r="Z38" i="5"/>
  <c r="X40" i="5"/>
  <c r="E38" i="5"/>
  <c r="T36" i="5"/>
  <c r="O36" i="5"/>
  <c r="K36" i="5"/>
  <c r="AD35" i="5"/>
  <c r="A35" i="5"/>
  <c r="Z34" i="5"/>
  <c r="X32" i="5"/>
  <c r="E34" i="5"/>
  <c r="G32" i="5"/>
  <c r="I28" i="5"/>
  <c r="Z32" i="5"/>
  <c r="E32" i="5"/>
  <c r="AD31" i="5"/>
  <c r="A31" i="5"/>
  <c r="Z30" i="5"/>
  <c r="E30" i="5"/>
  <c r="X28" i="5"/>
  <c r="G28" i="5"/>
  <c r="AD27" i="5"/>
  <c r="A27" i="5"/>
  <c r="Z26" i="5"/>
  <c r="X24" i="5"/>
  <c r="V28" i="5"/>
  <c r="E26" i="5"/>
  <c r="G24" i="5"/>
  <c r="Z24" i="5"/>
  <c r="E24" i="5"/>
  <c r="AD23" i="5"/>
  <c r="A23" i="5"/>
  <c r="Z22" i="5"/>
  <c r="V22" i="5"/>
  <c r="I22" i="5"/>
  <c r="E22" i="5"/>
  <c r="AD19" i="5"/>
  <c r="A19" i="5"/>
  <c r="Z18" i="5"/>
  <c r="X16" i="5"/>
  <c r="V12" i="5"/>
  <c r="T20" i="5"/>
  <c r="P40" i="5"/>
  <c r="E18" i="5"/>
  <c r="Z16" i="5"/>
  <c r="E16" i="5"/>
  <c r="AD15" i="5"/>
  <c r="A15" i="5"/>
  <c r="Z14" i="5"/>
  <c r="E14" i="5"/>
  <c r="G16" i="5"/>
  <c r="X12" i="5"/>
  <c r="G12" i="5"/>
  <c r="AD11" i="5"/>
  <c r="A11" i="5"/>
  <c r="Z10" i="5"/>
  <c r="E10" i="5"/>
  <c r="Z8" i="5"/>
  <c r="E8" i="5"/>
  <c r="AD7" i="5"/>
  <c r="A7" i="5"/>
  <c r="Z6" i="5"/>
  <c r="X8" i="5"/>
  <c r="E6" i="5"/>
  <c r="G8" i="5"/>
  <c r="I12" i="5"/>
  <c r="K20" i="5"/>
  <c r="M28" i="5"/>
  <c r="N33" i="5"/>
  <c r="E11" i="2"/>
  <c r="F4" i="2"/>
  <c r="E12" i="2"/>
  <c r="A12" i="2"/>
  <c r="M79" i="2"/>
  <c r="L9" i="2"/>
  <c r="M77" i="2"/>
  <c r="M76" i="2"/>
  <c r="M74" i="2"/>
  <c r="M73" i="2"/>
  <c r="M72" i="2"/>
  <c r="M71" i="2"/>
  <c r="M69" i="2"/>
  <c r="M68" i="2"/>
  <c r="M67" i="2"/>
  <c r="M66" i="2"/>
  <c r="M65" i="2"/>
  <c r="M64" i="2"/>
  <c r="M63" i="2"/>
  <c r="M62" i="2"/>
  <c r="M60" i="2"/>
  <c r="M59" i="2"/>
  <c r="M58" i="2"/>
  <c r="M57" i="2"/>
  <c r="M56" i="2"/>
  <c r="M55" i="2"/>
  <c r="M54" i="2"/>
  <c r="M53" i="2"/>
  <c r="M52" i="2"/>
  <c r="M51" i="2"/>
  <c r="M50" i="2"/>
  <c r="M49" i="2"/>
  <c r="M48" i="2"/>
  <c r="M47" i="2"/>
  <c r="M46" i="2"/>
  <c r="M4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AB3" i="2"/>
  <c r="AC3" i="2"/>
  <c r="AB4" i="2"/>
  <c r="AC4" i="2"/>
  <c r="AB5" i="2"/>
  <c r="AC5" i="2"/>
  <c r="AB6" i="2"/>
  <c r="AC6" i="2"/>
  <c r="AB8" i="2"/>
  <c r="AC8" i="2"/>
  <c r="AB9" i="2"/>
  <c r="AC9" i="2"/>
  <c r="AB10" i="2"/>
  <c r="AC10" i="2"/>
  <c r="AB11" i="2"/>
  <c r="AC11" i="2"/>
  <c r="AB12" i="2"/>
  <c r="AC12" i="2"/>
  <c r="AB13" i="2"/>
  <c r="AC13" i="2"/>
  <c r="AB14" i="2"/>
  <c r="AC14" i="2"/>
  <c r="AB15" i="2"/>
  <c r="AC15" i="2"/>
  <c r="AB16" i="2"/>
  <c r="AC16" i="2"/>
  <c r="AB17" i="2"/>
  <c r="AC17" i="2"/>
  <c r="AB18" i="2"/>
  <c r="AC18" i="2"/>
  <c r="AB19" i="2"/>
  <c r="AC19" i="2"/>
  <c r="AB20" i="2"/>
  <c r="AC20" i="2"/>
  <c r="AB21" i="2"/>
  <c r="AC21" i="2"/>
  <c r="AB22" i="2"/>
  <c r="AC22" i="2"/>
  <c r="AB23" i="2"/>
  <c r="AC23" i="2"/>
  <c r="AB24" i="2"/>
  <c r="AC24" i="2"/>
  <c r="AB25" i="2"/>
  <c r="AC25" i="2"/>
  <c r="AB26" i="2"/>
  <c r="AC26" i="2"/>
  <c r="AB27" i="2"/>
  <c r="AC27" i="2"/>
  <c r="AB28" i="2"/>
  <c r="AC28" i="2"/>
  <c r="AB29" i="2"/>
  <c r="AC29" i="2"/>
  <c r="AB30" i="2"/>
  <c r="AC30" i="2"/>
  <c r="AB31" i="2"/>
  <c r="AC31" i="2"/>
  <c r="AB32" i="2"/>
  <c r="AC32" i="2"/>
  <c r="AB33" i="2"/>
  <c r="AC33" i="2"/>
  <c r="AB34" i="2"/>
  <c r="AC34" i="2"/>
  <c r="AB35" i="2"/>
  <c r="AC35" i="2"/>
  <c r="AB36" i="2"/>
  <c r="AC36" i="2"/>
  <c r="AB37" i="2"/>
  <c r="AC37" i="2"/>
  <c r="AB38" i="2"/>
  <c r="AC38" i="2"/>
  <c r="AB39" i="2"/>
  <c r="AC39" i="2"/>
  <c r="AB40" i="2"/>
  <c r="AC40" i="2"/>
  <c r="AB41" i="2"/>
  <c r="AC41" i="2"/>
  <c r="AB42" i="2"/>
  <c r="AC42" i="2"/>
  <c r="AB43" i="2"/>
  <c r="AC43" i="2"/>
  <c r="AB44" i="2"/>
  <c r="AC44" i="2"/>
  <c r="AB45" i="2"/>
  <c r="AC45" i="2"/>
  <c r="AB46" i="2"/>
  <c r="AC46" i="2"/>
  <c r="AB47" i="2"/>
  <c r="AC47" i="2"/>
  <c r="AB48" i="2"/>
  <c r="AC48" i="2"/>
  <c r="AB49" i="2"/>
  <c r="AC49" i="2"/>
  <c r="AB50" i="2"/>
  <c r="AC50" i="2"/>
  <c r="AB51" i="2"/>
  <c r="AC51" i="2"/>
  <c r="AB52" i="2"/>
  <c r="AC52" i="2"/>
  <c r="AB53" i="2"/>
  <c r="AC53" i="2"/>
  <c r="AB54" i="2"/>
  <c r="AC54" i="2"/>
  <c r="AB55" i="2"/>
  <c r="AC55" i="2"/>
  <c r="AB56" i="2"/>
  <c r="AC56" i="2"/>
  <c r="AB57" i="2"/>
  <c r="AC57" i="2"/>
  <c r="AB58" i="2"/>
  <c r="AC58" i="2"/>
  <c r="AB59" i="2"/>
  <c r="AC59" i="2"/>
  <c r="AB60" i="2"/>
  <c r="AC60" i="2"/>
  <c r="AB61" i="2"/>
  <c r="AC61" i="2"/>
  <c r="AB62" i="2"/>
  <c r="AC62" i="2"/>
  <c r="AB63" i="2"/>
  <c r="AC63" i="2"/>
  <c r="AB64" i="2"/>
  <c r="AC64" i="2"/>
  <c r="AB65" i="2"/>
  <c r="AC65" i="2"/>
  <c r="AB66" i="2"/>
  <c r="AC66" i="2"/>
  <c r="AB67" i="2"/>
  <c r="AC67" i="2"/>
  <c r="O79" i="2"/>
  <c r="N9" i="2"/>
  <c r="O77" i="2"/>
  <c r="O76" i="2"/>
  <c r="O74" i="2"/>
  <c r="O73" i="2"/>
  <c r="O72" i="2"/>
  <c r="O71" i="2"/>
  <c r="O69" i="2"/>
  <c r="O68" i="2"/>
  <c r="O67" i="2"/>
  <c r="O66" i="2"/>
  <c r="O65" i="2"/>
  <c r="O64" i="2"/>
  <c r="O63" i="2"/>
  <c r="O62" i="2"/>
  <c r="I15" i="2"/>
  <c r="C15" i="2"/>
  <c r="G62" i="2"/>
  <c r="B62" i="2"/>
  <c r="E71" i="2"/>
  <c r="A71" i="2"/>
  <c r="G48" i="2"/>
  <c r="B48" i="2"/>
  <c r="I48" i="2"/>
  <c r="E48" i="2"/>
  <c r="A48" i="2"/>
  <c r="C48" i="2"/>
  <c r="I22" i="2"/>
  <c r="C22" i="2"/>
  <c r="G64" i="2"/>
  <c r="B64" i="2"/>
  <c r="E72" i="2"/>
  <c r="A72" i="2"/>
  <c r="G51" i="2"/>
  <c r="B51" i="2"/>
  <c r="I51" i="2"/>
  <c r="E51" i="2"/>
  <c r="A51" i="2"/>
  <c r="C51" i="2"/>
  <c r="G72" i="2"/>
  <c r="B72" i="2"/>
  <c r="E73" i="2"/>
  <c r="A73" i="2"/>
  <c r="I37" i="2"/>
  <c r="C37" i="2"/>
  <c r="E68" i="2"/>
  <c r="A68" i="2"/>
  <c r="I58" i="2"/>
  <c r="E58" i="2"/>
  <c r="A58" i="2"/>
  <c r="C58" i="2"/>
  <c r="I68" i="2"/>
  <c r="C68" i="2"/>
  <c r="G74" i="2"/>
  <c r="B74" i="2"/>
  <c r="E67" i="2"/>
  <c r="A67" i="2"/>
  <c r="I67" i="2"/>
  <c r="G67" i="2"/>
  <c r="B67" i="2"/>
  <c r="C67" i="2"/>
  <c r="D62" i="2"/>
  <c r="D63" i="2"/>
  <c r="D64" i="2"/>
  <c r="D65" i="2"/>
  <c r="D66" i="2"/>
  <c r="D67" i="2"/>
  <c r="D68" i="2"/>
  <c r="D69" i="2"/>
  <c r="T19" i="2"/>
  <c r="G61" i="2"/>
  <c r="O60" i="2"/>
  <c r="O59" i="2"/>
  <c r="O58" i="2"/>
  <c r="O57" i="2"/>
  <c r="O56" i="2"/>
  <c r="O55" i="2"/>
  <c r="O54" i="2"/>
  <c r="O53" i="2"/>
  <c r="O52" i="2"/>
  <c r="O51" i="2"/>
  <c r="O50" i="2"/>
  <c r="O49" i="2"/>
  <c r="O48" i="2"/>
  <c r="O47" i="2"/>
  <c r="O46" i="2"/>
  <c r="O45"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D79" i="2"/>
  <c r="D77" i="2"/>
  <c r="D76" i="2"/>
  <c r="D72" i="2"/>
  <c r="D73" i="2"/>
  <c r="D74" i="2"/>
  <c r="D71" i="2"/>
  <c r="D46" i="2"/>
  <c r="D47" i="2"/>
  <c r="D48" i="2"/>
  <c r="D49" i="2"/>
  <c r="D50" i="2"/>
  <c r="D51" i="2"/>
  <c r="D52" i="2"/>
  <c r="D53" i="2"/>
  <c r="D54" i="2"/>
  <c r="D55" i="2"/>
  <c r="D56" i="2"/>
  <c r="D57" i="2"/>
  <c r="D58" i="2"/>
  <c r="D59" i="2"/>
  <c r="D60" i="2"/>
  <c r="D45"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12" i="2"/>
  <c r="W19" i="2"/>
  <c r="G78" i="2"/>
  <c r="V19" i="2"/>
  <c r="G75" i="2"/>
  <c r="U19" i="2"/>
  <c r="G70" i="2"/>
  <c r="K67" i="2"/>
  <c r="S19" i="2"/>
  <c r="G44" i="2"/>
  <c r="K56" i="2"/>
  <c r="R19" i="2"/>
  <c r="H11" i="2"/>
  <c r="A7" i="1"/>
  <c r="A11" i="1"/>
  <c r="A15" i="1"/>
  <c r="A19" i="1"/>
  <c r="A23" i="1"/>
  <c r="A27" i="1"/>
  <c r="A31" i="1"/>
  <c r="A35" i="1"/>
  <c r="A39" i="1"/>
  <c r="A43" i="1"/>
  <c r="A47" i="1"/>
  <c r="A51" i="1"/>
  <c r="A55" i="1"/>
  <c r="A59" i="1"/>
  <c r="A63" i="1"/>
  <c r="A67" i="1"/>
  <c r="AD7" i="1"/>
  <c r="AD11" i="1"/>
  <c r="AD15" i="1"/>
  <c r="AD19" i="1"/>
  <c r="AD23" i="1"/>
  <c r="AD27" i="1"/>
  <c r="AD31" i="1"/>
  <c r="AD35" i="1"/>
  <c r="AD39" i="1"/>
  <c r="AD43" i="1"/>
  <c r="AD47" i="1"/>
  <c r="AD51" i="1"/>
  <c r="AD55" i="1"/>
  <c r="AD59" i="1"/>
  <c r="AD63" i="1"/>
  <c r="AD67" i="1"/>
  <c r="E8" i="1"/>
  <c r="I43" i="2"/>
  <c r="C43" i="2"/>
  <c r="I60" i="2"/>
  <c r="C60" i="2"/>
  <c r="E78" i="2"/>
  <c r="F9" i="2"/>
  <c r="E75" i="2"/>
  <c r="F8" i="2"/>
  <c r="E70" i="2"/>
  <c r="F7" i="2"/>
  <c r="E61" i="2"/>
  <c r="F6" i="2"/>
  <c r="I29" i="2"/>
  <c r="C29" i="2"/>
  <c r="G52" i="2"/>
  <c r="B52" i="2"/>
  <c r="G49" i="2"/>
  <c r="B49" i="2"/>
  <c r="E44" i="2"/>
  <c r="F5" i="2"/>
  <c r="G58" i="2"/>
  <c r="B58" i="2"/>
  <c r="E56" i="2"/>
  <c r="A56" i="2"/>
  <c r="E29" i="2"/>
  <c r="A29" i="2"/>
  <c r="F29" i="2"/>
  <c r="G29" i="2"/>
  <c r="B29" i="2"/>
  <c r="H29" i="2"/>
  <c r="E30" i="2"/>
  <c r="A30" i="2"/>
  <c r="F30" i="2"/>
  <c r="G30" i="2"/>
  <c r="B30" i="2"/>
  <c r="H30" i="2"/>
  <c r="E31" i="2"/>
  <c r="A31" i="2"/>
  <c r="F31" i="2"/>
  <c r="G31" i="2"/>
  <c r="B31" i="2"/>
  <c r="H31" i="2"/>
  <c r="E32" i="2"/>
  <c r="A32" i="2"/>
  <c r="F32" i="2"/>
  <c r="G32" i="2"/>
  <c r="B32" i="2"/>
  <c r="H32" i="2"/>
  <c r="E33" i="2"/>
  <c r="A33" i="2"/>
  <c r="F33" i="2"/>
  <c r="G33" i="2"/>
  <c r="B33" i="2"/>
  <c r="H33" i="2"/>
  <c r="E34" i="2"/>
  <c r="A34" i="2"/>
  <c r="F34" i="2"/>
  <c r="G34" i="2"/>
  <c r="B34" i="2"/>
  <c r="H34" i="2"/>
  <c r="E35" i="2"/>
  <c r="A35" i="2"/>
  <c r="F35" i="2"/>
  <c r="G35" i="2"/>
  <c r="B35" i="2"/>
  <c r="H35" i="2"/>
  <c r="E36" i="2"/>
  <c r="A36" i="2"/>
  <c r="F36" i="2"/>
  <c r="G36" i="2"/>
  <c r="B36" i="2"/>
  <c r="H36" i="2"/>
  <c r="E37" i="2"/>
  <c r="A37" i="2"/>
  <c r="F37" i="2"/>
  <c r="G37" i="2"/>
  <c r="B37" i="2"/>
  <c r="H37" i="2"/>
  <c r="E38" i="2"/>
  <c r="A38" i="2"/>
  <c r="F38" i="2"/>
  <c r="G38" i="2"/>
  <c r="B38" i="2"/>
  <c r="H38" i="2"/>
  <c r="E39" i="2"/>
  <c r="A39" i="2"/>
  <c r="F39" i="2"/>
  <c r="G39" i="2"/>
  <c r="B39" i="2"/>
  <c r="H39" i="2"/>
  <c r="E40" i="2"/>
  <c r="A40" i="2"/>
  <c r="F40" i="2"/>
  <c r="G40" i="2"/>
  <c r="B40" i="2"/>
  <c r="H40" i="2"/>
  <c r="E41" i="2"/>
  <c r="A41" i="2"/>
  <c r="F41" i="2"/>
  <c r="G41" i="2"/>
  <c r="B41" i="2"/>
  <c r="H41" i="2"/>
  <c r="E42" i="2"/>
  <c r="A42" i="2"/>
  <c r="F42" i="2"/>
  <c r="G42" i="2"/>
  <c r="B42" i="2"/>
  <c r="H42" i="2"/>
  <c r="E43" i="2"/>
  <c r="A43" i="2"/>
  <c r="F43" i="2"/>
  <c r="G43" i="2"/>
  <c r="B43" i="2"/>
  <c r="H43" i="2"/>
  <c r="H28" i="2"/>
  <c r="G28" i="2"/>
  <c r="B28" i="2"/>
  <c r="F28" i="2"/>
  <c r="E28" i="2"/>
  <c r="A28" i="2"/>
  <c r="I23" i="2"/>
  <c r="C23" i="2"/>
  <c r="H27" i="2"/>
  <c r="G27" i="2"/>
  <c r="B27" i="2"/>
  <c r="F27" i="2"/>
  <c r="E27" i="2"/>
  <c r="A27" i="2"/>
  <c r="H26" i="2"/>
  <c r="G26" i="2"/>
  <c r="B26" i="2"/>
  <c r="F26" i="2"/>
  <c r="E26" i="2"/>
  <c r="A26" i="2"/>
  <c r="H25" i="2"/>
  <c r="G25" i="2"/>
  <c r="B25" i="2"/>
  <c r="F25" i="2"/>
  <c r="E25" i="2"/>
  <c r="A25" i="2"/>
  <c r="H24" i="2"/>
  <c r="G24" i="2"/>
  <c r="B24" i="2"/>
  <c r="F24" i="2"/>
  <c r="E24" i="2"/>
  <c r="A24" i="2"/>
  <c r="H23" i="2"/>
  <c r="G23" i="2"/>
  <c r="B23" i="2"/>
  <c r="F23" i="2"/>
  <c r="E23" i="2"/>
  <c r="A23" i="2"/>
  <c r="H22" i="2"/>
  <c r="G22" i="2"/>
  <c r="B22" i="2"/>
  <c r="F22" i="2"/>
  <c r="E22" i="2"/>
  <c r="A22" i="2"/>
  <c r="H21" i="2"/>
  <c r="G21" i="2"/>
  <c r="B21" i="2"/>
  <c r="F21" i="2"/>
  <c r="E21" i="2"/>
  <c r="A21" i="2"/>
  <c r="H20" i="2"/>
  <c r="G20" i="2"/>
  <c r="B20" i="2"/>
  <c r="F20" i="2"/>
  <c r="E20" i="2"/>
  <c r="A20" i="2"/>
  <c r="H19" i="2"/>
  <c r="G19" i="2"/>
  <c r="B19" i="2"/>
  <c r="F19" i="2"/>
  <c r="E19" i="2"/>
  <c r="A19" i="2"/>
  <c r="H18" i="2"/>
  <c r="G18" i="2"/>
  <c r="B18" i="2"/>
  <c r="F18" i="2"/>
  <c r="E18" i="2"/>
  <c r="A18" i="2"/>
  <c r="H17" i="2"/>
  <c r="G17" i="2"/>
  <c r="B17" i="2"/>
  <c r="F17" i="2"/>
  <c r="E17" i="2"/>
  <c r="A17" i="2"/>
  <c r="H16" i="2"/>
  <c r="G16" i="2"/>
  <c r="B16" i="2"/>
  <c r="F16" i="2"/>
  <c r="E16" i="2"/>
  <c r="A16" i="2"/>
  <c r="H15" i="2"/>
  <c r="G15" i="2"/>
  <c r="B15" i="2"/>
  <c r="F15" i="2"/>
  <c r="E15" i="2"/>
  <c r="A15" i="2"/>
  <c r="H14" i="2"/>
  <c r="G14" i="2"/>
  <c r="B14" i="2"/>
  <c r="F14" i="2"/>
  <c r="E14" i="2"/>
  <c r="A14" i="2"/>
  <c r="H13" i="2"/>
  <c r="G13" i="2"/>
  <c r="B13" i="2"/>
  <c r="F13" i="2"/>
  <c r="E13" i="2"/>
  <c r="A13" i="2"/>
  <c r="H12" i="2"/>
  <c r="F12" i="2"/>
  <c r="G12" i="2"/>
  <c r="B12" i="2"/>
  <c r="I42" i="2"/>
  <c r="C42" i="2"/>
  <c r="G59" i="2"/>
  <c r="B59" i="2"/>
  <c r="E59" i="2"/>
  <c r="A59" i="2"/>
  <c r="I35" i="2"/>
  <c r="C35" i="2"/>
  <c r="G55" i="2"/>
  <c r="B55" i="2"/>
  <c r="E55" i="2"/>
  <c r="A55" i="2"/>
  <c r="I30" i="2"/>
  <c r="C30" i="2"/>
  <c r="K30" i="2"/>
  <c r="E53" i="2"/>
  <c r="A53" i="2"/>
  <c r="E64" i="2"/>
  <c r="A64" i="2"/>
  <c r="E47" i="2"/>
  <c r="A47" i="2"/>
  <c r="I18" i="2"/>
  <c r="C18" i="2"/>
  <c r="I14" i="2"/>
  <c r="C14" i="2"/>
  <c r="I13" i="2"/>
  <c r="C13" i="2"/>
  <c r="I45" i="2"/>
  <c r="G45" i="2"/>
  <c r="B45" i="2"/>
  <c r="C45" i="2"/>
  <c r="I53" i="2"/>
  <c r="G53" i="2"/>
  <c r="B53" i="2"/>
  <c r="C53" i="2"/>
  <c r="K16" i="2"/>
  <c r="G65" i="2"/>
  <c r="B65" i="2"/>
  <c r="K52" i="2"/>
  <c r="I54" i="2"/>
  <c r="G54" i="2"/>
  <c r="B54" i="2"/>
  <c r="C54" i="2"/>
  <c r="K32" i="2"/>
  <c r="I59" i="2"/>
  <c r="C59" i="2"/>
  <c r="K60" i="2"/>
  <c r="K59" i="2"/>
  <c r="K40" i="2"/>
  <c r="K51" i="2"/>
  <c r="K64" i="2"/>
  <c r="K31" i="2"/>
  <c r="K57" i="2"/>
  <c r="K63" i="2"/>
  <c r="K58" i="2"/>
  <c r="G77" i="2"/>
  <c r="B77" i="2"/>
  <c r="I73" i="2"/>
  <c r="G73" i="2"/>
  <c r="B73" i="2"/>
  <c r="C73" i="2"/>
  <c r="I76" i="2"/>
  <c r="C76" i="2"/>
  <c r="K72" i="2"/>
  <c r="K77" i="2"/>
  <c r="I71" i="2"/>
  <c r="C71" i="2"/>
  <c r="I79" i="2"/>
  <c r="K68" i="2"/>
  <c r="K62" i="2"/>
  <c r="K76" i="2"/>
  <c r="K66" i="2"/>
  <c r="K29" i="2"/>
  <c r="K48" i="2"/>
  <c r="K46" i="2"/>
  <c r="K69" i="2"/>
  <c r="K34" i="2"/>
  <c r="K73" i="2"/>
  <c r="K49" i="2"/>
  <c r="K28" i="2"/>
  <c r="K21" i="2"/>
  <c r="K23" i="2"/>
  <c r="K24" i="2"/>
  <c r="K33" i="2"/>
  <c r="K38" i="2"/>
  <c r="K43" i="2"/>
  <c r="K36" i="2"/>
  <c r="K37" i="2"/>
  <c r="K18" i="2"/>
  <c r="K13" i="2"/>
  <c r="K41" i="2"/>
  <c r="K25" i="2"/>
  <c r="K22" i="2"/>
  <c r="K35" i="2"/>
  <c r="K26" i="2"/>
  <c r="K39" i="2"/>
  <c r="K27" i="2"/>
  <c r="K20" i="2"/>
  <c r="K19" i="2"/>
  <c r="K17" i="2"/>
  <c r="K15" i="2"/>
  <c r="K12" i="2"/>
  <c r="K42" i="2"/>
  <c r="K14" i="2"/>
  <c r="K74" i="2"/>
  <c r="K71" i="2"/>
  <c r="K79" i="2"/>
  <c r="J9" i="2"/>
  <c r="K50" i="2"/>
  <c r="K53" i="2"/>
  <c r="K65" i="2"/>
  <c r="K55" i="2"/>
  <c r="K54" i="2"/>
  <c r="K47" i="2"/>
  <c r="K45" i="2"/>
  <c r="I74" i="2"/>
  <c r="E74" i="2"/>
  <c r="A74" i="2"/>
  <c r="C74" i="2"/>
  <c r="I47" i="2"/>
  <c r="C47" i="2"/>
  <c r="G71" i="2"/>
  <c r="B71" i="2"/>
  <c r="I34" i="2"/>
  <c r="C34" i="2"/>
  <c r="I21" i="2"/>
  <c r="C21" i="2"/>
  <c r="I27" i="2"/>
  <c r="C27" i="2"/>
  <c r="E65" i="2"/>
  <c r="A65" i="2"/>
  <c r="I65" i="2"/>
  <c r="C65" i="2"/>
  <c r="I19" i="2"/>
  <c r="C19" i="2"/>
  <c r="G63" i="2"/>
  <c r="B63" i="2"/>
  <c r="I62" i="2"/>
  <c r="C62" i="2"/>
  <c r="I40" i="2"/>
  <c r="C40" i="2"/>
  <c r="I66" i="2"/>
  <c r="C66" i="2"/>
  <c r="I55" i="2"/>
  <c r="C55" i="2"/>
  <c r="E54" i="2"/>
  <c r="A54" i="2"/>
  <c r="I12" i="2"/>
  <c r="C12" i="2"/>
  <c r="G66" i="2"/>
  <c r="B66" i="2"/>
  <c r="G57" i="2"/>
  <c r="B57" i="2"/>
  <c r="I38" i="2"/>
  <c r="C38" i="2"/>
  <c r="I46" i="2"/>
  <c r="C46" i="2"/>
  <c r="I28" i="2"/>
  <c r="C28" i="2"/>
  <c r="G69" i="2"/>
  <c r="B69" i="2"/>
  <c r="I50" i="2"/>
  <c r="E50" i="2"/>
  <c r="A50" i="2"/>
  <c r="G50" i="2"/>
  <c r="B50" i="2"/>
  <c r="C50" i="2"/>
  <c r="I39" i="2"/>
  <c r="C39" i="2"/>
  <c r="G56" i="2"/>
  <c r="B56" i="2"/>
  <c r="G68" i="2"/>
  <c r="B68" i="2"/>
  <c r="E69" i="2"/>
  <c r="A69" i="2"/>
  <c r="I25" i="2"/>
  <c r="C25" i="2"/>
  <c r="E62" i="2"/>
  <c r="A62" i="2"/>
  <c r="I33" i="2"/>
  <c r="C33" i="2"/>
  <c r="I52" i="2"/>
  <c r="C52" i="2"/>
  <c r="I64" i="2"/>
  <c r="C64" i="2"/>
  <c r="I57" i="2"/>
  <c r="C57" i="2"/>
  <c r="I32" i="2"/>
  <c r="C32" i="2"/>
  <c r="I16" i="2"/>
  <c r="C16" i="2"/>
  <c r="I63" i="2"/>
  <c r="E63" i="2"/>
  <c r="A63" i="2"/>
  <c r="C63" i="2"/>
  <c r="E46" i="2"/>
  <c r="A46" i="2"/>
  <c r="I24" i="2"/>
  <c r="C24" i="2"/>
  <c r="E77" i="2"/>
  <c r="A77" i="2"/>
  <c r="H45" i="2"/>
  <c r="E16" i="1"/>
  <c r="E24" i="1"/>
  <c r="E32" i="1"/>
  <c r="E40" i="1"/>
  <c r="E48" i="1"/>
  <c r="E56" i="1"/>
  <c r="E64" i="1"/>
  <c r="Z8" i="1"/>
  <c r="Z16" i="1"/>
  <c r="Z24" i="1"/>
  <c r="Z32" i="1"/>
  <c r="Z40" i="1"/>
  <c r="Z48" i="1"/>
  <c r="Z56" i="1"/>
  <c r="Z64" i="1"/>
  <c r="G12" i="1"/>
  <c r="G28" i="1"/>
  <c r="G44" i="1"/>
  <c r="G60" i="1"/>
  <c r="X12" i="1"/>
  <c r="X28" i="1"/>
  <c r="X44" i="1"/>
  <c r="X60" i="1"/>
  <c r="I22" i="1"/>
  <c r="I54" i="1"/>
  <c r="V22" i="1"/>
  <c r="V54" i="1"/>
  <c r="K36" i="1"/>
  <c r="T36" i="1"/>
  <c r="O36" i="1"/>
  <c r="I9" i="2"/>
  <c r="I41" i="2"/>
  <c r="C41" i="2"/>
  <c r="E66" i="2"/>
  <c r="A66" i="2"/>
  <c r="G60" i="2"/>
  <c r="B60" i="2"/>
  <c r="E45" i="2"/>
  <c r="A45" i="2"/>
  <c r="I49" i="2"/>
  <c r="C49" i="2"/>
  <c r="L8" i="2"/>
  <c r="I5" i="2"/>
  <c r="L6" i="2"/>
  <c r="L7" i="2"/>
  <c r="N8" i="2"/>
  <c r="I8" i="2"/>
  <c r="N5" i="2"/>
  <c r="N7" i="2"/>
  <c r="N4" i="2"/>
  <c r="I6" i="2"/>
  <c r="N6" i="2"/>
  <c r="L4" i="2"/>
  <c r="L5" i="2"/>
  <c r="J7" i="2"/>
  <c r="E79" i="2"/>
  <c r="A79" i="2"/>
  <c r="J5" i="2"/>
  <c r="J8" i="2"/>
  <c r="H9" i="2"/>
  <c r="G79" i="2"/>
  <c r="B79" i="2"/>
  <c r="C79" i="2"/>
  <c r="E76" i="2"/>
  <c r="A76" i="2"/>
  <c r="J4" i="2"/>
  <c r="J6" i="2"/>
  <c r="I4" i="2"/>
  <c r="I7" i="2"/>
  <c r="I31" i="2"/>
  <c r="C31" i="2"/>
  <c r="E57" i="2"/>
  <c r="A57" i="2"/>
  <c r="I36" i="2"/>
  <c r="C36" i="2"/>
  <c r="I77" i="2"/>
  <c r="C77" i="2"/>
  <c r="G76" i="2"/>
  <c r="B76" i="2"/>
  <c r="I72" i="2"/>
  <c r="I17" i="2"/>
  <c r="G47" i="2"/>
  <c r="B47" i="2"/>
  <c r="E49" i="2"/>
  <c r="A49" i="2"/>
  <c r="I20" i="2"/>
  <c r="C20" i="2"/>
  <c r="E52" i="2"/>
  <c r="A52" i="2"/>
  <c r="I26" i="2"/>
  <c r="C26" i="2"/>
  <c r="E60" i="2"/>
  <c r="A60" i="2"/>
  <c r="I56" i="2"/>
  <c r="C56" i="2"/>
  <c r="I69" i="2"/>
  <c r="C69" i="2"/>
  <c r="G46" i="2"/>
  <c r="B46" i="2"/>
  <c r="N10" i="2"/>
  <c r="L10" i="2"/>
  <c r="I10" i="2"/>
  <c r="J10" i="2"/>
  <c r="M10" i="2"/>
  <c r="M9" i="2"/>
  <c r="K9" i="2"/>
  <c r="K10" i="2"/>
  <c r="O9" i="2"/>
  <c r="O10" i="2"/>
  <c r="H7" i="2"/>
  <c r="C72" i="2"/>
  <c r="H8" i="2"/>
  <c r="H5" i="2"/>
  <c r="H4" i="2"/>
  <c r="C17" i="2"/>
  <c r="H6" i="2"/>
  <c r="K6" i="2"/>
  <c r="M6" i="2"/>
  <c r="O6" i="2"/>
  <c r="O8" i="2"/>
  <c r="M8" i="2"/>
  <c r="K8" i="2"/>
  <c r="K5" i="2"/>
  <c r="M5" i="2"/>
  <c r="O5" i="2"/>
  <c r="K4" i="2"/>
  <c r="M4" i="2"/>
  <c r="O4" i="2"/>
  <c r="M7" i="2"/>
  <c r="O7" i="2"/>
  <c r="K7" i="2"/>
</calcChain>
</file>

<file path=xl/comments1.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2.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3.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4.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5.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6.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7.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sharedStrings.xml><?xml version="1.0" encoding="utf-8"?>
<sst xmlns="http://schemas.openxmlformats.org/spreadsheetml/2006/main" count="1025" uniqueCount="400">
  <si>
    <t>National Champion</t>
  </si>
  <si>
    <t>Final Four</t>
  </si>
  <si>
    <t>Championship</t>
  </si>
  <si>
    <t>East</t>
  </si>
  <si>
    <t>West</t>
  </si>
  <si>
    <t>Elite 8</t>
  </si>
  <si>
    <t>Sweet 16</t>
  </si>
  <si>
    <t>Second Round</t>
  </si>
  <si>
    <t>Third Round</t>
  </si>
  <si>
    <t>March 26 - 27</t>
  </si>
  <si>
    <t>(32-2)</t>
  </si>
  <si>
    <t>UNLV</t>
  </si>
  <si>
    <t>VCU</t>
  </si>
  <si>
    <t>BYU</t>
  </si>
  <si>
    <t>UCLA</t>
  </si>
  <si>
    <t>Pick</t>
  </si>
  <si>
    <t>Winner</t>
  </si>
  <si>
    <t>Points</t>
  </si>
  <si>
    <t>All_Teams</t>
  </si>
  <si>
    <t>Total</t>
  </si>
  <si>
    <t>%</t>
  </si>
  <si>
    <t>vs</t>
  </si>
  <si>
    <t>Summary</t>
  </si>
  <si>
    <t>Round</t>
  </si>
  <si>
    <t>Complete?</t>
  </si>
  <si>
    <t>Game #</t>
  </si>
  <si>
    <t>Second</t>
  </si>
  <si>
    <t>Third</t>
  </si>
  <si>
    <t>Final 4</t>
  </si>
  <si>
    <t>Final</t>
  </si>
  <si>
    <t>Game Type</t>
  </si>
  <si>
    <t>Seed Type</t>
  </si>
  <si>
    <t>Seed</t>
  </si>
  <si>
    <t>Seed Bonus</t>
  </si>
  <si>
    <t>Loser</t>
  </si>
  <si>
    <t>Possible</t>
  </si>
  <si>
    <t>Pts</t>
  </si>
  <si>
    <t>Points per pick:</t>
  </si>
  <si>
    <t>Points:</t>
  </si>
  <si>
    <t>Tournament Bracket Template by Vertex42.com</t>
  </si>
  <si>
    <t>image from clipart</t>
  </si>
  <si>
    <t>Tournament Picks for Multiple Players</t>
  </si>
  <si>
    <t>[ Name 2 ]</t>
  </si>
  <si>
    <t>[ Name 1 ]</t>
  </si>
  <si>
    <t>[ Name 3 ]</t>
  </si>
  <si>
    <t>Tournament Bracket Template</t>
  </si>
  <si>
    <t>April 4</t>
  </si>
  <si>
    <t>March 22 - 23</t>
  </si>
  <si>
    <t>(20-13)</t>
  </si>
  <si>
    <t>Texas</t>
  </si>
  <si>
    <t>Cincinnati</t>
  </si>
  <si>
    <t>(24-10)</t>
  </si>
  <si>
    <t>Montana</t>
  </si>
  <si>
    <t>(25-6)</t>
  </si>
  <si>
    <t>(24-9)</t>
  </si>
  <si>
    <t>Wisconsin</t>
  </si>
  <si>
    <t>(26-4)</t>
  </si>
  <si>
    <t>Harvard</t>
  </si>
  <si>
    <t>(25-8)</t>
  </si>
  <si>
    <t>Kansas State</t>
  </si>
  <si>
    <t>(31-2)</t>
  </si>
  <si>
    <t>Syracuse</t>
  </si>
  <si>
    <t>(20-11)</t>
  </si>
  <si>
    <t>Gonzaga</t>
  </si>
  <si>
    <t>(27-7)</t>
  </si>
  <si>
    <t>Ohio State</t>
  </si>
  <si>
    <t>(24-8)</t>
  </si>
  <si>
    <t>Michigan State</t>
  </si>
  <si>
    <t>(26-8)</t>
  </si>
  <si>
    <t>Memphis</t>
  </si>
  <si>
    <t>(25-7)</t>
  </si>
  <si>
    <t>Saint Louis</t>
  </si>
  <si>
    <t>(27-6)</t>
  </si>
  <si>
    <t>New Mexico</t>
  </si>
  <si>
    <t>(26-9)</t>
  </si>
  <si>
    <t>Louisville</t>
  </si>
  <si>
    <t>Davidson</t>
  </si>
  <si>
    <t>Colorado State</t>
  </si>
  <si>
    <t>Marquette</t>
  </si>
  <si>
    <t>(23-10)</t>
  </si>
  <si>
    <t>Florida</t>
  </si>
  <si>
    <t>Virginia</t>
  </si>
  <si>
    <t>(30-4)</t>
  </si>
  <si>
    <t>Missouri</t>
  </si>
  <si>
    <t>(25-9)</t>
  </si>
  <si>
    <t>Midwest</t>
  </si>
  <si>
    <t>South</t>
  </si>
  <si>
    <t>Kentucky</t>
  </si>
  <si>
    <t>(22-10)</t>
  </si>
  <si>
    <t>Iowa State</t>
  </si>
  <si>
    <t>Connecticut</t>
  </si>
  <si>
    <t>(27-5)</t>
  </si>
  <si>
    <t>Wichita State</t>
  </si>
  <si>
    <t>(28-6)</t>
  </si>
  <si>
    <t>Indiana</t>
  </si>
  <si>
    <t>(23-11)</t>
  </si>
  <si>
    <t>Colorado</t>
  </si>
  <si>
    <t>Baylor</t>
  </si>
  <si>
    <t>(22-11)</t>
  </si>
  <si>
    <t>Notre Dame</t>
  </si>
  <si>
    <t>(21-12)</t>
  </si>
  <si>
    <t>Duke</t>
  </si>
  <si>
    <t>(26-7)</t>
  </si>
  <si>
    <t>(28-5)</t>
  </si>
  <si>
    <t>Creighton</t>
  </si>
  <si>
    <t>(21-11)</t>
  </si>
  <si>
    <t>Temple</t>
  </si>
  <si>
    <t>Michigan</t>
  </si>
  <si>
    <t>(22-12)</t>
  </si>
  <si>
    <t>(23-8)</t>
  </si>
  <si>
    <t>Georgetown</t>
  </si>
  <si>
    <t>Belmont</t>
  </si>
  <si>
    <t>Kansas</t>
  </si>
  <si>
    <t>(29-5)</t>
  </si>
  <si>
    <t>2013 NCAA Basketball Tournament Bracket</t>
  </si>
  <si>
    <t>April 8</t>
  </si>
  <si>
    <t>March 30 - 31</t>
  </si>
  <si>
    <t>March 28 - 29</t>
  </si>
  <si>
    <t>March 23 - 24</t>
  </si>
  <si>
    <t>March 21 - 22</t>
  </si>
  <si>
    <t>April 6</t>
  </si>
  <si>
    <t>Oklahoma State</t>
  </si>
  <si>
    <t>Oregon</t>
  </si>
  <si>
    <t>New Mexico St.</t>
  </si>
  <si>
    <t>Valparaiso</t>
  </si>
  <si>
    <t>Albany</t>
  </si>
  <si>
    <t>West. Kentucky</t>
  </si>
  <si>
    <t>North Carolina</t>
  </si>
  <si>
    <t>Villanova</t>
  </si>
  <si>
    <t>Akron</t>
  </si>
  <si>
    <t>S. Dakota St.</t>
  </si>
  <si>
    <t>Minnesota</t>
  </si>
  <si>
    <t>N'western St.</t>
  </si>
  <si>
    <t>San Diego St.</t>
  </si>
  <si>
    <t>Oklahoma</t>
  </si>
  <si>
    <t>Fla. Gulf Coast</t>
  </si>
  <si>
    <t>NC State</t>
  </si>
  <si>
    <t>California</t>
  </si>
  <si>
    <t>Butler</t>
  </si>
  <si>
    <t>Bucknell</t>
  </si>
  <si>
    <t>Illinois</t>
  </si>
  <si>
    <t>Miami (FL)</t>
  </si>
  <si>
    <t>Pacific</t>
  </si>
  <si>
    <t>Southern Univ.</t>
  </si>
  <si>
    <t>Pittsburgh</t>
  </si>
  <si>
    <t>Mississippi</t>
  </si>
  <si>
    <t>Arizona</t>
  </si>
  <si>
    <t>Iona</t>
  </si>
  <si>
    <t>NCAT / LIB</t>
  </si>
  <si>
    <t>MTSU / STM</t>
  </si>
  <si>
    <t>LIU / JMU</t>
  </si>
  <si>
    <t>BSU / La Salle</t>
  </si>
  <si>
    <t>(23-9)</t>
  </si>
  <si>
    <t>(26-6)</t>
  </si>
  <si>
    <t>(19-9)</t>
  </si>
  <si>
    <t>(20-15)</t>
  </si>
  <si>
    <t>(20-12)</t>
  </si>
  <si>
    <t>March 20 - 21</t>
  </si>
  <si>
    <t>March 27 - 28</t>
  </si>
  <si>
    <t>March 29 - 30</t>
  </si>
  <si>
    <t>April 5</t>
  </si>
  <si>
    <t>April 7</t>
  </si>
  <si>
    <t>2014 NCAA Basketball Tournament Bracket</t>
  </si>
  <si>
    <t>Stephen F. Austin</t>
  </si>
  <si>
    <t>Tulsa</t>
  </si>
  <si>
    <t>Dayton</t>
  </si>
  <si>
    <t>Western Mich.</t>
  </si>
  <si>
    <t>Stanford</t>
  </si>
  <si>
    <t>Eastern Ky.</t>
  </si>
  <si>
    <t>Coastal Caro.</t>
  </si>
  <si>
    <t>G. Washington</t>
  </si>
  <si>
    <t>Delaware</t>
  </si>
  <si>
    <t>Providence</t>
  </si>
  <si>
    <t>NC Central</t>
  </si>
  <si>
    <t>St. Joseph's</t>
  </si>
  <si>
    <t>Milwaukee</t>
  </si>
  <si>
    <t>Cal Poly/Texas Southern</t>
  </si>
  <si>
    <t>NC State/Xavier</t>
  </si>
  <si>
    <t>Manhattan</t>
  </si>
  <si>
    <t>Massachusetts</t>
  </si>
  <si>
    <t>Mercer</t>
  </si>
  <si>
    <t>Arizona State</t>
  </si>
  <si>
    <t>Wofford</t>
  </si>
  <si>
    <t>Weber State</t>
  </si>
  <si>
    <t>Oklahoma St.</t>
  </si>
  <si>
    <t>N. Dakota ST.</t>
  </si>
  <si>
    <t>Nebraska</t>
  </si>
  <si>
    <t>La.-Lafayette</t>
  </si>
  <si>
    <t>American</t>
  </si>
  <si>
    <t>(18-14)/(16-16)</t>
  </si>
  <si>
    <t>(28-4)</t>
  </si>
  <si>
    <t>(21-13)</t>
  </si>
  <si>
    <t>(34-0)</t>
  </si>
  <si>
    <t>(13-19)/(19-14)</t>
  </si>
  <si>
    <t>(21-13)/(21-12)</t>
  </si>
  <si>
    <t>(20-12)/(21-12)</t>
  </si>
  <si>
    <t>(19-11)</t>
  </si>
  <si>
    <t>(29-4)</t>
  </si>
  <si>
    <t>(24-11)</t>
  </si>
  <si>
    <t>(19-12)</t>
  </si>
  <si>
    <t>© 2013 Vertex42 LLC</t>
  </si>
  <si>
    <t>© 2014 Vertex42 LLC</t>
  </si>
  <si>
    <t>2015 NCAA Basketball Tournament Bracket</t>
  </si>
  <si>
    <t>March 19 - 21</t>
  </si>
  <si>
    <t>Tennessee</t>
  </si>
  <si>
    <t>© 2015 Vertex42 LLC</t>
  </si>
  <si>
    <t>INSTRUCTIONS</t>
  </si>
  <si>
    <t>1. Ready to Go</t>
  </si>
  <si>
    <t>For a new season, edit the names and seed in the Second Round (the first true round of play). The changes will be carried through to the bracket and the Pool worksheet. You can also enter the win-loss record for each team in the space above the team name.</t>
  </si>
  <si>
    <t>2. Keep it Updated</t>
  </si>
  <si>
    <t>Enter the scores from each game in the little boxes next to each team name. Entering the scores will update the bracket.</t>
  </si>
  <si>
    <t>3. Game Numbers</t>
  </si>
  <si>
    <t>4. Enjoy</t>
  </si>
  <si>
    <t>Enjoy the tournament and good luck with your picks.</t>
  </si>
  <si>
    <t>Instructions</t>
  </si>
  <si>
    <t>prior to the start of the tournament or pick them after every round. To</t>
  </si>
  <si>
    <t>pre-pick all winners, select "Yes" from the drop-down box below.</t>
  </si>
  <si>
    <t>Pre-Pick All?</t>
  </si>
  <si>
    <t>Yes</t>
  </si>
  <si>
    <r>
      <rPr>
        <b/>
        <sz val="10"/>
        <color theme="1"/>
        <rFont val="Arial"/>
        <family val="2"/>
      </rPr>
      <t>1. Choose a game type</t>
    </r>
    <r>
      <rPr>
        <sz val="10"/>
        <color theme="1"/>
        <rFont val="Arial"/>
        <family val="2"/>
      </rPr>
      <t xml:space="preserve"> - You can pre-pick winners for all 63 games</t>
    </r>
  </si>
  <si>
    <t>for correct picks for each round.</t>
  </si>
  <si>
    <r>
      <rPr>
        <b/>
        <sz val="10"/>
        <color theme="1"/>
        <rFont val="Arial"/>
        <family val="2"/>
      </rPr>
      <t>2. Set the points for each round</t>
    </r>
    <r>
      <rPr>
        <sz val="10"/>
        <color theme="1"/>
        <rFont val="Arial"/>
        <family val="2"/>
      </rPr>
      <t xml:space="preserve"> - Set the number of points earned</t>
    </r>
  </si>
  <si>
    <t>and 8 points. If you are picking after each round, we default to 1 point</t>
  </si>
  <si>
    <t>per pick. Feel free to change the values above to whatever you want.</t>
  </si>
  <si>
    <t>If you choose the Pre-Pick All option, the points are set to 1, 2, 4, 6,</t>
  </si>
  <si>
    <t>Other common point systems are 1,2,4,6,10,15 and 2,3,5,8,13,21.</t>
  </si>
  <si>
    <t>underdog picks or upsets.</t>
  </si>
  <si>
    <t>Seed Option:</t>
  </si>
  <si>
    <t>No Seed Bonus</t>
  </si>
  <si>
    <r>
      <rPr>
        <b/>
        <sz val="10"/>
        <color theme="1"/>
        <rFont val="Arial"/>
        <family val="2"/>
      </rPr>
      <t>3. Choose a Seed Option</t>
    </r>
    <r>
      <rPr>
        <sz val="10"/>
        <color theme="1"/>
        <rFont val="Arial"/>
        <family val="2"/>
      </rPr>
      <t xml:space="preserve"> - Decide if you want to award points for</t>
    </r>
  </si>
  <si>
    <r>
      <rPr>
        <b/>
        <sz val="10"/>
        <color theme="1"/>
        <rFont val="Arial"/>
        <family val="2"/>
      </rPr>
      <t>4. Add Players</t>
    </r>
    <r>
      <rPr>
        <sz val="10"/>
        <color theme="1"/>
        <rFont val="Arial"/>
        <family val="2"/>
      </rPr>
      <t xml:space="preserve"> - Add additional players as needed. Copy the two</t>
    </r>
  </si>
  <si>
    <t>columns for the first player and insert them to the right of the last</t>
  </si>
  <si>
    <t>player. Edit the names of each player at the top.</t>
  </si>
  <si>
    <t>printing the bracket (with the game numbers showing) and having</t>
  </si>
  <si>
    <t>everyone fill one out.</t>
  </si>
  <si>
    <r>
      <rPr>
        <b/>
        <sz val="10"/>
        <color theme="1"/>
        <rFont val="Arial"/>
        <family val="2"/>
      </rPr>
      <t>5. Collect Picks</t>
    </r>
    <r>
      <rPr>
        <sz val="10"/>
        <color theme="1"/>
        <rFont val="Arial"/>
        <family val="2"/>
      </rPr>
      <t xml:space="preserve"> - Collect the picks from the players. We suggest</t>
    </r>
  </si>
  <si>
    <t>cell and choose their pick from the list. If Pre picking, use the game</t>
  </si>
  <si>
    <t>numbers on the bracket and in the table to line up the picks in the</t>
  </si>
  <si>
    <t>proper location.</t>
  </si>
  <si>
    <r>
      <rPr>
        <b/>
        <sz val="10"/>
        <color theme="1"/>
        <rFont val="Arial"/>
        <family val="2"/>
      </rPr>
      <t>6. Enter the Picks</t>
    </r>
    <r>
      <rPr>
        <sz val="10"/>
        <color theme="1"/>
        <rFont val="Arial"/>
        <family val="2"/>
      </rPr>
      <t xml:space="preserve"> - Enter the picks. Simply select the corresponding</t>
    </r>
  </si>
  <si>
    <t>updated by entering scores for each of the games. The bracket and</t>
  </si>
  <si>
    <t>scoring will update automatically.</t>
  </si>
  <si>
    <r>
      <rPr>
        <b/>
        <sz val="10"/>
        <color theme="1"/>
        <rFont val="Arial"/>
        <family val="2"/>
      </rPr>
      <t>7. Update the Bracket</t>
    </r>
    <r>
      <rPr>
        <sz val="10"/>
        <color theme="1"/>
        <rFont val="Arial"/>
        <family val="2"/>
      </rPr>
      <t xml:space="preserve"> - Now all you need to do is keep the bracket</t>
    </r>
  </si>
  <si>
    <t>this page to see who is winning after each round and who the</t>
  </si>
  <si>
    <t>overall winner is.</t>
  </si>
  <si>
    <t>Now if only there was a sure fire way to pick winners.......</t>
  </si>
  <si>
    <r>
      <rPr>
        <b/>
        <sz val="10"/>
        <color theme="1"/>
        <rFont val="Arial"/>
        <family val="2"/>
      </rPr>
      <t>8. And the Winner Is</t>
    </r>
    <r>
      <rPr>
        <sz val="10"/>
        <color theme="1"/>
        <rFont val="Arial"/>
        <family val="2"/>
      </rPr>
      <t xml:space="preserve"> - Use the summary information at the top of</t>
    </r>
  </si>
  <si>
    <t>Show Game Numbers</t>
  </si>
  <si>
    <t>x</t>
  </si>
  <si>
    <t>checkbox</t>
  </si>
  <si>
    <t>Each game is assigned a number to facilitate entering picks on the pool worksheet. Place an "x" in the box below to show these numbers.</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</si>
  <si>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</si>
  <si>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</si>
  <si>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</si>
  <si>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</si>
  <si>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NCAA Tournament Bracket Template</t>
  </si>
  <si>
    <t>Purdue</t>
  </si>
  <si>
    <t>West Virginia</t>
  </si>
  <si>
    <t>Buffalo</t>
  </si>
  <si>
    <t>Maryland</t>
  </si>
  <si>
    <t>Northeastern</t>
  </si>
  <si>
    <t>Lafayette</t>
  </si>
  <si>
    <t>LSU</t>
  </si>
  <si>
    <t>UNI</t>
  </si>
  <si>
    <t>Wyoming</t>
  </si>
  <si>
    <t>UC Irvine</t>
  </si>
  <si>
    <t>Georgia</t>
  </si>
  <si>
    <t>UNF/RMU</t>
  </si>
  <si>
    <t>San Diego State</t>
  </si>
  <si>
    <t>St. John's</t>
  </si>
  <si>
    <t>Utah</t>
  </si>
  <si>
    <t>Steph. F. Austin</t>
  </si>
  <si>
    <t>Eastern Wash.</t>
  </si>
  <si>
    <t>SMU</t>
  </si>
  <si>
    <t>UAB</t>
  </si>
  <si>
    <t>Iowa</t>
  </si>
  <si>
    <t>North Dakota St.</t>
  </si>
  <si>
    <t>Arkansas</t>
  </si>
  <si>
    <t>Xavier</t>
  </si>
  <si>
    <t>BYU/MISS</t>
  </si>
  <si>
    <t>Georgia State</t>
  </si>
  <si>
    <t>Texas Southern</t>
  </si>
  <si>
    <t>© 2016 Vertex42 LLC</t>
  </si>
  <si>
    <t>2016 NCAA Basketball Tournament Bracket</t>
  </si>
  <si>
    <t>March 17 - 18</t>
  </si>
  <si>
    <t>March 19 - 20</t>
  </si>
  <si>
    <t>March 24 - 25</t>
  </si>
  <si>
    <t>April 2</t>
  </si>
  <si>
    <t>Hampton</t>
  </si>
  <si>
    <t>Austin Peay</t>
  </si>
  <si>
    <t>South Dakota St.</t>
  </si>
  <si>
    <t>Hawaii</t>
  </si>
  <si>
    <t>VAN/WICH</t>
  </si>
  <si>
    <t>Miami (Fla.)</t>
  </si>
  <si>
    <t>UNC-Asheville</t>
  </si>
  <si>
    <t>FGCU/FDU</t>
  </si>
  <si>
    <t>USC</t>
  </si>
  <si>
    <t>Chattanooga</t>
  </si>
  <si>
    <t>Stony Brook</t>
  </si>
  <si>
    <t>MICH/TULSA</t>
  </si>
  <si>
    <t>HC/SOUTH</t>
  </si>
  <si>
    <t>Saint Joseph's</t>
  </si>
  <si>
    <t>Yale</t>
  </si>
  <si>
    <t>UNCW</t>
  </si>
  <si>
    <t>Texas A&amp;M</t>
  </si>
  <si>
    <t>Green Bay</t>
  </si>
  <si>
    <t>Oregon State</t>
  </si>
  <si>
    <t>CSU Bakersfield</t>
  </si>
  <si>
    <t>Texas Tech</t>
  </si>
  <si>
    <t>Little Rock</t>
  </si>
  <si>
    <t>Seton Hall</t>
  </si>
  <si>
    <t>Fresno State</t>
  </si>
  <si>
    <t>Middle Tenn.</t>
  </si>
  <si>
    <t>© 2017 Vertex42 LLC</t>
  </si>
  <si>
    <t>March 18 - 19</t>
  </si>
  <si>
    <t>April 1</t>
  </si>
  <si>
    <t>March 25 - 26</t>
  </si>
  <si>
    <t>April 3</t>
  </si>
  <si>
    <t>First Round</t>
  </si>
  <si>
    <t>March 16 -17</t>
  </si>
  <si>
    <t>2017 NCAA Basketball Tournament Bracket</t>
  </si>
  <si>
    <t>Northwestern</t>
  </si>
  <si>
    <t>Vanderbilt</t>
  </si>
  <si>
    <t>Princeton</t>
  </si>
  <si>
    <t>Florida State</t>
  </si>
  <si>
    <t>FGCU</t>
  </si>
  <si>
    <t>St. Mary's (Cal.)</t>
  </si>
  <si>
    <t>North Dakota</t>
  </si>
  <si>
    <t>Winthrop</t>
  </si>
  <si>
    <t>KSU/WAKE</t>
  </si>
  <si>
    <t>Kent State</t>
  </si>
  <si>
    <t>Northern Kentucky</t>
  </si>
  <si>
    <t>NCC/UCD</t>
  </si>
  <si>
    <t>Nevada</t>
  </si>
  <si>
    <t>Vermont</t>
  </si>
  <si>
    <t>Rhode Island</t>
  </si>
  <si>
    <t>Jacksonville St.</t>
  </si>
  <si>
    <t>MSM/NO</t>
  </si>
  <si>
    <t>Virginia Tech</t>
  </si>
  <si>
    <t>East Tenn. St.</t>
  </si>
  <si>
    <t>PROV/USC</t>
  </si>
  <si>
    <t>South Carolina</t>
  </si>
  <si>
    <t>Troy</t>
  </si>
  <si>
    <t>https://www.vertex42.com/ExcelTemplates/tournament-bracket-template.html</t>
  </si>
  <si>
    <t>https://www.vertex42.com/licensing/EULA_privateuse.html</t>
  </si>
  <si>
    <t>Do not delete this worksheet</t>
  </si>
  <si>
    <t>2018 NCAA Basketball Tournament Bracket</t>
  </si>
  <si>
    <t>March 15 - 16</t>
  </si>
  <si>
    <t>March 31</t>
  </si>
  <si>
    <t>© 2018 Vertex42 LLC</t>
  </si>
  <si>
    <t>UMBC</t>
  </si>
  <si>
    <t>Kansas St.</t>
  </si>
  <si>
    <t>Loyola Chicago</t>
  </si>
  <si>
    <t>Wright State</t>
  </si>
  <si>
    <t>LIUB/RAD</t>
  </si>
  <si>
    <t>Alabama</t>
  </si>
  <si>
    <t>Murray State</t>
  </si>
  <si>
    <t>Marshall</t>
  </si>
  <si>
    <t>SBU/UCLA</t>
  </si>
  <si>
    <t>SFA</t>
  </si>
  <si>
    <t>CSU Fullerton</t>
  </si>
  <si>
    <t>NCC/TSU</t>
  </si>
  <si>
    <t>Ohio St.</t>
  </si>
  <si>
    <t>UNCG</t>
  </si>
  <si>
    <t>Houston</t>
  </si>
  <si>
    <t>Lipscomb</t>
  </si>
  <si>
    <t>Penn</t>
  </si>
  <si>
    <t>Clemson</t>
  </si>
  <si>
    <t>Auburn</t>
  </si>
  <si>
    <t>Charleston</t>
  </si>
  <si>
    <t>TCU</t>
  </si>
  <si>
    <t>ASU/SYR</t>
  </si>
  <si>
    <t>Mich. St.</t>
  </si>
  <si>
    <t>2019 NCAA Basketball Tournament Bracket</t>
  </si>
  <si>
    <t>© 2012-2019 Vertex42 LLC</t>
  </si>
  <si>
    <t>License Agreement</t>
  </si>
  <si>
    <t>UCF</t>
  </si>
  <si>
    <t>Mississippi St.</t>
  </si>
  <si>
    <t>Liberty</t>
  </si>
  <si>
    <t>Bradley</t>
  </si>
  <si>
    <t>Gardner-Webb</t>
  </si>
  <si>
    <t>St. Mary's  (Cal.)</t>
  </si>
  <si>
    <t>Old Dominion</t>
  </si>
  <si>
    <t>Colgate</t>
  </si>
  <si>
    <t>Utah State</t>
  </si>
  <si>
    <t>Washington</t>
  </si>
  <si>
    <t>Abilene Christian</t>
  </si>
  <si>
    <t>Belmont / Temple</t>
  </si>
  <si>
    <t>Arizona St. / St. John's</t>
  </si>
  <si>
    <t>North Dakota St. / N.C. Central</t>
  </si>
  <si>
    <t>© 2019 Vertex42 LLC</t>
  </si>
  <si>
    <t>Fairleigh D'son / Prarie View A&amp;M</t>
  </si>
  <si>
    <t>Arizona St.</t>
  </si>
  <si>
    <t>K-State</t>
  </si>
  <si>
    <t>St. Mary's</t>
  </si>
  <si>
    <t>New Mexico State</t>
  </si>
  <si>
    <t>Virginita Tech</t>
  </si>
  <si>
    <t>Michigan St.</t>
  </si>
  <si>
    <t>TEXAS TECH</t>
  </si>
  <si>
    <r>
      <rPr>
        <b/>
        <u/>
        <sz val="10"/>
        <color rgb="FFFF0000"/>
        <rFont val="Arial"/>
      </rPr>
      <t>Ohio St</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</si>
</sst>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2" x14ac:knownFonts="1">
    <font>
      <sz val="10"/>
      <color theme="1"/>
      <name val="Arial"/>
      <family val="2"/>
    </font>
    <font>
      <sz val="8"/>
      <name val="Tahoma"/>
      <family val="2"/>
    </font>
    <font>
      <sz val="11"/>
      <color indexed="8"/>
      <name val="Calibri"/>
      <family val="2"/>
    </font>
    <font>
      <i/>
      <sz val="11"/>
      <color indexed="8"/>
      <name val="Arial"/>
      <family val="2"/>
    </font>
    <font>
      <b/>
      <sz val="13"/>
      <color indexed="8"/>
      <name val="Arial"/>
      <family val="2"/>
    </font>
    <font>
      <sz val="13"/>
      <color indexed="8"/>
      <name val="Arial"/>
      <family val="2"/>
    </font>
    <font>
      <b/>
      <sz val="18"/>
      <color indexed="8"/>
      <name val="Arial"/>
      <family val="2"/>
    </font>
    <font>
      <sz val="24"/>
      <color indexed="8"/>
      <name val="Arial"/>
      <family val="2"/>
    </font>
    <font>
      <b/>
      <sz val="11"/>
      <color indexed="8"/>
      <name val="Arial"/>
      <family val="2"/>
    </font>
    <font>
      <sz val="11"/>
      <name val="Arial"/>
      <family val="2"/>
    </font>
    <font>
      <sz val="8"/>
      <color indexed="8"/>
      <name val="Arial"/>
      <family val="2"/>
    </font>
    <font>
      <sz val="11"/>
      <color indexed="8"/>
      <name val="Arial"/>
      <family val="2"/>
    </font>
    <font>
      <b/>
      <sz val="12"/>
      <color indexed="8"/>
      <name val="Arial"/>
      <family val="2"/>
    </font>
    <font>
      <b/>
      <sz val="10"/>
      <color indexed="8"/>
      <name val="Arial"/>
      <family val="2"/>
    </font>
    <font>
      <sz val="10"/>
      <color indexed="8"/>
      <name val="Arial"/>
      <family val="2"/>
    </font>
    <font>
      <b/>
      <sz val="10"/>
      <color indexed="8"/>
      <name val="Arial"/>
      <family val="2"/>
    </font>
    <font>
      <b/>
      <sz val="11"/>
      <color indexed="9"/>
      <name val="Arial"/>
      <family val="2"/>
    </font>
    <font>
      <sz val="11"/>
      <color indexed="9"/>
      <name val="Arial"/>
      <family val="2"/>
    </font>
    <font>
      <i/>
      <sz val="10"/>
      <color indexed="8"/>
      <name val="Arial"/>
      <family val="2"/>
    </font>
    <font>
      <b/>
      <sz val="13"/>
      <color indexed="9"/>
      <name val="Arial"/>
      <family val="2"/>
    </font>
    <font>
      <sz val="13"/>
      <color indexed="9"/>
      <name val="Arial"/>
      <family val="2"/>
    </font>
    <font>
      <sz val="8"/>
      <color indexed="81"/>
      <name val="Tahoma"/>
      <family val="2"/>
    </font>
    <font>
      <sz val="10"/>
      <color indexed="8"/>
      <name val="Arial"/>
      <family val="2"/>
    </font>
    <font>
      <u/>
      <sz val="10"/>
      <color indexed="12"/>
      <name val="Arial"/>
      <family val="2"/>
    </font>
    <font>
      <sz val="16"/>
      <color indexed="8"/>
      <name val="Arial"/>
      <family val="2"/>
    </font>
    <font>
      <sz val="6"/>
      <color indexed="23"/>
      <name val="Arial"/>
      <family val="2"/>
    </font>
    <font>
      <sz val="10"/>
      <name val="Arial"/>
      <family val="2"/>
    </font>
    <font>
      <i/>
      <sz val="8"/>
      <color indexed="55"/>
      <name val="Arial"/>
      <family val="2"/>
    </font>
    <font>
      <sz val="6"/>
      <color indexed="8"/>
      <name val="Arial"/>
      <family val="2"/>
    </font>
    <font>
      <b/>
      <sz val="10"/>
      <color theme="3"/>
      <name val="Arial"/>
      <family val="2"/>
    </font>
    <font>
      <b/>
      <sz val="11"/>
      <color theme="3"/>
      <name val="Arial"/>
      <family val="2"/>
    </font>
    <font>
      <sz val="9"/>
      <color theme="1"/>
      <name val="Arial"/>
      <family val="2"/>
    </font>
    <font>
      <sz val="10"/>
      <color theme="3"/>
      <name val="Arial"/>
      <family val="2"/>
    </font>
    <font>
      <b/>
      <sz val="10"/>
      <color theme="1"/>
      <name val="Arial"/>
      <family val="2"/>
    </font>
    <font>
      <sz val="18"/>
      <color theme="4"/>
      <name val="Arial"/>
      <family val="2"/>
    </font>
    <font>
      <sz val="12"/>
      <name val="Arial"/>
      <family val="2"/>
    </font>
    <font>
      <b/>
      <sz val="12"/>
      <name val="Arial"/>
      <family val="2"/>
    </font>
    <font>
      <u/>
      <sz val="12"/>
      <color indexed="12"/>
      <name val="Arial"/>
      <family val="2"/>
    </font>
    <font>
      <sz val="12"/>
      <color theme="1"/>
      <name val="Arial"/>
      <family val="2"/>
    </font>
    <font>
      <sz val="15"/>
      <color theme="1"/>
      <name val="Arial"/>
    </font>
    <font>
      <b/>
      <u/>
      <sz val="10"/>
      <color rgb="FFFF0000"/>
      <name val="Arial"/>
    </font>
    <font>
      <b/>
      <u/>
      <sz val="12"/>
      <color rgb="FFFF0000"/>
      <name val="Arial"/>
    </font>
  </fonts>
  <fills count="7">
    <fill>
      <patternFill patternType="none"/>
    </fill>
    <fill>
      <patternFill patternType="gray125"/>
    </fill>
    <fill>
      <patternFill patternType="solid">
        <fgColor indexed="53"/>
        <bgColor indexed="64"/>
      </patternFill>
    </fill>
    <fill>
      <patternFill patternType="solid">
        <fgColor indexed="2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tted">
        <color indexed="55"/>
      </left>
      <right style="dotted">
        <color indexed="55"/>
      </right>
      <top style="dotted">
        <color indexed="55"/>
      </top>
      <bottom style="medium">
        <color auto="1"/>
      </bottom>
      <diagonal/>
    </border>
    <border>
      <left style="dotted">
        <color indexed="55"/>
      </left>
      <right style="medium">
        <color auto="1"/>
      </right>
      <top style="dotted">
        <color indexed="55"/>
      </top>
      <bottom style="medium">
        <color auto="1"/>
      </bottom>
      <diagonal/>
    </border>
    <border>
      <left style="medium">
        <color auto="1"/>
      </left>
      <right style="dotted">
        <color indexed="55"/>
      </right>
      <top style="dotted">
        <color indexed="55"/>
      </top>
      <bottom style="medium">
        <color auto="1"/>
      </bottom>
      <diagonal/>
    </border>
    <border>
      <left/>
      <right style="dotted">
        <color indexed="55"/>
      </right>
      <top style="dotted">
        <color indexed="55"/>
      </top>
      <bottom style="medium">
        <color auto="1"/>
      </bottom>
      <diagonal/>
    </border>
    <border>
      <left style="thin">
        <color auto="1"/>
      </left>
      <right style="thin">
        <color indexed="55"/>
      </right>
      <top/>
      <bottom style="thin">
        <color indexed="55"/>
      </bottom>
      <diagonal/>
    </border>
    <border>
      <left style="thin">
        <color auto="1"/>
      </left>
      <right style="thin">
        <color indexed="55"/>
      </right>
      <top style="thin">
        <color indexed="55"/>
      </top>
      <bottom style="thin">
        <color indexed="55"/>
      </bottom>
      <diagonal/>
    </border>
    <border>
      <left style="thin">
        <color auto="1"/>
      </left>
      <right style="thin">
        <color indexed="55"/>
      </right>
      <top style="thin">
        <color indexed="55"/>
      </top>
      <bottom/>
      <diagonal/>
    </border>
    <border>
      <left style="dotted">
        <color indexed="55"/>
      </left>
      <right style="dotted">
        <color indexed="55"/>
      </right>
      <top style="dotted">
        <color indexed="55"/>
      </top>
      <bottom/>
      <diagonal/>
    </border>
    <border>
      <left style="medium">
        <color auto="1"/>
      </left>
      <right style="dotted">
        <color indexed="55"/>
      </right>
      <top style="dotted">
        <color indexed="55"/>
      </top>
      <bottom/>
      <diagonal/>
    </border>
    <border>
      <left style="medium">
        <color auto="1"/>
      </left>
      <right style="dotted">
        <color indexed="55"/>
      </right>
      <top/>
      <bottom style="medium">
        <color auto="1"/>
      </bottom>
      <diagonal/>
    </border>
    <border>
      <left style="dotted">
        <color indexed="55"/>
      </left>
      <right style="medium">
        <color auto="1"/>
      </right>
      <top style="dotted">
        <color indexed="55"/>
      </top>
      <bottom/>
      <diagonal/>
    </border>
    <border>
      <left style="dotted">
        <color indexed="55"/>
      </left>
      <right style="medium">
        <color auto="1"/>
      </right>
      <top/>
      <bottom style="medium">
        <color auto="1"/>
      </bottom>
      <diagonal/>
    </border>
    <border>
      <left style="dotted">
        <color indexed="55"/>
      </left>
      <right style="dotted">
        <color indexed="55"/>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s>
  <cellStyleXfs count="3">
    <xf numFmtId="0" fontId="0" fillId="0" borderId="0"/>
    <xf numFmtId="43" fontId="2" fillId="0" borderId="0" applyFont="0" applyFill="0" applyBorder="0" applyAlignment="0" applyProtection="0"/>
    <xf numFmtId="0" fontId="23" fillId="0" borderId="0" applyNumberFormat="0" applyFill="0" applyBorder="0" applyAlignment="0" applyProtection="0">
      <alignment vertical="top"/>
      <protection locked="0"/>
    </xf>
  </cellStyleXfs>
  <cellXfs count="140">
    <xf numFmtId="0" fontId="0" fillId="0" borderId="0" xfId="0"/>
    <xf numFmtId="0" fontId="0" fillId="0" borderId="0" xfId="0" applyAlignment="1">
      <alignment horizontal="center"/>
    </xf>
    <xf numFmtId="0" fontId="3" fillId="0" borderId="0" xfId="0" applyFont="1"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9" fillId="0" borderId="1" xfId="0" applyFont="1" applyBorder="1"/>
    <xf numFmtId="0" fontId="0" fillId="0" borderId="2" xfId="0" applyBorder="1" applyAlignment="1">
      <alignment horizontal="center"/>
    </xf>
    <xf numFmtId="9" fontId="0" fillId="0" borderId="3" xfId="0" applyNumberForma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3" xfId="0" applyBorder="1" applyAlignment="1">
      <alignment horizontal="center"/>
    </xf>
    <xf numFmtId="0" fontId="0" fillId="0" borderId="1" xfId="0" applyBorder="1" applyAlignment="1">
      <alignment horizontal="center"/>
    </xf>
    <xf numFmtId="0" fontId="0" fillId="0" borderId="9" xfId="0" applyBorder="1"/>
    <xf numFmtId="0" fontId="0" fillId="0" borderId="10" xfId="0" applyBorder="1"/>
    <xf numFmtId="0" fontId="0" fillId="0" borderId="11" xfId="0" applyBorder="1"/>
    <xf numFmtId="0" fontId="0" fillId="0" borderId="6"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3" fillId="0" borderId="0" xfId="0" applyFont="1" applyAlignment="1">
      <alignment horizontal="left"/>
    </xf>
    <xf numFmtId="0" fontId="3" fillId="0" borderId="0" xfId="0" applyFont="1"/>
    <xf numFmtId="0" fontId="8" fillId="0" borderId="7" xfId="0" applyFont="1" applyBorder="1"/>
    <xf numFmtId="0" fontId="8" fillId="0" borderId="8" xfId="0" applyFont="1" applyBorder="1"/>
    <xf numFmtId="0" fontId="0" fillId="0" borderId="5" xfId="0" applyBorder="1" applyAlignment="1">
      <alignment horizontal="center"/>
    </xf>
    <xf numFmtId="0" fontId="3" fillId="0" borderId="0" xfId="0" applyFont="1" applyAlignment="1">
      <alignment horizontal="center"/>
    </xf>
    <xf numFmtId="0" fontId="13" fillId="0" borderId="0" xfId="0" applyFont="1" applyAlignment="1">
      <alignment horizontal="center"/>
    </xf>
    <xf numFmtId="0" fontId="0" fillId="0" borderId="0" xfId="0" applyAlignment="1">
      <alignment horizontal="right"/>
    </xf>
    <xf numFmtId="0" fontId="18" fillId="0" borderId="0" xfId="0" applyFont="1" applyAlignment="1">
      <alignment horizontal="center"/>
    </xf>
    <xf numFmtId="0" fontId="18" fillId="3" borderId="12" xfId="0" applyFont="1" applyFill="1" applyBorder="1" applyAlignment="1">
      <alignment horizontal="center"/>
    </xf>
    <xf numFmtId="0" fontId="18" fillId="3" borderId="15" xfId="0" applyFont="1" applyFill="1" applyBorder="1" applyAlignment="1">
      <alignment horizontal="center"/>
    </xf>
    <xf numFmtId="0" fontId="19" fillId="2" borderId="0" xfId="0" applyFont="1" applyFill="1" applyAlignment="1">
      <alignment horizontal="center"/>
    </xf>
    <xf numFmtId="0" fontId="20" fillId="2" borderId="0" xfId="0" applyFont="1" applyFill="1" applyAlignment="1">
      <alignment horizontal="center"/>
    </xf>
    <xf numFmtId="0" fontId="10" fillId="0" borderId="0" xfId="0" applyFont="1"/>
    <xf numFmtId="0" fontId="18"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center"/>
    </xf>
    <xf numFmtId="0" fontId="22" fillId="0" borderId="0" xfId="0" applyFont="1" applyAlignment="1">
      <alignment horizontal="center"/>
    </xf>
    <xf numFmtId="0" fontId="22" fillId="0" borderId="0" xfId="0" applyFont="1"/>
    <xf numFmtId="0" fontId="23" fillId="0" borderId="0" xfId="2" applyAlignment="1" applyProtection="1"/>
    <xf numFmtId="0" fontId="18" fillId="0" borderId="0" xfId="0" applyFont="1" applyAlignment="1">
      <alignment horizontal="centerContinuous"/>
    </xf>
    <xf numFmtId="0" fontId="24" fillId="0" borderId="0" xfId="0" applyFont="1"/>
    <xf numFmtId="0" fontId="0" fillId="0" borderId="0" xfId="0" applyAlignment="1">
      <alignment vertical="center"/>
    </xf>
    <xf numFmtId="0" fontId="8" fillId="0" borderId="0" xfId="0" applyFont="1" applyAlignment="1">
      <alignment horizontal="right"/>
    </xf>
    <xf numFmtId="0" fontId="11" fillId="0" borderId="0" xfId="0" applyFont="1" applyAlignment="1">
      <alignment horizontal="left"/>
    </xf>
    <xf numFmtId="49" fontId="0" fillId="0" borderId="0" xfId="0" applyNumberFormat="1" applyAlignment="1">
      <alignment horizontal="center"/>
    </xf>
    <xf numFmtId="0" fontId="25" fillId="0" borderId="0" xfId="0" applyFont="1"/>
    <xf numFmtId="0" fontId="26" fillId="0" borderId="12" xfId="0" applyFont="1" applyBorder="1"/>
    <xf numFmtId="0" fontId="25" fillId="0" borderId="0" xfId="0" applyFont="1" applyAlignment="1">
      <alignment horizontal="right"/>
    </xf>
    <xf numFmtId="0" fontId="27" fillId="0" borderId="0" xfId="0" applyFont="1" applyAlignment="1">
      <alignment horizontal="centerContinuous"/>
    </xf>
    <xf numFmtId="0" fontId="10" fillId="0" borderId="0" xfId="0" applyFont="1" applyAlignment="1">
      <alignment shrinkToFit="1"/>
    </xf>
    <xf numFmtId="0" fontId="0" fillId="0" borderId="0" xfId="0" applyAlignment="1">
      <alignment shrinkToFit="1"/>
    </xf>
    <xf numFmtId="0" fontId="0" fillId="0" borderId="16" xfId="0" applyBorder="1" applyAlignment="1">
      <alignment shrinkToFit="1"/>
    </xf>
    <xf numFmtId="0" fontId="0" fillId="0" borderId="17" xfId="0" applyBorder="1" applyAlignment="1">
      <alignment shrinkToFit="1"/>
    </xf>
    <xf numFmtId="0" fontId="0" fillId="0" borderId="18" xfId="0" applyBorder="1" applyAlignment="1">
      <alignment shrinkToFit="1"/>
    </xf>
    <xf numFmtId="0" fontId="0" fillId="0" borderId="0" xfId="0" applyAlignment="1">
      <alignment horizontal="center" shrinkToFit="1"/>
    </xf>
    <xf numFmtId="0" fontId="0" fillId="0" borderId="12" xfId="0" applyBorder="1"/>
    <xf numFmtId="0" fontId="0" fillId="0" borderId="12" xfId="0" applyBorder="1" applyAlignment="1">
      <alignment horizontal="right"/>
    </xf>
    <xf numFmtId="0" fontId="28" fillId="0" borderId="6" xfId="0" applyFont="1" applyBorder="1" applyAlignment="1">
      <alignment horizontal="right"/>
    </xf>
    <xf numFmtId="0" fontId="0" fillId="0" borderId="12" xfId="0" applyBorder="1" applyAlignment="1">
      <alignment horizontal="center" vertical="center" shrinkToFit="1"/>
    </xf>
    <xf numFmtId="0" fontId="0" fillId="0" borderId="13" xfId="0" applyBorder="1" applyAlignment="1">
      <alignment horizontal="center" vertical="center" shrinkToFit="1"/>
    </xf>
    <xf numFmtId="0" fontId="0" fillId="0" borderId="14" xfId="0" applyBorder="1" applyAlignment="1">
      <alignment horizontal="center" shrinkToFit="1"/>
    </xf>
    <xf numFmtId="0" fontId="0" fillId="0" borderId="12" xfId="0" applyBorder="1" applyAlignment="1">
      <alignment horizontal="center" shrinkToFit="1"/>
    </xf>
    <xf numFmtId="0" fontId="16" fillId="5" borderId="0" xfId="0" applyFont="1" applyFill="1"/>
    <xf numFmtId="0" fontId="16" fillId="5" borderId="0" xfId="0" applyFont="1" applyFill="1" applyAlignment="1">
      <alignment horizontal="right"/>
    </xf>
    <xf numFmtId="0" fontId="16" fillId="5" borderId="0" xfId="0" applyFont="1" applyFill="1" applyAlignment="1">
      <alignment horizontal="center"/>
    </xf>
    <xf numFmtId="0" fontId="16" fillId="5" borderId="2" xfId="0" applyFont="1" applyFill="1" applyBorder="1" applyAlignment="1">
      <alignment horizontal="center"/>
    </xf>
    <xf numFmtId="0" fontId="16" fillId="5" borderId="3" xfId="0" applyFont="1" applyFill="1" applyBorder="1" applyAlignment="1">
      <alignment horizontal="center"/>
    </xf>
    <xf numFmtId="0" fontId="17" fillId="5" borderId="0" xfId="0" applyFont="1" applyFill="1" applyAlignment="1">
      <alignment horizontal="right"/>
    </xf>
    <xf numFmtId="0" fontId="16" fillId="5" borderId="0" xfId="0" applyFont="1" applyFill="1" applyAlignment="1">
      <alignment horizontal="left"/>
    </xf>
    <xf numFmtId="0" fontId="16" fillId="5" borderId="2" xfId="0" applyFont="1" applyFill="1" applyBorder="1"/>
    <xf numFmtId="0" fontId="16" fillId="5" borderId="0" xfId="0" applyFont="1" applyFill="1" applyAlignment="1">
      <alignment shrinkToFit="1"/>
    </xf>
    <xf numFmtId="0" fontId="16" fillId="5" borderId="0" xfId="0" applyFont="1" applyFill="1" applyAlignment="1">
      <alignment horizontal="left" shrinkToFit="1"/>
    </xf>
    <xf numFmtId="0" fontId="16" fillId="5" borderId="2" xfId="0" applyFont="1" applyFill="1" applyBorder="1" applyAlignment="1">
      <alignment shrinkToFit="1"/>
    </xf>
    <xf numFmtId="0" fontId="0" fillId="5" borderId="0" xfId="0" applyFill="1"/>
    <xf numFmtId="0" fontId="19" fillId="5" borderId="0" xfId="0" applyFont="1" applyFill="1" applyAlignment="1">
      <alignment horizontal="center" vertical="center"/>
    </xf>
    <xf numFmtId="0" fontId="20" fillId="5" borderId="0" xfId="0" applyFont="1" applyFill="1" applyAlignment="1">
      <alignment horizontal="center" vertical="center"/>
    </xf>
    <xf numFmtId="0" fontId="29" fillId="0" borderId="0" xfId="0" applyFont="1" applyAlignment="1">
      <alignment vertical="center"/>
    </xf>
    <xf numFmtId="0" fontId="30" fillId="0" borderId="0" xfId="0" applyFont="1" applyAlignment="1">
      <alignment vertical="center"/>
    </xf>
    <xf numFmtId="0" fontId="32" fillId="0" borderId="0" xfId="0" applyFont="1" applyAlignment="1">
      <alignment vertical="top" wrapText="1"/>
    </xf>
    <xf numFmtId="0" fontId="33" fillId="0" borderId="0" xfId="0" applyFont="1"/>
    <xf numFmtId="0" fontId="31" fillId="0" borderId="0" xfId="0" applyFont="1"/>
    <xf numFmtId="0" fontId="33" fillId="0" borderId="1" xfId="0" applyFont="1" applyBorder="1" applyAlignment="1">
      <alignment horizontal="center" vertical="center"/>
    </xf>
    <xf numFmtId="0" fontId="26" fillId="4" borderId="0" xfId="0" applyFont="1" applyFill="1" applyAlignment="1">
      <alignment horizontal="center" vertical="center"/>
    </xf>
    <xf numFmtId="0" fontId="0" fillId="6" borderId="0" xfId="0" applyFill="1" applyAlignment="1">
      <alignment horizontal="center" vertical="center"/>
    </xf>
    <xf numFmtId="0" fontId="26" fillId="6" borderId="0" xfId="0" applyFont="1" applyFill="1" applyAlignment="1">
      <alignment horizontal="center" vertical="center"/>
    </xf>
    <xf numFmtId="0" fontId="26" fillId="0" borderId="28" xfId="0" applyFont="1" applyBorder="1"/>
    <xf numFmtId="0" fontId="34" fillId="0" borderId="29" xfId="0" applyFont="1" applyBorder="1" applyAlignment="1">
      <alignment horizontal="left" vertical="center"/>
    </xf>
    <xf numFmtId="0" fontId="0" fillId="0" borderId="28" xfId="0" applyBorder="1"/>
    <xf numFmtId="0" fontId="35" fillId="0" borderId="30" xfId="0" applyFont="1" applyBorder="1" applyAlignment="1">
      <alignment horizontal="left" wrapText="1" indent="1"/>
    </xf>
    <xf numFmtId="0" fontId="9" fillId="0" borderId="28" xfId="0" applyFont="1" applyBorder="1"/>
    <xf numFmtId="0" fontId="35" fillId="0" borderId="28" xfId="0" applyFont="1" applyBorder="1" applyAlignment="1">
      <alignment horizontal="left" wrapText="1"/>
    </xf>
    <xf numFmtId="0" fontId="36" fillId="0" borderId="28" xfId="0" applyFont="1" applyBorder="1" applyAlignment="1">
      <alignment horizontal="left" wrapText="1"/>
    </xf>
    <xf numFmtId="0" fontId="35" fillId="0" borderId="28" xfId="0" applyFont="1" applyBorder="1" applyAlignment="1">
      <alignment horizontal="left"/>
    </xf>
    <xf numFmtId="0" fontId="26" fillId="0" borderId="0" xfId="0" applyFont="1"/>
    <xf numFmtId="0" fontId="23" fillId="0" borderId="28" xfId="2" applyBorder="1" applyAlignment="1" applyProtection="1">
      <alignment horizontal="left" wrapText="1"/>
    </xf>
    <xf numFmtId="0" fontId="0" fillId="0" borderId="12" xfId="0" applyBorder="1" applyAlignment="1">
      <alignment horizontal="right" shrinkToFit="1"/>
    </xf>
    <xf numFmtId="0" fontId="25" fillId="0" borderId="0" xfId="0" applyFont="1" applyAlignment="1">
      <alignment horizontal="right" shrinkToFit="1"/>
    </xf>
    <xf numFmtId="0" fontId="37" fillId="0" borderId="28" xfId="2" applyFont="1" applyBorder="1" applyAlignment="1" applyProtection="1">
      <alignment horizontal="left" wrapText="1"/>
    </xf>
    <xf numFmtId="0" fontId="38" fillId="0" borderId="28" xfId="0" applyFont="1" applyBorder="1" applyAlignment="1">
      <alignment horizontal="left" wrapText="1"/>
    </xf>
    <xf numFmtId="0" fontId="32" fillId="0" borderId="0" xfId="0" applyFont="1" applyAlignment="1">
      <alignment horizontal="left" vertical="top" wrapText="1"/>
    </xf>
    <xf numFmtId="0" fontId="0" fillId="0" borderId="20" xfId="0" applyBorder="1" applyAlignment="1">
      <alignment horizontal="center" shrinkToFit="1"/>
    </xf>
    <xf numFmtId="0" fontId="0" fillId="0" borderId="21" xfId="0" applyBorder="1" applyAlignment="1">
      <alignment horizontal="center" shrinkToFit="1"/>
    </xf>
    <xf numFmtId="0" fontId="0" fillId="0" borderId="22" xfId="0" applyBorder="1" applyAlignment="1">
      <alignment horizontal="center" shrinkToFit="1"/>
    </xf>
    <xf numFmtId="0" fontId="0" fillId="0" borderId="23" xfId="0" applyBorder="1" applyAlignment="1">
      <alignment horizontal="center" shrinkToFit="1"/>
    </xf>
    <xf numFmtId="0" fontId="0" fillId="0" borderId="19" xfId="0" applyBorder="1" applyAlignment="1">
      <alignment horizontal="center" shrinkToFit="1"/>
    </xf>
    <xf numFmtId="0" fontId="0" fillId="0" borderId="24" xfId="0" applyBorder="1" applyAlignment="1">
      <alignment horizontal="center" shrinkToFit="1"/>
    </xf>
    <xf numFmtId="0" fontId="3" fillId="0" borderId="0" xfId="0" applyFont="1" applyAlignment="1">
      <alignment horizontal="center"/>
    </xf>
    <xf numFmtId="0" fontId="0" fillId="0" borderId="0" xfId="0" applyAlignment="1">
      <alignment horizontal="center"/>
    </xf>
    <xf numFmtId="0" fontId="0" fillId="0" borderId="10" xfId="0" applyBorder="1" applyAlignment="1">
      <alignment horizontal="center"/>
    </xf>
    <xf numFmtId="0" fontId="3" fillId="0" borderId="0" xfId="0" applyFont="1" applyAlignment="1">
      <alignment horizontal="center" vertical="center"/>
    </xf>
    <xf numFmtId="0" fontId="3" fillId="0" borderId="5" xfId="0" applyFont="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6" fillId="0" borderId="0" xfId="0" applyFont="1" applyAlignment="1">
      <alignment horizontal="center"/>
    </xf>
    <xf numFmtId="0" fontId="19" fillId="5" borderId="0" xfId="0" applyFont="1" applyFill="1" applyAlignment="1">
      <alignment horizontal="center" vertical="center"/>
    </xf>
    <xf numFmtId="49" fontId="0" fillId="0" borderId="0" xfId="0" applyNumberFormat="1" applyAlignment="1">
      <alignment horizont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0" fillId="0" borderId="8" xfId="0" applyBorder="1" applyAlignment="1">
      <alignment horizontal="center"/>
    </xf>
    <xf numFmtId="0" fontId="0" fillId="0" borderId="11" xfId="0" applyBorder="1" applyAlignment="1">
      <alignment horizontal="center"/>
    </xf>
    <xf numFmtId="0" fontId="23" fillId="0" borderId="0" xfId="2" applyAlignment="1" applyProtection="1">
      <alignment horizontal="center"/>
    </xf>
    <xf numFmtId="0" fontId="10" fillId="0" borderId="0" xfId="0" applyFont="1" applyAlignment="1">
      <alignment horizontal="center"/>
    </xf>
    <xf numFmtId="0" fontId="7" fillId="0" borderId="0" xfId="0" applyFont="1" applyAlignment="1">
      <alignment horizontal="center" vertical="center"/>
    </xf>
    <xf numFmtId="0" fontId="12" fillId="0" borderId="0" xfId="0" applyFont="1" applyAlignment="1">
      <alignment horizontal="center"/>
    </xf>
    <xf numFmtId="0" fontId="1" fillId="0" borderId="0" xfId="1" applyNumberFormat="1" applyFont="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19" fillId="2" borderId="0" xfId="0" applyFont="1" applyFill="1" applyAlignment="1">
      <alignment horizontal="center"/>
    </xf>
    <xf numFmtId="0" fontId="39" fillId="0" borderId="19" xfId="0" applyFont="1" applyBorder="1" applyAlignment="1">
      <alignment horizontal="center" shrinkToFit="1"/>
    </xf>
    <xf numFmtId="0" fontId="40" fillId="0" borderId="0" xfId="0" applyFont="1" applyAlignment="1">
      <alignment horizontal="center"/>
    </xf>
    <xf numFmtId="0" fontId="40" fillId="0" borderId="7" xfId="0" applyFont="1" applyBorder="1" applyAlignment="1">
      <alignment horizontal="center"/>
    </xf>
    <xf numFmtId="0" fontId="41" fillId="0" borderId="4" xfId="0" applyFont="1" applyBorder="1" applyAlignment="1">
      <alignment horizontal="center" vertical="center"/>
    </xf>
  </cellXfs>
  <cellStyles count="3">
    <cellStyle name="Comma" xfId="1" builtinId="3"/>
    <cellStyle name="Hyperlink" xfId="2" builtinId="8"/>
    <cellStyle name="Normal" xfId="0" builtinId="0" customBuiltin="1"/>
  </cellStyles>
  <dxfs count="151">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969696"/>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www.vertex42.com/" TargetMode="External"/><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vertex42.com/" TargetMode="Externa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www.vertex42.com/" TargetMode="External"/><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www.vertex42.com/" TargetMode="External"/><Relationship Id="rId3"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www.vertex42.com/" TargetMode="External"/><Relationship Id="rId3"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www.vertex42.com/" TargetMode="External"/><Relationship Id="rId3"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www.vertex42.com/" TargetMode="External"/><Relationship Id="rId3"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www.vertex42.com/" TargetMode="External"/><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131" name="Picture 25" descr="MC900437041[1]">
          <a:extLst>
            <a:ext uri="{FF2B5EF4-FFF2-40B4-BE49-F238E27FC236}">
              <a16:creationId xmlns:a16="http://schemas.microsoft.com/office/drawing/2014/main" xmlns="" id="{00000000-0008-0000-0000-000053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2132" name="Picture 1" descr="vertex42_logo_40px">
          <a:hlinkClick xmlns:r="http://schemas.openxmlformats.org/officeDocument/2006/relationships" r:id="rId2"/>
          <a:extLst>
            <a:ext uri="{FF2B5EF4-FFF2-40B4-BE49-F238E27FC236}">
              <a16:creationId xmlns:a16="http://schemas.microsoft.com/office/drawing/2014/main" xmlns="" id="{00000000-0008-0000-0000-0000540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0</xdr:row>
      <xdr:rowOff>83820</xdr:rowOff>
    </xdr:from>
    <xdr:to>
      <xdr:col>18</xdr:col>
      <xdr:colOff>525780</xdr:colOff>
      <xdr:row>1</xdr:row>
      <xdr:rowOff>121920</xdr:rowOff>
    </xdr:to>
    <xdr:pic>
      <xdr:nvPicPr>
        <xdr:cNvPr id="1461" name="Picture 1" descr="vertex42_logo_40px">
          <a:hlinkClick xmlns:r="http://schemas.openxmlformats.org/officeDocument/2006/relationships" r:id="rId1"/>
          <a:extLst>
            <a:ext uri="{FF2B5EF4-FFF2-40B4-BE49-F238E27FC236}">
              <a16:creationId xmlns:a16="http://schemas.microsoft.com/office/drawing/2014/main" xmlns="" id="{00000000-0008-0000-0100-0000B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0" y="83820"/>
          <a:ext cx="137922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 name="Picture 25" descr="MC900437041[1]">
          <a:extLst>
            <a:ext uri="{FF2B5EF4-FFF2-40B4-BE49-F238E27FC236}">
              <a16:creationId xmlns:a16="http://schemas.microsoft.com/office/drawing/2014/main" xmlns="" id="{3AA5FD2B-099E-42E5-A31C-32BFD4CD6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1304925"/>
          <a:ext cx="1716405" cy="1667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3" name="Picture 1" descr="vertex42_logo_40px">
          <a:hlinkClick xmlns:r="http://schemas.openxmlformats.org/officeDocument/2006/relationships" r:id="rId2"/>
          <a:extLst>
            <a:ext uri="{FF2B5EF4-FFF2-40B4-BE49-F238E27FC236}">
              <a16:creationId xmlns:a16="http://schemas.microsoft.com/office/drawing/2014/main" xmlns="" id="{C1E2A003-DA49-4C56-A602-2842E04612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57975" y="10405110"/>
          <a:ext cx="1356361"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 name="Picture 25" descr="MC900437041[1]">
          <a:extLst>
            <a:ext uri="{FF2B5EF4-FFF2-40B4-BE49-F238E27FC236}">
              <a16:creationId xmlns:a16="http://schemas.microsoft.com/office/drawing/2014/main" xmlns="" id="{0556921D-9B4A-49A0-9BE1-E3FAB1F23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1304925"/>
          <a:ext cx="1716405" cy="1667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3" name="Picture 1" descr="vertex42_logo_40px">
          <a:hlinkClick xmlns:r="http://schemas.openxmlformats.org/officeDocument/2006/relationships" r:id="rId2"/>
          <a:extLst>
            <a:ext uri="{FF2B5EF4-FFF2-40B4-BE49-F238E27FC236}">
              <a16:creationId xmlns:a16="http://schemas.microsoft.com/office/drawing/2014/main" xmlns="" id="{26A2003F-D72C-44AF-9FE2-84CEACF321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57975" y="10405110"/>
          <a:ext cx="1356361"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 name="Picture 25" descr="MC900437041[1]">
          <a:extLst>
            <a:ext uri="{FF2B5EF4-FFF2-40B4-BE49-F238E27FC236}">
              <a16:creationId xmlns:a16="http://schemas.microsoft.com/office/drawing/2014/main" xmlns="" id="{BC29A532-0A5A-423C-A357-C78B2073D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1304925"/>
          <a:ext cx="1716405" cy="1667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3" name="Picture 1" descr="vertex42_logo_40px">
          <a:hlinkClick xmlns:r="http://schemas.openxmlformats.org/officeDocument/2006/relationships" r:id="rId2"/>
          <a:extLst>
            <a:ext uri="{FF2B5EF4-FFF2-40B4-BE49-F238E27FC236}">
              <a16:creationId xmlns:a16="http://schemas.microsoft.com/office/drawing/2014/main" xmlns="" id="{E560972E-203D-4B31-8C25-9C7252E845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57975" y="10405110"/>
          <a:ext cx="1356361"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2" name="Picture 25" descr="MC900437041[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3" name="Picture 1" descr="vertex42_logo_40px">
          <a:hlinkClick xmlns:r="http://schemas.openxmlformats.org/officeDocument/2006/relationships" r:id="rId2"/>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4" name="Picture 25" descr="MC900437041[1]">
          <a:extLst>
            <a:ext uri="{FF2B5EF4-FFF2-40B4-BE49-F238E27FC236}">
              <a16:creationId xmlns:a16="http://schemas.microsoft.com/office/drawing/2014/main" xmlns=""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5" name="Picture 1" descr="vertex42_logo_40px">
          <a:hlinkClick xmlns:r="http://schemas.openxmlformats.org/officeDocument/2006/relationships" r:id="rId2"/>
          <a:extLst>
            <a:ext uri="{FF2B5EF4-FFF2-40B4-BE49-F238E27FC236}">
              <a16:creationId xmlns:a16="http://schemas.microsoft.com/office/drawing/2014/main" xmlns=""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7200" name="Picture 25" descr="MC900437041[1]">
          <a:extLst>
            <a:ext uri="{FF2B5EF4-FFF2-40B4-BE49-F238E27FC236}">
              <a16:creationId xmlns:a16="http://schemas.microsoft.com/office/drawing/2014/main" xmlns="" id="{00000000-0008-0000-0400-000020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7201" name="Picture 1" descr="vertex42_logo_40px">
          <a:hlinkClick xmlns:r="http://schemas.openxmlformats.org/officeDocument/2006/relationships" r:id="rId2"/>
          <a:extLst>
            <a:ext uri="{FF2B5EF4-FFF2-40B4-BE49-F238E27FC236}">
              <a16:creationId xmlns:a16="http://schemas.microsoft.com/office/drawing/2014/main" xmlns="" id="{00000000-0008-0000-0400-0000211C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on%20Wittwer/My%20Documents/VERTEX42/TEMPLATES/TEMPLATE%20-%20Debt%20Reduction/debt-reduction-calculator_GDocs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or"/>
      <sheetName val="PaymentSchedule"/>
      <sheetName val="©"/>
      <sheetName val="Order"/>
    </sheetNames>
    <sheetDataSet>
      <sheetData sheetId="0">
        <row r="20">
          <cell r="F20">
            <v>2</v>
          </cell>
        </row>
        <row r="21">
          <cell r="F21" t="b">
            <v>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s://www.vertex42.com/ExcelTemplates/tournament-bracket-template.html"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tournament-bracket-template.html"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4" Type="http://schemas.openxmlformats.org/officeDocument/2006/relationships/vmlDrawing" Target="../drawings/vmlDrawing2.vml"/><Relationship Id="rId5" Type="http://schemas.openxmlformats.org/officeDocument/2006/relationships/comments" Target="../comments2.xml"/><Relationship Id="rId1" Type="http://schemas.openxmlformats.org/officeDocument/2006/relationships/hyperlink" Target="https://www.vertex42.com/ExcelTemplates/tournament-bracket-template.html"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4" Type="http://schemas.openxmlformats.org/officeDocument/2006/relationships/vmlDrawing" Target="../drawings/vmlDrawing3.vml"/><Relationship Id="rId5" Type="http://schemas.openxmlformats.org/officeDocument/2006/relationships/comments" Target="../comments3.xml"/><Relationship Id="rId1" Type="http://schemas.openxmlformats.org/officeDocument/2006/relationships/hyperlink" Target="https://www.vertex42.com/ExcelTemplates/tournament-bracket-template.html" TargetMode="External"/><Relationship Id="rId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4" Type="http://schemas.openxmlformats.org/officeDocument/2006/relationships/vmlDrawing" Target="../drawings/vmlDrawing4.vml"/><Relationship Id="rId5" Type="http://schemas.openxmlformats.org/officeDocument/2006/relationships/comments" Target="../comments4.xml"/><Relationship Id="rId1" Type="http://schemas.openxmlformats.org/officeDocument/2006/relationships/hyperlink" Target="https://www.vertex42.com/ExcelTemplates/tournament-bracket-template.html" TargetMode="External"/><Relationship Id="rId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4" Type="http://schemas.openxmlformats.org/officeDocument/2006/relationships/vmlDrawing" Target="../drawings/vmlDrawing5.vml"/><Relationship Id="rId5" Type="http://schemas.openxmlformats.org/officeDocument/2006/relationships/comments" Target="../comments5.xml"/><Relationship Id="rId1" Type="http://schemas.openxmlformats.org/officeDocument/2006/relationships/hyperlink" Target="https://www.vertex42.com/ExcelTemplates/tournament-bracket-template.html" TargetMode="External"/><Relationship Id="rId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4" Type="http://schemas.openxmlformats.org/officeDocument/2006/relationships/vmlDrawing" Target="../drawings/vmlDrawing6.vml"/><Relationship Id="rId5" Type="http://schemas.openxmlformats.org/officeDocument/2006/relationships/comments" Target="../comments6.xml"/><Relationship Id="rId1" Type="http://schemas.openxmlformats.org/officeDocument/2006/relationships/hyperlink" Target="https://www.vertex42.com/ExcelTemplates/tournament-bracket-template.html" TargetMode="External"/><Relationship Id="rId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4" Type="http://schemas.openxmlformats.org/officeDocument/2006/relationships/vmlDrawing" Target="../drawings/vmlDrawing7.vml"/><Relationship Id="rId5" Type="http://schemas.openxmlformats.org/officeDocument/2006/relationships/comments" Target="../comments7.xml"/><Relationship Id="rId1" Type="http://schemas.openxmlformats.org/officeDocument/2006/relationships/hyperlink" Target="https://www.vertex42.com/ExcelTemplates/tournament-bracket-template.html" TargetMode="External"/><Relationship Id="rId2"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vertex42.com/ExcelTemplates/tournament-bracket-template.html" TargetMode="External"/><Relationship Id="rId2" Type="http://schemas.openxmlformats.org/officeDocument/2006/relationships/hyperlink" Target="https://www.vertex42.com/licensing/EULA_privateuse.html" TargetMode="External"/><Relationship Id="rId3"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AJ70"/>
  <sheetViews>
    <sheetView showGridLines="0" tabSelected="1" topLeftCell="I10" zoomScale="134" workbookViewId="0">
      <selection activeCell="G48" sqref="G48:G49"/>
    </sheetView>
  </sheetViews>
  <sheetFormatPr baseColWidth="10" defaultColWidth="9.1640625" defaultRowHeight="14" x14ac:dyDescent="0.15"/>
  <cols>
    <col min="1" max="1" width="4.33203125" style="27" customWidth="1"/>
    <col min="2" max="2" width="5.1640625" style="1" bestFit="1" customWidth="1"/>
    <col min="3" max="3" width="15.6640625" customWidth="1"/>
    <col min="4" max="4" width="4" style="1" customWidth="1"/>
    <col min="5" max="5" width="13.5" customWidth="1"/>
    <col min="6" max="6" width="4" style="1" customWidth="1"/>
    <col min="7" max="7" width="12.6640625" customWidth="1"/>
    <col min="8" max="8" width="3.5" style="1" customWidth="1"/>
    <col min="9" max="9" width="13.5" customWidth="1"/>
    <col min="10" max="10" width="3.6640625" style="1" customWidth="1"/>
    <col min="11" max="11" width="11.33203125" customWidth="1"/>
    <col min="12" max="12" width="4.1640625" style="1" customWidth="1"/>
    <col min="13" max="13" width="2" customWidth="1"/>
    <col min="14" max="14" width="8.6640625" customWidth="1"/>
    <col min="15" max="15" width="3.5" style="1" customWidth="1"/>
    <col min="16" max="16" width="3.83203125" style="1" customWidth="1"/>
    <col min="17" max="17" width="7.83203125" customWidth="1"/>
    <col min="18" max="18" width="2.83203125" customWidth="1"/>
    <col min="19" max="19" width="3.6640625" style="1" customWidth="1"/>
    <col min="20" max="20" width="12" customWidth="1"/>
    <col min="21" max="21" width="3.33203125" style="1" customWidth="1"/>
    <col min="22" max="22" width="13.5" customWidth="1"/>
    <col min="23" max="23" width="3.6640625" style="1" customWidth="1"/>
    <col min="24" max="24" width="12.5" customWidth="1"/>
    <col min="25" max="25" width="3.6640625" style="1" customWidth="1"/>
    <col min="26" max="26" width="13.83203125" customWidth="1"/>
    <col min="27" max="27" width="3.5" style="1" customWidth="1"/>
    <col min="28" max="28" width="15.1640625" customWidth="1"/>
    <col min="29" max="29" width="3.83203125" style="1" bestFit="1" customWidth="1"/>
    <col min="30" max="30" width="4.33203125" style="23" customWidth="1"/>
    <col min="31" max="31" width="3.83203125" customWidth="1"/>
    <col min="32" max="32" width="37.33203125" customWidth="1"/>
    <col min="36" max="36" width="9.1640625" hidden="1" customWidth="1"/>
  </cols>
  <sheetData>
    <row r="1" spans="1:36" s="44" customFormat="1" ht="30" x14ac:dyDescent="0.15">
      <c r="A1" s="2"/>
      <c r="B1" s="129" t="s">
        <v>373</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2"/>
    </row>
    <row r="2" spans="1:36" ht="19.25" customHeight="1" x14ac:dyDescent="0.15">
      <c r="A2" s="2"/>
      <c r="B2" s="77"/>
      <c r="C2" s="77" t="s">
        <v>318</v>
      </c>
      <c r="D2" s="78"/>
      <c r="E2" s="77" t="s">
        <v>7</v>
      </c>
      <c r="F2" s="78"/>
      <c r="G2" s="77" t="s">
        <v>6</v>
      </c>
      <c r="H2" s="78"/>
      <c r="I2" s="77" t="s">
        <v>5</v>
      </c>
      <c r="J2" s="78"/>
      <c r="K2" s="77" t="s">
        <v>1</v>
      </c>
      <c r="L2" s="78"/>
      <c r="M2" s="78"/>
      <c r="N2" s="117" t="s">
        <v>2</v>
      </c>
      <c r="O2" s="117"/>
      <c r="P2" s="117"/>
      <c r="Q2" s="117"/>
      <c r="R2" s="78"/>
      <c r="S2" s="78"/>
      <c r="T2" s="77" t="s">
        <v>1</v>
      </c>
      <c r="U2" s="78"/>
      <c r="V2" s="77" t="s">
        <v>5</v>
      </c>
      <c r="W2" s="78"/>
      <c r="X2" s="77" t="s">
        <v>6</v>
      </c>
      <c r="Y2" s="78"/>
      <c r="Z2" s="77" t="str">
        <f>E2</f>
        <v>Second Round</v>
      </c>
      <c r="AA2" s="78"/>
      <c r="AB2" s="77" t="str">
        <f>C2</f>
        <v>First Round</v>
      </c>
      <c r="AC2" s="77"/>
      <c r="AD2" s="2"/>
      <c r="AF2" s="80" t="s">
        <v>206</v>
      </c>
      <c r="AJ2" s="85" t="s">
        <v>249</v>
      </c>
    </row>
    <row r="3" spans="1:36" ht="17" x14ac:dyDescent="0.2">
      <c r="A3" s="2"/>
      <c r="B3" s="3"/>
      <c r="C3" s="1" t="s">
        <v>119</v>
      </c>
      <c r="D3" s="4"/>
      <c r="E3" s="1" t="s">
        <v>118</v>
      </c>
      <c r="F3" s="4"/>
      <c r="G3" s="1" t="s">
        <v>117</v>
      </c>
      <c r="H3" s="4"/>
      <c r="I3" s="1" t="s">
        <v>116</v>
      </c>
      <c r="J3" s="4"/>
      <c r="K3" s="47" t="s">
        <v>120</v>
      </c>
      <c r="L3" s="4"/>
      <c r="M3" s="4"/>
      <c r="N3" s="118" t="s">
        <v>115</v>
      </c>
      <c r="O3" s="118"/>
      <c r="P3" s="118"/>
      <c r="Q3" s="118"/>
      <c r="R3" s="4"/>
      <c r="S3" s="4"/>
      <c r="T3" s="47" t="str">
        <f>K3</f>
        <v>April 6</v>
      </c>
      <c r="U3" s="4"/>
      <c r="V3" s="1" t="str">
        <f>I3</f>
        <v>March 30 - 31</v>
      </c>
      <c r="W3" s="4"/>
      <c r="X3" s="1" t="str">
        <f>G3</f>
        <v>March 28 - 29</v>
      </c>
      <c r="Y3" s="4"/>
      <c r="Z3" s="1" t="str">
        <f>E3</f>
        <v>March 23 - 24</v>
      </c>
      <c r="AA3" s="4"/>
      <c r="AB3" s="1" t="str">
        <f>C3</f>
        <v>March 21 - 22</v>
      </c>
      <c r="AC3" s="3"/>
      <c r="AD3" s="2"/>
      <c r="AF3" s="79" t="s">
        <v>207</v>
      </c>
      <c r="AJ3" s="86"/>
    </row>
    <row r="4" spans="1:36" s="40" customFormat="1" ht="13" x14ac:dyDescent="0.15">
      <c r="A4" s="36"/>
      <c r="B4" s="28"/>
      <c r="C4" s="28"/>
      <c r="D4" s="37"/>
      <c r="E4" s="38"/>
      <c r="F4" s="39"/>
      <c r="G4" s="28"/>
      <c r="H4" s="37"/>
      <c r="I4" s="38"/>
      <c r="J4" s="39"/>
      <c r="K4" s="28"/>
      <c r="L4" s="37"/>
      <c r="M4" s="37"/>
      <c r="N4" s="38"/>
      <c r="O4" s="38"/>
      <c r="P4" s="38"/>
      <c r="Q4" s="38"/>
      <c r="R4" s="39"/>
      <c r="S4" s="39"/>
      <c r="T4" s="28"/>
      <c r="U4" s="37"/>
      <c r="V4" s="38"/>
      <c r="W4" s="39"/>
      <c r="X4" s="28"/>
      <c r="Y4" s="37"/>
      <c r="Z4" s="38"/>
      <c r="AA4" s="39"/>
      <c r="AB4" s="28"/>
      <c r="AC4" s="28"/>
      <c r="AD4" s="36"/>
      <c r="AF4" s="102" t="s">
        <v>208</v>
      </c>
      <c r="AJ4" s="87" t="s">
        <v>248</v>
      </c>
    </row>
    <row r="5" spans="1:36" ht="9.75" customHeight="1" x14ac:dyDescent="0.15">
      <c r="A5" s="2"/>
      <c r="C5" s="48"/>
      <c r="AB5" s="50"/>
      <c r="AD5" s="2"/>
      <c r="AF5" s="102"/>
    </row>
    <row r="6" spans="1:36" ht="15" thickBot="1" x14ac:dyDescent="0.2">
      <c r="A6" s="2"/>
      <c r="B6" s="31">
        <v>1</v>
      </c>
      <c r="C6" s="58" t="s">
        <v>101</v>
      </c>
      <c r="D6" s="61"/>
      <c r="E6" s="110" t="s">
        <v>101</v>
      </c>
      <c r="F6" s="136"/>
      <c r="Y6" s="107"/>
      <c r="Z6" s="110" t="s">
        <v>81</v>
      </c>
      <c r="AA6" s="64"/>
      <c r="AB6" s="98" t="s">
        <v>81</v>
      </c>
      <c r="AC6" s="31">
        <v>1</v>
      </c>
      <c r="AD6" s="2"/>
      <c r="AF6" s="102"/>
      <c r="AJ6" t="b">
        <f>IF(AE30="x",TRUE,FALSE)</f>
        <v>0</v>
      </c>
    </row>
    <row r="7" spans="1:36" ht="10.5" customHeight="1" thickBot="1" x14ac:dyDescent="0.2">
      <c r="A7" s="112" t="str">
        <f>IF($AJ$6=TRUE,1,"")</f>
        <v/>
      </c>
      <c r="B7" s="30"/>
      <c r="C7" s="48"/>
      <c r="D7" s="60"/>
      <c r="E7" s="111"/>
      <c r="F7" s="108"/>
      <c r="Y7" s="108"/>
      <c r="Z7" s="111"/>
      <c r="AA7" s="19"/>
      <c r="AB7" s="99"/>
      <c r="AC7" s="30"/>
      <c r="AD7" s="112" t="str">
        <f>IF($AJ$6=TRUE,A67+1,"")</f>
        <v/>
      </c>
      <c r="AF7" s="102"/>
    </row>
    <row r="8" spans="1:36" thickBot="1" x14ac:dyDescent="0.2">
      <c r="A8" s="112"/>
      <c r="B8" s="31">
        <v>16</v>
      </c>
      <c r="C8" s="58" t="s">
        <v>389</v>
      </c>
      <c r="D8" s="62"/>
      <c r="E8" s="113" t="str">
        <f>IF($AJ$6=TRUE,AD67+1,"")</f>
        <v/>
      </c>
      <c r="F8" s="18"/>
      <c r="G8" s="114" t="s">
        <v>101</v>
      </c>
      <c r="H8" s="107"/>
      <c r="W8" s="107"/>
      <c r="X8" s="110" t="s">
        <v>81</v>
      </c>
      <c r="Y8" s="19"/>
      <c r="Z8" s="113" t="str">
        <f>IF($AJ$6=TRUE,E64+1,"")</f>
        <v/>
      </c>
      <c r="AA8" s="63"/>
      <c r="AB8" s="98" t="s">
        <v>380</v>
      </c>
      <c r="AC8" s="31">
        <v>16</v>
      </c>
      <c r="AD8" s="112"/>
      <c r="AF8" s="102"/>
    </row>
    <row r="9" spans="1:36" ht="10.25" customHeight="1" thickBot="1" x14ac:dyDescent="0.2">
      <c r="A9" s="2"/>
      <c r="B9" s="30"/>
      <c r="C9" s="48"/>
      <c r="E9" s="109"/>
      <c r="F9" s="20"/>
      <c r="G9" s="115"/>
      <c r="H9" s="108"/>
      <c r="W9" s="108"/>
      <c r="X9" s="111"/>
      <c r="Y9" s="21"/>
      <c r="Z9" s="109"/>
      <c r="AB9" s="99"/>
      <c r="AC9" s="30"/>
      <c r="AD9" s="2"/>
      <c r="AF9" s="102"/>
    </row>
    <row r="10" spans="1:36" ht="15" thickBot="1" x14ac:dyDescent="0.2">
      <c r="A10" s="2"/>
      <c r="B10" s="31">
        <v>8</v>
      </c>
      <c r="C10" s="58" t="s">
        <v>12</v>
      </c>
      <c r="D10" s="61"/>
      <c r="E10" s="137" t="s">
        <v>12</v>
      </c>
      <c r="F10" s="105"/>
      <c r="G10" s="1"/>
      <c r="H10" s="18"/>
      <c r="W10" s="19"/>
      <c r="X10" s="1"/>
      <c r="Y10" s="103"/>
      <c r="Z10" s="137" t="s">
        <v>145</v>
      </c>
      <c r="AA10" s="64"/>
      <c r="AB10" s="98" t="s">
        <v>145</v>
      </c>
      <c r="AC10" s="31">
        <v>8</v>
      </c>
      <c r="AD10" s="2"/>
      <c r="AF10" s="102"/>
    </row>
    <row r="11" spans="1:36" ht="10.5" customHeight="1" thickBot="1" x14ac:dyDescent="0.2">
      <c r="A11" s="112" t="str">
        <f>IF($AJ$6=TRUE,A7+1,"")</f>
        <v/>
      </c>
      <c r="B11" s="30"/>
      <c r="C11" s="48"/>
      <c r="D11" s="60"/>
      <c r="E11" s="111"/>
      <c r="F11" s="106"/>
      <c r="G11" s="1"/>
      <c r="H11" s="20"/>
      <c r="W11" s="21"/>
      <c r="X11" s="1"/>
      <c r="Y11" s="104"/>
      <c r="Z11" s="111"/>
      <c r="AA11" s="19"/>
      <c r="AB11" s="99"/>
      <c r="AC11" s="30"/>
      <c r="AD11" s="112" t="str">
        <f>IF($AJ$6=TRUE,AD7+1,"")</f>
        <v/>
      </c>
      <c r="AF11" s="102"/>
    </row>
    <row r="12" spans="1:36" thickBot="1" x14ac:dyDescent="0.2">
      <c r="A12" s="112"/>
      <c r="B12" s="31">
        <v>9</v>
      </c>
      <c r="C12" s="58" t="s">
        <v>376</v>
      </c>
      <c r="D12" s="62"/>
      <c r="E12" s="1"/>
      <c r="G12" s="109" t="str">
        <f>IF($AJ$6=TRUE,Z64+1,"")</f>
        <v/>
      </c>
      <c r="H12" s="20"/>
      <c r="I12" s="138" t="s">
        <v>338</v>
      </c>
      <c r="J12" s="107"/>
      <c r="U12" s="107"/>
      <c r="V12" s="137" t="s">
        <v>122</v>
      </c>
      <c r="W12" s="21"/>
      <c r="X12" s="109" t="str">
        <f>IF($AJ$6=TRUE,G60+1,"")</f>
        <v/>
      </c>
      <c r="Z12" s="1"/>
      <c r="AA12" s="63"/>
      <c r="AB12" s="98" t="s">
        <v>134</v>
      </c>
      <c r="AC12" s="31">
        <v>9</v>
      </c>
      <c r="AD12" s="112"/>
      <c r="AF12" s="102"/>
    </row>
    <row r="13" spans="1:36" ht="10.5" customHeight="1" thickBot="1" x14ac:dyDescent="0.2">
      <c r="A13" s="2"/>
      <c r="B13" s="30"/>
      <c r="C13" s="48"/>
      <c r="E13" s="1"/>
      <c r="G13" s="109"/>
      <c r="H13" s="20"/>
      <c r="I13" s="115"/>
      <c r="J13" s="108"/>
      <c r="U13" s="108"/>
      <c r="V13" s="111"/>
      <c r="W13" s="21"/>
      <c r="X13" s="109"/>
      <c r="Z13" s="1"/>
      <c r="AB13" s="99"/>
      <c r="AC13" s="30"/>
      <c r="AD13" s="2"/>
    </row>
    <row r="14" spans="1:36" ht="15" thickBot="1" x14ac:dyDescent="0.2">
      <c r="A14" s="2"/>
      <c r="B14" s="31">
        <v>5</v>
      </c>
      <c r="C14" s="58" t="s">
        <v>377</v>
      </c>
      <c r="D14" s="61"/>
      <c r="E14" s="110" t="s">
        <v>378</v>
      </c>
      <c r="F14" s="107"/>
      <c r="G14" s="1"/>
      <c r="H14" s="20"/>
      <c r="J14" s="18"/>
      <c r="U14" s="19"/>
      <c r="W14" s="21"/>
      <c r="X14" s="1"/>
      <c r="Y14" s="107"/>
      <c r="Z14" s="110" t="s">
        <v>122</v>
      </c>
      <c r="AA14" s="64"/>
      <c r="AB14" s="98" t="s">
        <v>55</v>
      </c>
      <c r="AC14" s="31">
        <v>5</v>
      </c>
      <c r="AD14" s="2"/>
      <c r="AF14" s="79" t="s">
        <v>209</v>
      </c>
    </row>
    <row r="15" spans="1:36" ht="10.5" customHeight="1" thickBot="1" x14ac:dyDescent="0.2">
      <c r="A15" s="112" t="str">
        <f>IF($AJ$6=TRUE,A11+1,"")</f>
        <v/>
      </c>
      <c r="B15" s="30"/>
      <c r="C15" s="48"/>
      <c r="D15" s="18"/>
      <c r="E15" s="111"/>
      <c r="F15" s="108"/>
      <c r="G15" s="1"/>
      <c r="H15" s="20"/>
      <c r="J15" s="20"/>
      <c r="U15" s="21"/>
      <c r="W15" s="21"/>
      <c r="X15" s="1"/>
      <c r="Y15" s="108"/>
      <c r="Z15" s="111"/>
      <c r="AA15" s="19"/>
      <c r="AB15" s="99"/>
      <c r="AC15" s="30"/>
      <c r="AD15" s="112" t="str">
        <f>IF($AJ$6=TRUE,AD11+1,"")</f>
        <v/>
      </c>
      <c r="AF15" s="102" t="s">
        <v>210</v>
      </c>
    </row>
    <row r="16" spans="1:36" thickBot="1" x14ac:dyDescent="0.2">
      <c r="A16" s="112"/>
      <c r="B16" s="31">
        <v>12</v>
      </c>
      <c r="C16" s="58" t="s">
        <v>378</v>
      </c>
      <c r="D16" s="62"/>
      <c r="E16" s="113" t="str">
        <f>IF($AJ$6=TRUE,E8+1,"")</f>
        <v/>
      </c>
      <c r="F16" s="18"/>
      <c r="G16" s="114" t="s">
        <v>396</v>
      </c>
      <c r="H16" s="105"/>
      <c r="J16" s="20"/>
      <c r="U16" s="21"/>
      <c r="W16" s="103"/>
      <c r="X16" s="110" t="s">
        <v>122</v>
      </c>
      <c r="Y16" s="19"/>
      <c r="Z16" s="113" t="str">
        <f>IF($AJ$6=TRUE,Z8+1,"")</f>
        <v/>
      </c>
      <c r="AA16" s="63"/>
      <c r="AB16" s="98" t="s">
        <v>122</v>
      </c>
      <c r="AC16" s="31">
        <v>12</v>
      </c>
      <c r="AD16" s="112"/>
      <c r="AF16" s="102"/>
    </row>
    <row r="17" spans="1:32" ht="10.5" customHeight="1" thickBot="1" x14ac:dyDescent="0.2">
      <c r="A17" s="2"/>
      <c r="B17" s="30"/>
      <c r="C17" s="48"/>
      <c r="E17" s="109"/>
      <c r="F17" s="20"/>
      <c r="G17" s="115"/>
      <c r="H17" s="106"/>
      <c r="J17" s="20"/>
      <c r="U17" s="21"/>
      <c r="W17" s="104"/>
      <c r="X17" s="111"/>
      <c r="Y17" s="21"/>
      <c r="Z17" s="109"/>
      <c r="AB17" s="99"/>
      <c r="AC17" s="30"/>
      <c r="AD17" s="2"/>
      <c r="AF17" s="102"/>
    </row>
    <row r="18" spans="1:32" ht="15" thickBot="1" x14ac:dyDescent="0.2">
      <c r="A18" s="2"/>
      <c r="B18" s="31">
        <v>4</v>
      </c>
      <c r="C18" s="58" t="s">
        <v>338</v>
      </c>
      <c r="D18" s="61"/>
      <c r="E18" s="110" t="s">
        <v>338</v>
      </c>
      <c r="F18" s="105"/>
      <c r="G18" s="1"/>
      <c r="J18" s="20"/>
      <c r="N18" s="51" t="s">
        <v>40</v>
      </c>
      <c r="O18" s="42"/>
      <c r="P18" s="42"/>
      <c r="Q18" s="42"/>
      <c r="U18" s="21"/>
      <c r="X18" s="1"/>
      <c r="Y18" s="103"/>
      <c r="Z18" s="137" t="s">
        <v>393</v>
      </c>
      <c r="AA18" s="64"/>
      <c r="AB18" s="98" t="s">
        <v>351</v>
      </c>
      <c r="AC18" s="31">
        <v>4</v>
      </c>
      <c r="AD18" s="2"/>
      <c r="AF18" s="102"/>
    </row>
    <row r="19" spans="1:32" ht="10.5" customHeight="1" thickBot="1" x14ac:dyDescent="0.2">
      <c r="A19" s="112" t="str">
        <f>IF($AJ$6=TRUE,A15+1,"")</f>
        <v/>
      </c>
      <c r="B19" s="30"/>
      <c r="C19" s="48"/>
      <c r="D19" s="18"/>
      <c r="E19" s="111"/>
      <c r="F19" s="106"/>
      <c r="G19" s="1"/>
      <c r="J19" s="20"/>
      <c r="U19" s="21"/>
      <c r="X19" s="1"/>
      <c r="Y19" s="104"/>
      <c r="Z19" s="111"/>
      <c r="AA19" s="19"/>
      <c r="AB19" s="99"/>
      <c r="AC19" s="30"/>
      <c r="AD19" s="112" t="str">
        <f>IF($AJ$6=TRUE,AD15+1,"")</f>
        <v/>
      </c>
      <c r="AF19" s="102"/>
    </row>
    <row r="20" spans="1:32" thickBot="1" x14ac:dyDescent="0.2">
      <c r="A20" s="112"/>
      <c r="B20" s="31">
        <v>13</v>
      </c>
      <c r="C20" s="58" t="s">
        <v>71</v>
      </c>
      <c r="D20" s="62"/>
      <c r="E20" s="1"/>
      <c r="G20" s="1"/>
      <c r="H20" s="116" t="s">
        <v>3</v>
      </c>
      <c r="I20" s="116"/>
      <c r="J20" s="20"/>
      <c r="K20" s="114" t="s">
        <v>397</v>
      </c>
      <c r="L20" s="107"/>
      <c r="S20" s="107"/>
      <c r="T20" s="137" t="s">
        <v>122</v>
      </c>
      <c r="U20" s="21"/>
      <c r="V20" s="116" t="s">
        <v>86</v>
      </c>
      <c r="W20" s="116"/>
      <c r="X20" s="1"/>
      <c r="Z20" s="1"/>
      <c r="AA20" s="63"/>
      <c r="AB20" s="98" t="s">
        <v>265</v>
      </c>
      <c r="AC20" s="31">
        <v>13</v>
      </c>
      <c r="AD20" s="112"/>
      <c r="AF20" s="102"/>
    </row>
    <row r="21" spans="1:32" ht="10.5" customHeight="1" thickBot="1" x14ac:dyDescent="0.2">
      <c r="A21" s="2"/>
      <c r="B21" s="30"/>
      <c r="C21" s="48"/>
      <c r="E21" s="1"/>
      <c r="G21" s="1"/>
      <c r="H21" s="116"/>
      <c r="I21" s="116"/>
      <c r="J21" s="20"/>
      <c r="K21" s="115"/>
      <c r="L21" s="108"/>
      <c r="S21" s="108"/>
      <c r="T21" s="111"/>
      <c r="U21" s="21"/>
      <c r="V21" s="116"/>
      <c r="W21" s="116"/>
      <c r="X21" s="1"/>
      <c r="Z21" s="1"/>
      <c r="AB21" s="99"/>
      <c r="AC21" s="30"/>
      <c r="AD21" s="2"/>
      <c r="AF21" s="81"/>
    </row>
    <row r="22" spans="1:32" ht="15" thickBot="1" x14ac:dyDescent="0.2">
      <c r="A22" s="2"/>
      <c r="B22" s="31">
        <v>6</v>
      </c>
      <c r="C22" s="58" t="s">
        <v>259</v>
      </c>
      <c r="D22" s="61"/>
      <c r="E22" s="110" t="s">
        <v>259</v>
      </c>
      <c r="F22" s="107"/>
      <c r="G22" s="1"/>
      <c r="I22" s="23" t="str">
        <f>IF($AJ$6=TRUE,X60+1,"")</f>
        <v/>
      </c>
      <c r="J22" s="20"/>
      <c r="L22" s="18"/>
      <c r="S22" s="19"/>
      <c r="U22" s="21"/>
      <c r="V22" s="22" t="str">
        <f>IF($AJ$6=TRUE,I54+1,"")</f>
        <v/>
      </c>
      <c r="X22" s="1"/>
      <c r="Y22" s="107"/>
      <c r="Z22" s="137" t="s">
        <v>394</v>
      </c>
      <c r="AA22" s="64"/>
      <c r="AB22" s="98" t="s">
        <v>128</v>
      </c>
      <c r="AC22" s="31">
        <v>6</v>
      </c>
      <c r="AD22" s="2"/>
      <c r="AF22" s="79" t="s">
        <v>211</v>
      </c>
    </row>
    <row r="23" spans="1:32" ht="10.5" customHeight="1" thickBot="1" x14ac:dyDescent="0.2">
      <c r="A23" s="112" t="str">
        <f>IF($AJ$6=TRUE,A19+1,"")</f>
        <v/>
      </c>
      <c r="B23" s="30"/>
      <c r="C23" s="48"/>
      <c r="D23" s="18"/>
      <c r="E23" s="111"/>
      <c r="F23" s="108"/>
      <c r="G23" s="1"/>
      <c r="J23" s="20"/>
      <c r="L23" s="20"/>
      <c r="S23" s="21"/>
      <c r="U23" s="21"/>
      <c r="X23" s="1"/>
      <c r="Y23" s="108"/>
      <c r="Z23" s="111"/>
      <c r="AA23" s="19"/>
      <c r="AB23" s="99"/>
      <c r="AC23" s="30"/>
      <c r="AD23" s="112" t="str">
        <f>IF($AJ$6=TRUE,AD19+1,"")</f>
        <v/>
      </c>
      <c r="AF23" s="102" t="s">
        <v>250</v>
      </c>
    </row>
    <row r="24" spans="1:32" thickBot="1" x14ac:dyDescent="0.2">
      <c r="A24" s="112"/>
      <c r="B24" s="31">
        <v>11</v>
      </c>
      <c r="C24" s="58" t="s">
        <v>387</v>
      </c>
      <c r="D24" s="62"/>
      <c r="E24" s="113" t="str">
        <f>IF($AJ$6=TRUE,E16+1,"")</f>
        <v/>
      </c>
      <c r="F24" s="18"/>
      <c r="G24" s="138" t="s">
        <v>259</v>
      </c>
      <c r="H24" s="107"/>
      <c r="J24" s="20"/>
      <c r="L24" s="20"/>
      <c r="S24" s="21"/>
      <c r="U24" s="21"/>
      <c r="W24" s="107"/>
      <c r="X24" s="137" t="s">
        <v>382</v>
      </c>
      <c r="Y24" s="19"/>
      <c r="Z24" s="113" t="str">
        <f>IF($AJ$6=TRUE,Z16+1,"")</f>
        <v/>
      </c>
      <c r="AA24" s="63"/>
      <c r="AB24" s="98" t="s">
        <v>381</v>
      </c>
      <c r="AC24" s="31">
        <v>11</v>
      </c>
      <c r="AD24" s="112"/>
      <c r="AF24" s="102"/>
    </row>
    <row r="25" spans="1:32" ht="10.5" customHeight="1" thickBot="1" x14ac:dyDescent="0.2">
      <c r="A25" s="2"/>
      <c r="B25" s="30"/>
      <c r="C25" s="48"/>
      <c r="E25" s="109"/>
      <c r="F25" s="20"/>
      <c r="G25" s="115"/>
      <c r="H25" s="108"/>
      <c r="J25" s="20"/>
      <c r="L25" s="20"/>
      <c r="S25" s="21"/>
      <c r="U25" s="21"/>
      <c r="W25" s="108"/>
      <c r="X25" s="111"/>
      <c r="Y25" s="21"/>
      <c r="Z25" s="109"/>
      <c r="AB25" s="99"/>
      <c r="AC25" s="30"/>
      <c r="AD25" s="2"/>
      <c r="AF25" s="102"/>
    </row>
    <row r="26" spans="1:32" ht="15" thickBot="1" x14ac:dyDescent="0.2">
      <c r="A26" s="2"/>
      <c r="B26" s="31">
        <v>3</v>
      </c>
      <c r="C26" s="58" t="s">
        <v>262</v>
      </c>
      <c r="D26" s="61"/>
      <c r="E26" s="110" t="s">
        <v>262</v>
      </c>
      <c r="F26" s="105"/>
      <c r="G26" s="1"/>
      <c r="H26" s="18"/>
      <c r="J26" s="20"/>
      <c r="L26" s="20"/>
      <c r="S26" s="21"/>
      <c r="U26" s="21"/>
      <c r="W26" s="19"/>
      <c r="X26" s="1"/>
      <c r="Y26" s="103"/>
      <c r="Z26" s="137" t="s">
        <v>382</v>
      </c>
      <c r="AA26" s="64"/>
      <c r="AB26" s="98" t="s">
        <v>256</v>
      </c>
      <c r="AC26" s="31">
        <v>3</v>
      </c>
      <c r="AD26" s="2"/>
      <c r="AF26" s="102"/>
    </row>
    <row r="27" spans="1:32" ht="10.5" customHeight="1" thickBot="1" x14ac:dyDescent="0.2">
      <c r="A27" s="112" t="str">
        <f>IF($AJ$6=TRUE,A23+1,"")</f>
        <v/>
      </c>
      <c r="B27" s="30"/>
      <c r="C27" s="48"/>
      <c r="D27" s="18"/>
      <c r="E27" s="111"/>
      <c r="F27" s="106"/>
      <c r="G27" s="1"/>
      <c r="H27" s="20"/>
      <c r="J27" s="20"/>
      <c r="L27" s="20"/>
      <c r="S27" s="21"/>
      <c r="U27" s="21"/>
      <c r="W27" s="21"/>
      <c r="X27" s="1"/>
      <c r="Y27" s="104"/>
      <c r="Z27" s="111"/>
      <c r="AA27" s="19"/>
      <c r="AB27" s="99"/>
      <c r="AC27" s="30"/>
      <c r="AD27" s="112" t="str">
        <f>IF($AJ$6=TRUE,AD23+1,"")</f>
        <v/>
      </c>
      <c r="AF27" s="102"/>
    </row>
    <row r="28" spans="1:32" thickBot="1" x14ac:dyDescent="0.2">
      <c r="A28" s="112"/>
      <c r="B28" s="31">
        <v>14</v>
      </c>
      <c r="C28" s="58" t="s">
        <v>302</v>
      </c>
      <c r="D28" s="62"/>
      <c r="E28" s="1"/>
      <c r="G28" s="109" t="str">
        <f>IF($AJ$6=TRUE,G12+1,"")</f>
        <v/>
      </c>
      <c r="H28" s="20"/>
      <c r="I28" s="114" t="s">
        <v>67</v>
      </c>
      <c r="J28" s="105"/>
      <c r="L28" s="20"/>
      <c r="M28" s="114" t="s">
        <v>308</v>
      </c>
      <c r="N28" s="110"/>
      <c r="O28" s="110"/>
      <c r="P28" s="107"/>
      <c r="Q28" s="1"/>
      <c r="S28" s="21"/>
      <c r="U28" s="103"/>
      <c r="V28" s="137" t="s">
        <v>382</v>
      </c>
      <c r="W28" s="21"/>
      <c r="X28" s="109" t="str">
        <f>IF($AJ$6=TRUE,X12+1,"")</f>
        <v/>
      </c>
      <c r="Z28" s="1"/>
      <c r="AA28" s="63"/>
      <c r="AB28" s="98" t="s">
        <v>382</v>
      </c>
      <c r="AC28" s="31">
        <v>14</v>
      </c>
      <c r="AD28" s="112"/>
      <c r="AF28" s="102"/>
    </row>
    <row r="29" spans="1:32" ht="10.5" customHeight="1" thickBot="1" x14ac:dyDescent="0.2">
      <c r="A29" s="2"/>
      <c r="B29" s="30"/>
      <c r="C29" s="48"/>
      <c r="E29" s="1"/>
      <c r="G29" s="109"/>
      <c r="H29" s="20"/>
      <c r="I29" s="115"/>
      <c r="J29" s="106"/>
      <c r="L29" s="20"/>
      <c r="M29" s="115"/>
      <c r="N29" s="111"/>
      <c r="O29" s="111"/>
      <c r="P29" s="108"/>
      <c r="Q29" s="1"/>
      <c r="S29" s="21"/>
      <c r="U29" s="104"/>
      <c r="V29" s="111"/>
      <c r="W29" s="21"/>
      <c r="X29" s="109"/>
      <c r="Z29" s="1"/>
      <c r="AB29" s="99"/>
      <c r="AC29" s="30"/>
      <c r="AD29" s="2"/>
    </row>
    <row r="30" spans="1:32" ht="15" thickBot="1" x14ac:dyDescent="0.2">
      <c r="A30" s="2"/>
      <c r="B30" s="31">
        <v>7</v>
      </c>
      <c r="C30" s="58" t="s">
        <v>75</v>
      </c>
      <c r="D30" s="61"/>
      <c r="E30" s="137" t="s">
        <v>75</v>
      </c>
      <c r="F30" s="107"/>
      <c r="G30" s="1"/>
      <c r="H30" s="20"/>
      <c r="L30" s="20"/>
      <c r="S30" s="21"/>
      <c r="W30" s="21"/>
      <c r="X30" s="1"/>
      <c r="Y30" s="107"/>
      <c r="Z30" s="137" t="s">
        <v>50</v>
      </c>
      <c r="AA30" s="64"/>
      <c r="AB30" s="98" t="s">
        <v>50</v>
      </c>
      <c r="AC30" s="31">
        <v>7</v>
      </c>
      <c r="AD30" s="2"/>
      <c r="AE30" s="84"/>
      <c r="AF30" s="82" t="s">
        <v>247</v>
      </c>
    </row>
    <row r="31" spans="1:32" ht="10.25" customHeight="1" thickBot="1" x14ac:dyDescent="0.2">
      <c r="A31" s="112" t="str">
        <f>IF($AJ$6=TRUE,A27+1,"")</f>
        <v/>
      </c>
      <c r="B31" s="30"/>
      <c r="C31" s="48"/>
      <c r="D31" s="18"/>
      <c r="E31" s="111"/>
      <c r="F31" s="108"/>
      <c r="G31" s="1"/>
      <c r="H31" s="20"/>
      <c r="L31" s="20"/>
      <c r="S31" s="21"/>
      <c r="W31" s="21"/>
      <c r="X31" s="1"/>
      <c r="Y31" s="108"/>
      <c r="Z31" s="111"/>
      <c r="AA31" s="19"/>
      <c r="AB31" s="99"/>
      <c r="AC31" s="30"/>
      <c r="AD31" s="112" t="str">
        <f>IF($AJ$6=TRUE,AD27+1,"")</f>
        <v/>
      </c>
    </row>
    <row r="32" spans="1:32" ht="15" thickBot="1" x14ac:dyDescent="0.2">
      <c r="A32" s="112"/>
      <c r="B32" s="31">
        <v>10</v>
      </c>
      <c r="C32" s="58" t="s">
        <v>131</v>
      </c>
      <c r="D32" s="62"/>
      <c r="E32" s="113" t="str">
        <f>IF($AJ$6=TRUE,E24+1,"")</f>
        <v/>
      </c>
      <c r="F32" s="18"/>
      <c r="G32" s="114" t="s">
        <v>67</v>
      </c>
      <c r="H32" s="105"/>
      <c r="L32" s="20"/>
      <c r="M32" s="24"/>
      <c r="N32" s="110" t="s">
        <v>0</v>
      </c>
      <c r="O32" s="110"/>
      <c r="P32" s="110"/>
      <c r="Q32" s="110"/>
      <c r="R32" s="25"/>
      <c r="S32" s="21"/>
      <c r="W32" s="103"/>
      <c r="X32" s="137" t="s">
        <v>50</v>
      </c>
      <c r="Y32" s="19"/>
      <c r="Z32" s="113" t="str">
        <f>IF($AJ$6=TRUE,Z24+1,"")</f>
        <v/>
      </c>
      <c r="AA32" s="63"/>
      <c r="AB32" s="98" t="s">
        <v>275</v>
      </c>
      <c r="AC32" s="31">
        <v>10</v>
      </c>
      <c r="AD32" s="112"/>
    </row>
    <row r="33" spans="1:32" ht="10.5" customHeight="1" thickBot="1" x14ac:dyDescent="0.2">
      <c r="A33" s="2"/>
      <c r="B33" s="30"/>
      <c r="C33" s="48"/>
      <c r="E33" s="109"/>
      <c r="F33" s="20"/>
      <c r="G33" s="115"/>
      <c r="H33" s="106"/>
      <c r="L33" s="20"/>
      <c r="M33" s="11"/>
      <c r="N33" s="139" t="s">
        <v>398</v>
      </c>
      <c r="O33" s="120"/>
      <c r="P33" s="120"/>
      <c r="Q33" s="121"/>
      <c r="R33" s="12"/>
      <c r="S33" s="21"/>
      <c r="W33" s="104"/>
      <c r="X33" s="111"/>
      <c r="Y33" s="21"/>
      <c r="Z33" s="109"/>
      <c r="AB33" s="99"/>
      <c r="AC33" s="30"/>
      <c r="AD33" s="2"/>
    </row>
    <row r="34" spans="1:32" ht="15" thickBot="1" x14ac:dyDescent="0.2">
      <c r="A34" s="2"/>
      <c r="B34" s="31">
        <v>2</v>
      </c>
      <c r="C34" s="58" t="s">
        <v>372</v>
      </c>
      <c r="D34" s="61"/>
      <c r="E34" s="110" t="s">
        <v>67</v>
      </c>
      <c r="F34" s="105"/>
      <c r="G34" s="1"/>
      <c r="L34" s="20"/>
      <c r="M34" s="11"/>
      <c r="N34" s="122"/>
      <c r="O34" s="123"/>
      <c r="P34" s="123"/>
      <c r="Q34" s="124"/>
      <c r="R34" s="12"/>
      <c r="S34" s="21"/>
      <c r="X34" s="1"/>
      <c r="Y34" s="103"/>
      <c r="Z34" s="110" t="s">
        <v>204</v>
      </c>
      <c r="AA34" s="64"/>
      <c r="AB34" s="98" t="s">
        <v>204</v>
      </c>
      <c r="AC34" s="31">
        <v>2</v>
      </c>
      <c r="AD34" s="2"/>
      <c r="AF34" s="79" t="s">
        <v>212</v>
      </c>
    </row>
    <row r="35" spans="1:32" ht="10.5" customHeight="1" thickBot="1" x14ac:dyDescent="0.2">
      <c r="A35" s="112" t="str">
        <f>IF($AJ$6=TRUE,A31+1,"")</f>
        <v/>
      </c>
      <c r="B35" s="30"/>
      <c r="C35" s="48"/>
      <c r="D35" s="18"/>
      <c r="E35" s="111"/>
      <c r="F35" s="106"/>
      <c r="G35" s="1"/>
      <c r="L35" s="20"/>
      <c r="S35" s="21"/>
      <c r="X35" s="1"/>
      <c r="Y35" s="104"/>
      <c r="Z35" s="111"/>
      <c r="AA35" s="19"/>
      <c r="AB35" s="99"/>
      <c r="AC35" s="30"/>
      <c r="AD35" s="112" t="str">
        <f>IF($AJ$6=TRUE,AD31+1,"")</f>
        <v/>
      </c>
      <c r="AF35" s="102" t="s">
        <v>213</v>
      </c>
    </row>
    <row r="36" spans="1:32" ht="15" thickBot="1" x14ac:dyDescent="0.2">
      <c r="A36" s="112"/>
      <c r="B36" s="31">
        <v>15</v>
      </c>
      <c r="C36" s="58" t="s">
        <v>379</v>
      </c>
      <c r="D36" s="62"/>
      <c r="E36" s="1"/>
      <c r="G36" s="1"/>
      <c r="K36" s="23" t="str">
        <f>IF($AJ$6=TRUE,V54+1,"")</f>
        <v/>
      </c>
      <c r="L36" s="20"/>
      <c r="O36" s="109" t="str">
        <f>IF($AJ$6=TRUE,T36+1,"")</f>
        <v/>
      </c>
      <c r="P36" s="109"/>
      <c r="S36" s="21"/>
      <c r="T36" s="22" t="str">
        <f>IF($AJ$6=TRUE,K36+1,"")</f>
        <v/>
      </c>
      <c r="X36" s="1"/>
      <c r="Z36" s="1"/>
      <c r="AA36" s="63"/>
      <c r="AB36" s="98" t="s">
        <v>383</v>
      </c>
      <c r="AC36" s="31">
        <v>15</v>
      </c>
      <c r="AD36" s="112"/>
      <c r="AF36" s="102"/>
    </row>
    <row r="37" spans="1:32" ht="10.5" customHeight="1" x14ac:dyDescent="0.15">
      <c r="A37" s="2"/>
      <c r="B37" s="30"/>
      <c r="C37" s="48"/>
      <c r="E37" s="1"/>
      <c r="G37" s="1"/>
      <c r="L37" s="20"/>
      <c r="S37" s="21"/>
      <c r="X37" s="1"/>
      <c r="Z37" s="1"/>
      <c r="AB37" s="99"/>
      <c r="AC37" s="30"/>
      <c r="AD37" s="2"/>
      <c r="AF37" s="102"/>
    </row>
    <row r="38" spans="1:32" ht="15" thickBot="1" x14ac:dyDescent="0.2">
      <c r="A38" s="2"/>
      <c r="B38" s="31">
        <v>1</v>
      </c>
      <c r="C38" s="58" t="s">
        <v>63</v>
      </c>
      <c r="D38" s="61"/>
      <c r="E38" s="110" t="s">
        <v>63</v>
      </c>
      <c r="F38" s="107"/>
      <c r="G38" s="1"/>
      <c r="L38" s="20"/>
      <c r="S38" s="21"/>
      <c r="X38" s="1"/>
      <c r="Y38" s="107"/>
      <c r="Z38" s="110" t="s">
        <v>127</v>
      </c>
      <c r="AA38" s="64"/>
      <c r="AB38" s="98" t="s">
        <v>127</v>
      </c>
      <c r="AC38" s="31">
        <v>1</v>
      </c>
      <c r="AD38" s="2"/>
      <c r="AF38" s="102"/>
    </row>
    <row r="39" spans="1:32" ht="10.5" customHeight="1" thickBot="1" x14ac:dyDescent="0.2">
      <c r="A39" s="112" t="str">
        <f>IF($AJ$6=TRUE,A35+1,"")</f>
        <v/>
      </c>
      <c r="B39" s="30"/>
      <c r="C39" s="48"/>
      <c r="D39" s="18"/>
      <c r="E39" s="111"/>
      <c r="F39" s="108"/>
      <c r="G39" s="1"/>
      <c r="L39" s="20"/>
      <c r="S39" s="21"/>
      <c r="X39" s="1"/>
      <c r="Y39" s="108"/>
      <c r="Z39" s="111"/>
      <c r="AA39" s="19"/>
      <c r="AB39" s="99"/>
      <c r="AC39" s="30"/>
      <c r="AD39" s="112" t="str">
        <f>IF($AJ$6=TRUE,AD35+1,"")</f>
        <v/>
      </c>
    </row>
    <row r="40" spans="1:32" thickBot="1" x14ac:dyDescent="0.2">
      <c r="A40" s="112"/>
      <c r="B40" s="31">
        <v>16</v>
      </c>
      <c r="C40" s="58" t="s">
        <v>391</v>
      </c>
      <c r="D40" s="62"/>
      <c r="E40" s="113" t="str">
        <f>IF($AJ$6=TRUE,E32+1,"")</f>
        <v/>
      </c>
      <c r="F40" s="18"/>
      <c r="G40" s="138" t="s">
        <v>61</v>
      </c>
      <c r="H40" s="107"/>
      <c r="L40" s="20"/>
      <c r="O40" s="107"/>
      <c r="P40" s="137" t="s">
        <v>122</v>
      </c>
      <c r="Q40" s="110"/>
      <c r="R40" s="125"/>
      <c r="S40" s="21"/>
      <c r="W40" s="107"/>
      <c r="X40" s="110" t="s">
        <v>127</v>
      </c>
      <c r="Y40" s="19"/>
      <c r="Z40" s="113" t="str">
        <f>IF($AJ$6=TRUE,Z32+1,"")</f>
        <v/>
      </c>
      <c r="AA40" s="63"/>
      <c r="AB40" s="98" t="s">
        <v>147</v>
      </c>
      <c r="AC40" s="31">
        <v>16</v>
      </c>
      <c r="AD40" s="112"/>
    </row>
    <row r="41" spans="1:32" ht="10.5" customHeight="1" thickBot="1" x14ac:dyDescent="0.2">
      <c r="A41" s="2"/>
      <c r="B41" s="30"/>
      <c r="C41" s="48"/>
      <c r="E41" s="109"/>
      <c r="F41" s="20"/>
      <c r="G41" s="115"/>
      <c r="H41" s="108"/>
      <c r="L41" s="20"/>
      <c r="O41" s="108"/>
      <c r="P41" s="111"/>
      <c r="Q41" s="111"/>
      <c r="R41" s="126"/>
      <c r="S41" s="21"/>
      <c r="W41" s="108"/>
      <c r="X41" s="111"/>
      <c r="Y41" s="21"/>
      <c r="Z41" s="109"/>
      <c r="AB41" s="99"/>
      <c r="AC41" s="30"/>
      <c r="AD41" s="2"/>
    </row>
    <row r="42" spans="1:32" ht="15" thickBot="1" x14ac:dyDescent="0.2">
      <c r="A42" s="2"/>
      <c r="B42" s="31">
        <v>8</v>
      </c>
      <c r="C42" s="58" t="s">
        <v>61</v>
      </c>
      <c r="D42" s="61"/>
      <c r="E42" s="137" t="s">
        <v>61</v>
      </c>
      <c r="F42" s="105"/>
      <c r="G42" s="1"/>
      <c r="H42" s="18"/>
      <c r="L42" s="20"/>
      <c r="S42" s="21"/>
      <c r="W42" s="19"/>
      <c r="X42" s="1"/>
      <c r="Y42" s="103"/>
      <c r="Z42" s="137" t="s">
        <v>384</v>
      </c>
      <c r="AA42" s="64"/>
      <c r="AB42" s="98" t="s">
        <v>384</v>
      </c>
      <c r="AC42" s="31">
        <v>8</v>
      </c>
      <c r="AD42" s="2"/>
    </row>
    <row r="43" spans="1:32" ht="10.5" customHeight="1" thickBot="1" x14ac:dyDescent="0.2">
      <c r="A43" s="112" t="str">
        <f>IF($AJ$6=TRUE,A39+1,"")</f>
        <v/>
      </c>
      <c r="B43" s="30"/>
      <c r="C43" s="48"/>
      <c r="D43" s="18"/>
      <c r="E43" s="111"/>
      <c r="F43" s="106"/>
      <c r="G43" s="1"/>
      <c r="H43" s="20"/>
      <c r="L43" s="20"/>
      <c r="S43" s="21"/>
      <c r="W43" s="21"/>
      <c r="X43" s="1"/>
      <c r="Y43" s="104"/>
      <c r="Z43" s="111"/>
      <c r="AA43" s="19"/>
      <c r="AB43" s="99"/>
      <c r="AC43" s="30"/>
      <c r="AD43" s="112" t="str">
        <f>IF($AJ$6=TRUE,AD39+1,"")</f>
        <v/>
      </c>
    </row>
    <row r="44" spans="1:32" thickBot="1" x14ac:dyDescent="0.2">
      <c r="A44" s="112"/>
      <c r="B44" s="31">
        <v>9</v>
      </c>
      <c r="C44" s="58" t="s">
        <v>97</v>
      </c>
      <c r="D44" s="62"/>
      <c r="E44" s="1"/>
      <c r="G44" s="109" t="str">
        <f>IF($AJ$6=TRUE,G28+1,"")</f>
        <v/>
      </c>
      <c r="H44" s="20"/>
      <c r="I44" s="138" t="s">
        <v>61</v>
      </c>
      <c r="J44" s="107"/>
      <c r="L44" s="20"/>
      <c r="S44" s="21"/>
      <c r="U44" s="107"/>
      <c r="V44" s="137" t="s">
        <v>112</v>
      </c>
      <c r="W44" s="21"/>
      <c r="X44" s="109" t="str">
        <f>IF($AJ$6=TRUE,X28+1,"")</f>
        <v/>
      </c>
      <c r="Z44" s="1"/>
      <c r="AA44" s="63"/>
      <c r="AB44" s="98" t="s">
        <v>385</v>
      </c>
      <c r="AC44" s="31">
        <v>9</v>
      </c>
      <c r="AD44" s="112"/>
    </row>
    <row r="45" spans="1:32" ht="10.5" customHeight="1" thickBot="1" x14ac:dyDescent="0.2">
      <c r="A45" s="2"/>
      <c r="B45" s="30"/>
      <c r="C45" s="48"/>
      <c r="E45" s="1"/>
      <c r="G45" s="109"/>
      <c r="H45" s="20"/>
      <c r="I45" s="115"/>
      <c r="J45" s="108"/>
      <c r="L45" s="20"/>
      <c r="S45" s="21"/>
      <c r="U45" s="108"/>
      <c r="V45" s="111"/>
      <c r="W45" s="21"/>
      <c r="X45" s="109"/>
      <c r="Z45" s="1"/>
      <c r="AB45" s="99"/>
      <c r="AC45" s="30"/>
      <c r="AD45" s="2"/>
    </row>
    <row r="46" spans="1:32" ht="15" thickBot="1" x14ac:dyDescent="0.2">
      <c r="A46" s="2"/>
      <c r="B46" s="31">
        <v>5</v>
      </c>
      <c r="C46" s="58" t="s">
        <v>78</v>
      </c>
      <c r="D46" s="61"/>
      <c r="E46" s="137" t="s">
        <v>78</v>
      </c>
      <c r="F46" s="107"/>
      <c r="G46" s="1"/>
      <c r="H46" s="20"/>
      <c r="J46" s="18"/>
      <c r="L46" s="20"/>
      <c r="S46" s="21"/>
      <c r="U46" s="19"/>
      <c r="W46" s="21"/>
      <c r="X46" s="1"/>
      <c r="Y46" s="107"/>
      <c r="Z46" s="137" t="s">
        <v>395</v>
      </c>
      <c r="AA46" s="64"/>
      <c r="AB46" s="98" t="s">
        <v>368</v>
      </c>
      <c r="AC46" s="31">
        <v>5</v>
      </c>
      <c r="AD46" s="2"/>
    </row>
    <row r="47" spans="1:32" ht="10.5" customHeight="1" thickBot="1" x14ac:dyDescent="0.2">
      <c r="A47" s="112" t="str">
        <f>IF($AJ$6=TRUE,A43+1,"")</f>
        <v/>
      </c>
      <c r="B47" s="30"/>
      <c r="C47" s="48"/>
      <c r="D47" s="18"/>
      <c r="E47" s="111"/>
      <c r="F47" s="108"/>
      <c r="G47" s="1"/>
      <c r="H47" s="20"/>
      <c r="J47" s="20"/>
      <c r="L47" s="20"/>
      <c r="S47" s="21"/>
      <c r="U47" s="21"/>
      <c r="W47" s="21"/>
      <c r="X47" s="1"/>
      <c r="Y47" s="108"/>
      <c r="Z47" s="111"/>
      <c r="AA47" s="19"/>
      <c r="AB47" s="99"/>
      <c r="AC47" s="30"/>
      <c r="AD47" s="112" t="str">
        <f>IF($AJ$6=TRUE,AD43+1,"")</f>
        <v/>
      </c>
    </row>
    <row r="48" spans="1:32" thickBot="1" x14ac:dyDescent="0.2">
      <c r="A48" s="112"/>
      <c r="B48" s="31">
        <v>12</v>
      </c>
      <c r="C48" s="49" t="s">
        <v>356</v>
      </c>
      <c r="D48" s="62"/>
      <c r="E48" s="113" t="str">
        <f>IF($AJ$6=TRUE,E40+1,"")</f>
        <v/>
      </c>
      <c r="F48" s="18"/>
      <c r="G48" s="138" t="s">
        <v>78</v>
      </c>
      <c r="H48" s="105"/>
      <c r="J48" s="20"/>
      <c r="L48" s="20"/>
      <c r="S48" s="21"/>
      <c r="U48" s="21"/>
      <c r="W48" s="103"/>
      <c r="X48" s="137" t="s">
        <v>112</v>
      </c>
      <c r="Y48" s="19"/>
      <c r="Z48" s="113" t="str">
        <f>IF($AJ$6=TRUE,Z40+1,"")</f>
        <v/>
      </c>
      <c r="AA48" s="63"/>
      <c r="AB48" s="98" t="s">
        <v>123</v>
      </c>
      <c r="AC48" s="31">
        <v>12</v>
      </c>
      <c r="AD48" s="112"/>
    </row>
    <row r="49" spans="1:30" ht="10.5" customHeight="1" thickBot="1" x14ac:dyDescent="0.2">
      <c r="A49" s="2"/>
      <c r="B49" s="30"/>
      <c r="C49" s="48"/>
      <c r="E49" s="109"/>
      <c r="F49" s="20"/>
      <c r="G49" s="115"/>
      <c r="H49" s="106"/>
      <c r="J49" s="20"/>
      <c r="L49" s="20"/>
      <c r="S49" s="21"/>
      <c r="U49" s="21"/>
      <c r="W49" s="104"/>
      <c r="X49" s="111"/>
      <c r="Y49" s="21"/>
      <c r="Z49" s="109"/>
      <c r="AB49" s="99"/>
      <c r="AC49" s="30"/>
      <c r="AD49" s="2"/>
    </row>
    <row r="50" spans="1:30" ht="15" thickBot="1" x14ac:dyDescent="0.2">
      <c r="A50" s="2"/>
      <c r="B50" s="31">
        <v>4</v>
      </c>
      <c r="C50" s="58" t="s">
        <v>324</v>
      </c>
      <c r="D50" s="61"/>
      <c r="E50" s="137" t="s">
        <v>334</v>
      </c>
      <c r="F50" s="105"/>
      <c r="G50" s="1"/>
      <c r="J50" s="20"/>
      <c r="L50" s="20"/>
      <c r="S50" s="21"/>
      <c r="U50" s="21"/>
      <c r="X50" s="1"/>
      <c r="Y50" s="103"/>
      <c r="Z50" s="110" t="s">
        <v>112</v>
      </c>
      <c r="AA50" s="64"/>
      <c r="AB50" s="98" t="s">
        <v>112</v>
      </c>
      <c r="AC50" s="31">
        <v>4</v>
      </c>
      <c r="AD50" s="2"/>
    </row>
    <row r="51" spans="1:30" ht="10.5" customHeight="1" thickBot="1" x14ac:dyDescent="0.2">
      <c r="A51" s="112" t="str">
        <f>IF($AJ$6=TRUE,A47+1,"")</f>
        <v/>
      </c>
      <c r="B51" s="30"/>
      <c r="C51" s="48"/>
      <c r="D51" s="18"/>
      <c r="E51" s="111"/>
      <c r="F51" s="106"/>
      <c r="G51" s="1"/>
      <c r="J51" s="20"/>
      <c r="L51" s="20"/>
      <c r="S51" s="21"/>
      <c r="U51" s="21"/>
      <c r="X51" s="1"/>
      <c r="Y51" s="104"/>
      <c r="Z51" s="111"/>
      <c r="AA51" s="19"/>
      <c r="AB51" s="99"/>
      <c r="AC51" s="30"/>
      <c r="AD51" s="112" t="str">
        <f>IF($AJ$6=TRUE,AD47+1,"")</f>
        <v/>
      </c>
    </row>
    <row r="52" spans="1:30" thickBot="1" x14ac:dyDescent="0.2">
      <c r="A52" s="112"/>
      <c r="B52" s="31">
        <v>13</v>
      </c>
      <c r="C52" s="58" t="s">
        <v>334</v>
      </c>
      <c r="D52" s="62"/>
      <c r="E52" s="1"/>
      <c r="G52" s="1"/>
      <c r="H52" s="116" t="s">
        <v>4</v>
      </c>
      <c r="I52" s="116"/>
      <c r="J52" s="20"/>
      <c r="K52" s="114" t="s">
        <v>308</v>
      </c>
      <c r="L52" s="105"/>
      <c r="S52" s="103"/>
      <c r="T52" s="137" t="s">
        <v>362</v>
      </c>
      <c r="U52" s="21"/>
      <c r="V52" s="116" t="s">
        <v>85</v>
      </c>
      <c r="W52" s="116"/>
      <c r="X52" s="1"/>
      <c r="Z52" s="1"/>
      <c r="AA52" s="63"/>
      <c r="AB52" s="98" t="s">
        <v>260</v>
      </c>
      <c r="AC52" s="31">
        <v>13</v>
      </c>
      <c r="AD52" s="112"/>
    </row>
    <row r="53" spans="1:30" ht="10.5" customHeight="1" thickBot="1" x14ac:dyDescent="0.2">
      <c r="A53" s="2"/>
      <c r="B53" s="30"/>
      <c r="C53" s="48"/>
      <c r="E53" s="1"/>
      <c r="G53" s="1"/>
      <c r="H53" s="116"/>
      <c r="I53" s="116"/>
      <c r="J53" s="20"/>
      <c r="K53" s="115"/>
      <c r="L53" s="106"/>
      <c r="S53" s="104"/>
      <c r="T53" s="111"/>
      <c r="U53" s="21"/>
      <c r="V53" s="116"/>
      <c r="W53" s="116"/>
      <c r="X53" s="1"/>
      <c r="Z53" s="1"/>
      <c r="AB53" s="99"/>
      <c r="AC53" s="30"/>
      <c r="AD53" s="2"/>
    </row>
    <row r="54" spans="1:30" ht="15" thickBot="1" x14ac:dyDescent="0.2">
      <c r="A54" s="2"/>
      <c r="B54" s="31">
        <v>6</v>
      </c>
      <c r="C54" s="58" t="s">
        <v>258</v>
      </c>
      <c r="D54" s="61"/>
      <c r="E54" s="137" t="s">
        <v>392</v>
      </c>
      <c r="F54" s="107"/>
      <c r="G54" s="1"/>
      <c r="I54" s="23" t="str">
        <f>IF($AJ$6=TRUE,I22+1,"")</f>
        <v/>
      </c>
      <c r="J54" s="20"/>
      <c r="L54" s="26"/>
      <c r="U54" s="21"/>
      <c r="V54" s="22" t="str">
        <f>IF($AJ$6=TRUE,V22+1,"")</f>
        <v/>
      </c>
      <c r="X54" s="1"/>
      <c r="Y54" s="107"/>
      <c r="Z54" s="110" t="s">
        <v>362</v>
      </c>
      <c r="AA54" s="64"/>
      <c r="AB54" s="98" t="s">
        <v>89</v>
      </c>
      <c r="AC54" s="31">
        <v>6</v>
      </c>
      <c r="AD54" s="2"/>
    </row>
    <row r="55" spans="1:30" ht="10.5" customHeight="1" thickBot="1" x14ac:dyDescent="0.2">
      <c r="A55" s="112" t="str">
        <f>IF($AJ$6=TRUE,A51+1,"")</f>
        <v/>
      </c>
      <c r="B55" s="30"/>
      <c r="C55" s="48"/>
      <c r="D55" s="18"/>
      <c r="E55" s="111"/>
      <c r="F55" s="108"/>
      <c r="G55" s="1"/>
      <c r="J55" s="20"/>
      <c r="U55" s="21"/>
      <c r="X55" s="1"/>
      <c r="Y55" s="108"/>
      <c r="Z55" s="111"/>
      <c r="AA55" s="19"/>
      <c r="AB55" s="99"/>
      <c r="AC55" s="30"/>
      <c r="AD55" s="112" t="str">
        <f>IF($AJ$6=TRUE,AD51+1,"")</f>
        <v/>
      </c>
    </row>
    <row r="56" spans="1:30" thickBot="1" x14ac:dyDescent="0.2">
      <c r="A56" s="112"/>
      <c r="B56" s="31">
        <v>11</v>
      </c>
      <c r="C56" s="58" t="s">
        <v>388</v>
      </c>
      <c r="D56" s="62"/>
      <c r="E56" s="113" t="str">
        <f>IF($AJ$6=TRUE,E48+1,"")</f>
        <v/>
      </c>
      <c r="F56" s="18"/>
      <c r="G56" s="114" t="s">
        <v>308</v>
      </c>
      <c r="H56" s="107"/>
      <c r="J56" s="20"/>
      <c r="U56" s="21"/>
      <c r="W56" s="107"/>
      <c r="X56" s="110" t="s">
        <v>399</v>
      </c>
      <c r="Y56" s="19"/>
      <c r="Z56" s="113" t="str">
        <f>IF($AJ$6=TRUE,Z48+1,"")</f>
        <v/>
      </c>
      <c r="AA56" s="63"/>
      <c r="AB56" s="98" t="s">
        <v>362</v>
      </c>
      <c r="AC56" s="32">
        <v>11</v>
      </c>
      <c r="AD56" s="112"/>
    </row>
    <row r="57" spans="1:30" ht="10.5" customHeight="1" thickBot="1" x14ac:dyDescent="0.2">
      <c r="A57" s="2"/>
      <c r="B57" s="30"/>
      <c r="C57" s="48"/>
      <c r="E57" s="109"/>
      <c r="F57" s="20"/>
      <c r="G57" s="115"/>
      <c r="H57" s="108"/>
      <c r="J57" s="20"/>
      <c r="U57" s="21"/>
      <c r="W57" s="108"/>
      <c r="X57" s="111"/>
      <c r="Y57" s="21"/>
      <c r="Z57" s="109"/>
      <c r="AB57" s="99"/>
      <c r="AC57" s="30"/>
      <c r="AD57" s="2"/>
    </row>
    <row r="58" spans="1:30" ht="15" thickBot="1" x14ac:dyDescent="0.2">
      <c r="A58" s="2"/>
      <c r="B58" s="31">
        <v>3</v>
      </c>
      <c r="C58" s="58" t="s">
        <v>308</v>
      </c>
      <c r="D58" s="61"/>
      <c r="E58" s="110" t="s">
        <v>308</v>
      </c>
      <c r="F58" s="105"/>
      <c r="G58" s="1"/>
      <c r="H58" s="18"/>
      <c r="J58" s="20"/>
      <c r="U58" s="21"/>
      <c r="W58" s="19"/>
      <c r="X58" s="1"/>
      <c r="Y58" s="103"/>
      <c r="Z58" s="110" t="s">
        <v>364</v>
      </c>
      <c r="AA58" s="64"/>
      <c r="AB58" s="98" t="s">
        <v>364</v>
      </c>
      <c r="AC58" s="31">
        <v>3</v>
      </c>
      <c r="AD58" s="2"/>
    </row>
    <row r="59" spans="1:30" ht="10.5" customHeight="1" thickBot="1" x14ac:dyDescent="0.2">
      <c r="A59" s="112" t="str">
        <f>IF($AJ$6=TRUE,A55+1,"")</f>
        <v/>
      </c>
      <c r="B59" s="30"/>
      <c r="C59" s="48"/>
      <c r="D59" s="18"/>
      <c r="E59" s="111"/>
      <c r="F59" s="106"/>
      <c r="G59" s="1"/>
      <c r="H59" s="20"/>
      <c r="J59" s="20"/>
      <c r="U59" s="21"/>
      <c r="W59" s="21"/>
      <c r="X59" s="1"/>
      <c r="Y59" s="104"/>
      <c r="Z59" s="111"/>
      <c r="AA59" s="19"/>
      <c r="AB59" s="99"/>
      <c r="AC59" s="30"/>
      <c r="AD59" s="112" t="str">
        <f>IF($AJ$6=TRUE,AD55+1,"")</f>
        <v/>
      </c>
    </row>
    <row r="60" spans="1:30" thickBot="1" x14ac:dyDescent="0.2">
      <c r="A60" s="112"/>
      <c r="B60" s="31">
        <v>14</v>
      </c>
      <c r="C60" s="58" t="s">
        <v>331</v>
      </c>
      <c r="D60" s="62"/>
      <c r="E60" s="1"/>
      <c r="G60" s="109" t="str">
        <f>IF($AJ$6=TRUE,G44+1,"")</f>
        <v/>
      </c>
      <c r="H60" s="20"/>
      <c r="I60" s="114" t="s">
        <v>308</v>
      </c>
      <c r="J60" s="105"/>
      <c r="U60" s="103"/>
      <c r="V60" s="137" t="s">
        <v>362</v>
      </c>
      <c r="W60" s="21"/>
      <c r="X60" s="109" t="str">
        <f>IF($AJ$6=TRUE,X44+1,"")</f>
        <v/>
      </c>
      <c r="Z60" s="1"/>
      <c r="AA60" s="63"/>
      <c r="AB60" s="98" t="s">
        <v>280</v>
      </c>
      <c r="AC60" s="31">
        <v>14</v>
      </c>
      <c r="AD60" s="112"/>
    </row>
    <row r="61" spans="1:30" ht="10.5" customHeight="1" thickBot="1" x14ac:dyDescent="0.2">
      <c r="A61" s="2"/>
      <c r="B61" s="30"/>
      <c r="C61" s="48"/>
      <c r="E61" s="1"/>
      <c r="G61" s="109"/>
      <c r="H61" s="20"/>
      <c r="I61" s="115"/>
      <c r="J61" s="106"/>
      <c r="U61" s="104"/>
      <c r="V61" s="111"/>
      <c r="W61" s="21"/>
      <c r="X61" s="109"/>
      <c r="Z61" s="1"/>
      <c r="AB61" s="99"/>
      <c r="AC61" s="30"/>
      <c r="AD61" s="2"/>
    </row>
    <row r="62" spans="1:30" ht="15" thickBot="1" x14ac:dyDescent="0.2">
      <c r="A62" s="2"/>
      <c r="B62" s="31">
        <v>7</v>
      </c>
      <c r="C62" s="58" t="s">
        <v>333</v>
      </c>
      <c r="D62" s="61"/>
      <c r="E62" s="110" t="s">
        <v>80</v>
      </c>
      <c r="F62" s="107"/>
      <c r="G62" s="1"/>
      <c r="H62" s="20"/>
      <c r="W62" s="21"/>
      <c r="X62" s="1"/>
      <c r="Y62" s="107"/>
      <c r="Z62" s="110" t="s">
        <v>182</v>
      </c>
      <c r="AA62" s="64"/>
      <c r="AB62" s="98" t="s">
        <v>182</v>
      </c>
      <c r="AC62" s="31">
        <v>7</v>
      </c>
      <c r="AD62" s="2"/>
    </row>
    <row r="63" spans="1:30" ht="10.5" customHeight="1" thickBot="1" x14ac:dyDescent="0.2">
      <c r="A63" s="112" t="str">
        <f>IF($AJ$6=TRUE,A59+1,"")</f>
        <v/>
      </c>
      <c r="B63" s="30"/>
      <c r="C63" s="48"/>
      <c r="D63" s="18"/>
      <c r="E63" s="111"/>
      <c r="F63" s="108"/>
      <c r="G63" s="1"/>
      <c r="H63" s="20"/>
      <c r="W63" s="21"/>
      <c r="X63" s="1"/>
      <c r="Y63" s="108"/>
      <c r="Z63" s="111"/>
      <c r="AA63" s="19"/>
      <c r="AB63" s="99"/>
      <c r="AC63" s="30"/>
      <c r="AD63" s="112" t="str">
        <f>IF($AJ$6=TRUE,AD59+1,"")</f>
        <v/>
      </c>
    </row>
    <row r="64" spans="1:30" thickBot="1" x14ac:dyDescent="0.2">
      <c r="A64" s="112"/>
      <c r="B64" s="31">
        <v>10</v>
      </c>
      <c r="C64" s="58" t="s">
        <v>80</v>
      </c>
      <c r="D64" s="62"/>
      <c r="E64" s="113" t="str">
        <f>IF($AJ$6=TRUE,E56+1,"")</f>
        <v/>
      </c>
      <c r="F64" s="18"/>
      <c r="G64" s="114" t="s">
        <v>107</v>
      </c>
      <c r="H64" s="105"/>
      <c r="S64"/>
      <c r="W64" s="103"/>
      <c r="X64" s="110" t="s">
        <v>87</v>
      </c>
      <c r="Y64" s="19"/>
      <c r="Z64" s="113" t="str">
        <f>IF($AJ$6=TRUE,Z56+1,"")</f>
        <v/>
      </c>
      <c r="AA64" s="63"/>
      <c r="AB64" s="98" t="s">
        <v>310</v>
      </c>
      <c r="AC64" s="31">
        <v>10</v>
      </c>
      <c r="AD64" s="112"/>
    </row>
    <row r="65" spans="1:30" ht="10.5" customHeight="1" thickBot="1" x14ac:dyDescent="0.2">
      <c r="A65" s="2"/>
      <c r="B65" s="30"/>
      <c r="C65" s="48"/>
      <c r="E65" s="109"/>
      <c r="F65" s="20"/>
      <c r="G65" s="115"/>
      <c r="H65" s="106"/>
      <c r="S65"/>
      <c r="W65" s="104"/>
      <c r="X65" s="111"/>
      <c r="Y65" s="21"/>
      <c r="Z65" s="109"/>
      <c r="AB65" s="99"/>
      <c r="AC65" s="30"/>
      <c r="AD65" s="2"/>
    </row>
    <row r="66" spans="1:30" ht="15" thickBot="1" x14ac:dyDescent="0.2">
      <c r="A66" s="2"/>
      <c r="B66" s="31">
        <v>2</v>
      </c>
      <c r="C66" s="58" t="s">
        <v>107</v>
      </c>
      <c r="D66" s="61"/>
      <c r="E66" s="110" t="s">
        <v>107</v>
      </c>
      <c r="F66" s="105"/>
      <c r="S66"/>
      <c r="X66" s="1"/>
      <c r="Y66" s="103"/>
      <c r="Z66" s="110" t="s">
        <v>87</v>
      </c>
      <c r="AA66" s="64"/>
      <c r="AB66" s="98" t="s">
        <v>87</v>
      </c>
      <c r="AC66" s="31">
        <v>2</v>
      </c>
      <c r="AD66" s="2"/>
    </row>
    <row r="67" spans="1:30" ht="10.5" customHeight="1" thickBot="1" x14ac:dyDescent="0.2">
      <c r="A67" s="112" t="str">
        <f>IF($AJ$6=TRUE,A63+1,"")</f>
        <v/>
      </c>
      <c r="B67" s="30"/>
      <c r="C67" s="48"/>
      <c r="D67" s="18"/>
      <c r="E67" s="111"/>
      <c r="F67" s="106"/>
      <c r="K67" s="128" t="s">
        <v>390</v>
      </c>
      <c r="L67" s="128"/>
      <c r="M67" s="128"/>
      <c r="N67" s="128"/>
      <c r="O67" s="128"/>
      <c r="P67" s="128"/>
      <c r="Q67" s="128"/>
      <c r="R67" s="128"/>
      <c r="S67" s="128"/>
      <c r="T67" s="128"/>
      <c r="X67" s="1"/>
      <c r="Y67" s="104"/>
      <c r="Z67" s="111"/>
      <c r="AA67" s="19"/>
      <c r="AB67" s="99"/>
      <c r="AC67" s="30"/>
      <c r="AD67" s="112" t="str">
        <f>IF($AJ$6=TRUE,AD63+1,"")</f>
        <v/>
      </c>
    </row>
    <row r="68" spans="1:30" thickBot="1" x14ac:dyDescent="0.2">
      <c r="A68" s="112"/>
      <c r="B68" s="31">
        <v>15</v>
      </c>
      <c r="C68" s="58" t="s">
        <v>52</v>
      </c>
      <c r="D68" s="62"/>
      <c r="K68" s="127" t="s">
        <v>39</v>
      </c>
      <c r="L68" s="127"/>
      <c r="M68" s="127"/>
      <c r="N68" s="127"/>
      <c r="O68" s="127"/>
      <c r="P68" s="127"/>
      <c r="Q68" s="127"/>
      <c r="R68" s="127"/>
      <c r="S68" s="127"/>
      <c r="T68" s="127"/>
      <c r="Z68" s="1"/>
      <c r="AA68" s="63"/>
      <c r="AB68" s="98" t="s">
        <v>386</v>
      </c>
      <c r="AC68" s="31">
        <v>15</v>
      </c>
      <c r="AD68" s="112"/>
    </row>
    <row r="69" spans="1:30" x14ac:dyDescent="0.15">
      <c r="A69" s="2"/>
      <c r="S69"/>
      <c r="AD69" s="2"/>
    </row>
    <row r="70" spans="1:30" x14ac:dyDescent="0.15">
      <c r="A70" s="2"/>
      <c r="AD70" s="2"/>
    </row>
  </sheetData>
  <mergeCells count="196">
    <mergeCell ref="K68:T68"/>
    <mergeCell ref="K67:T67"/>
    <mergeCell ref="B1:AC1"/>
    <mergeCell ref="G8:G9"/>
    <mergeCell ref="H16:H17"/>
    <mergeCell ref="G16:G17"/>
    <mergeCell ref="H8:H9"/>
    <mergeCell ref="I12:I13"/>
    <mergeCell ref="X16:X17"/>
    <mergeCell ref="Z8:Z9"/>
    <mergeCell ref="F6:F7"/>
    <mergeCell ref="E6:E7"/>
    <mergeCell ref="F10:F11"/>
    <mergeCell ref="E10:E11"/>
    <mergeCell ref="E8:E9"/>
    <mergeCell ref="E16:E17"/>
    <mergeCell ref="E34:E35"/>
    <mergeCell ref="J12:J13"/>
    <mergeCell ref="E22:E23"/>
    <mergeCell ref="F22:F23"/>
    <mergeCell ref="F14:F15"/>
    <mergeCell ref="E14:E15"/>
    <mergeCell ref="F18:F19"/>
    <mergeCell ref="E18:E19"/>
    <mergeCell ref="H20:I21"/>
    <mergeCell ref="G12:G13"/>
    <mergeCell ref="H56:H57"/>
    <mergeCell ref="X8:X9"/>
    <mergeCell ref="W8:W9"/>
    <mergeCell ref="W16:W17"/>
    <mergeCell ref="P28:P29"/>
    <mergeCell ref="X12:X13"/>
    <mergeCell ref="V12:V13"/>
    <mergeCell ref="V20:W21"/>
    <mergeCell ref="I44:I45"/>
    <mergeCell ref="H24:H25"/>
    <mergeCell ref="H40:H41"/>
    <mergeCell ref="H32:H33"/>
    <mergeCell ref="H52:I53"/>
    <mergeCell ref="G24:G25"/>
    <mergeCell ref="G40:G41"/>
    <mergeCell ref="G32:G33"/>
    <mergeCell ref="G28:G29"/>
    <mergeCell ref="L20:L21"/>
    <mergeCell ref="X24:X25"/>
    <mergeCell ref="M28:O29"/>
    <mergeCell ref="P40:R41"/>
    <mergeCell ref="W24:W25"/>
    <mergeCell ref="X28:X29"/>
    <mergeCell ref="X44:X45"/>
    <mergeCell ref="X32:X33"/>
    <mergeCell ref="Z34:Z35"/>
    <mergeCell ref="X40:X41"/>
    <mergeCell ref="Y26:Y27"/>
    <mergeCell ref="Y34:Y35"/>
    <mergeCell ref="F34:F35"/>
    <mergeCell ref="F42:F43"/>
    <mergeCell ref="Z24:Z25"/>
    <mergeCell ref="E66:E67"/>
    <mergeCell ref="F66:F67"/>
    <mergeCell ref="I60:I61"/>
    <mergeCell ref="G64:G65"/>
    <mergeCell ref="H64:H65"/>
    <mergeCell ref="G60:G61"/>
    <mergeCell ref="E64:E65"/>
    <mergeCell ref="E62:E63"/>
    <mergeCell ref="F62:F63"/>
    <mergeCell ref="E38:E39"/>
    <mergeCell ref="F38:F39"/>
    <mergeCell ref="H48:H49"/>
    <mergeCell ref="E58:E59"/>
    <mergeCell ref="F58:F59"/>
    <mergeCell ref="F46:F47"/>
    <mergeCell ref="G44:G45"/>
    <mergeCell ref="G48:G49"/>
    <mergeCell ref="E54:E55"/>
    <mergeCell ref="F54:F55"/>
    <mergeCell ref="G56:G57"/>
    <mergeCell ref="E50:E51"/>
    <mergeCell ref="F50:F51"/>
    <mergeCell ref="E46:E47"/>
    <mergeCell ref="N2:Q2"/>
    <mergeCell ref="N3:Q3"/>
    <mergeCell ref="U12:U13"/>
    <mergeCell ref="O40:O41"/>
    <mergeCell ref="U28:U29"/>
    <mergeCell ref="T20:T21"/>
    <mergeCell ref="N33:Q34"/>
    <mergeCell ref="S20:S21"/>
    <mergeCell ref="N32:Q32"/>
    <mergeCell ref="Z6:Z7"/>
    <mergeCell ref="Y6:Y7"/>
    <mergeCell ref="Z10:Z11"/>
    <mergeCell ref="Y10:Y11"/>
    <mergeCell ref="Z14:Z15"/>
    <mergeCell ref="Z16:Z17"/>
    <mergeCell ref="Z22:Z23"/>
    <mergeCell ref="Y22:Y23"/>
    <mergeCell ref="Y14:Y15"/>
    <mergeCell ref="Y18:Y19"/>
    <mergeCell ref="Z18:Z19"/>
    <mergeCell ref="A67:A68"/>
    <mergeCell ref="AD7:AD8"/>
    <mergeCell ref="AD11:AD12"/>
    <mergeCell ref="AD15:AD16"/>
    <mergeCell ref="AD19:AD20"/>
    <mergeCell ref="AD23:AD24"/>
    <mergeCell ref="A23:A24"/>
    <mergeCell ref="A27:A28"/>
    <mergeCell ref="A31:A32"/>
    <mergeCell ref="K20:K21"/>
    <mergeCell ref="J28:J29"/>
    <mergeCell ref="E30:E31"/>
    <mergeCell ref="F30:F31"/>
    <mergeCell ref="E26:E27"/>
    <mergeCell ref="F26:F27"/>
    <mergeCell ref="I28:I29"/>
    <mergeCell ref="W64:W65"/>
    <mergeCell ref="X64:X65"/>
    <mergeCell ref="Z56:Z57"/>
    <mergeCell ref="Z64:Z65"/>
    <mergeCell ref="Z58:Z59"/>
    <mergeCell ref="Y66:Y67"/>
    <mergeCell ref="Z66:Z67"/>
    <mergeCell ref="Y62:Y63"/>
    <mergeCell ref="A35:A36"/>
    <mergeCell ref="A39:A40"/>
    <mergeCell ref="A43:A44"/>
    <mergeCell ref="A47:A48"/>
    <mergeCell ref="A59:A60"/>
    <mergeCell ref="A63:A64"/>
    <mergeCell ref="A51:A52"/>
    <mergeCell ref="A55:A56"/>
    <mergeCell ref="A7:A8"/>
    <mergeCell ref="A11:A12"/>
    <mergeCell ref="A15:A16"/>
    <mergeCell ref="A19:A20"/>
    <mergeCell ref="AD63:AD64"/>
    <mergeCell ref="AD67:AD68"/>
    <mergeCell ref="E24:E25"/>
    <mergeCell ref="E32:E33"/>
    <mergeCell ref="E40:E41"/>
    <mergeCell ref="E48:E49"/>
    <mergeCell ref="E56:E57"/>
    <mergeCell ref="AD27:AD28"/>
    <mergeCell ref="AD31:AD32"/>
    <mergeCell ref="AD35:AD36"/>
    <mergeCell ref="Z62:Z63"/>
    <mergeCell ref="W40:W41"/>
    <mergeCell ref="Y50:Y51"/>
    <mergeCell ref="Z50:Z51"/>
    <mergeCell ref="Y54:Y55"/>
    <mergeCell ref="Z54:Z55"/>
    <mergeCell ref="Z48:Z49"/>
    <mergeCell ref="V52:W53"/>
    <mergeCell ref="X48:X49"/>
    <mergeCell ref="Z46:Z47"/>
    <mergeCell ref="E42:E43"/>
    <mergeCell ref="Y30:Y31"/>
    <mergeCell ref="Z30:Z31"/>
    <mergeCell ref="Z38:Z39"/>
    <mergeCell ref="J60:J61"/>
    <mergeCell ref="V28:V29"/>
    <mergeCell ref="V60:V61"/>
    <mergeCell ref="W32:W33"/>
    <mergeCell ref="J44:J45"/>
    <mergeCell ref="O36:P36"/>
    <mergeCell ref="W56:W57"/>
    <mergeCell ref="U44:U45"/>
    <mergeCell ref="T52:T53"/>
    <mergeCell ref="V44:V45"/>
    <mergeCell ref="K52:K53"/>
    <mergeCell ref="AF4:AF12"/>
    <mergeCell ref="AF15:AF20"/>
    <mergeCell ref="AF23:AF28"/>
    <mergeCell ref="AF35:AF38"/>
    <mergeCell ref="S52:S53"/>
    <mergeCell ref="U60:U61"/>
    <mergeCell ref="L52:L53"/>
    <mergeCell ref="Y46:Y47"/>
    <mergeCell ref="W48:W49"/>
    <mergeCell ref="X60:X61"/>
    <mergeCell ref="X56:X57"/>
    <mergeCell ref="Y58:Y59"/>
    <mergeCell ref="AD51:AD52"/>
    <mergeCell ref="AD55:AD56"/>
    <mergeCell ref="AD59:AD60"/>
    <mergeCell ref="AD39:AD40"/>
    <mergeCell ref="AD43:AD44"/>
    <mergeCell ref="AD47:AD48"/>
    <mergeCell ref="Z32:Z33"/>
    <mergeCell ref="Z42:Z43"/>
    <mergeCell ref="Z40:Z41"/>
    <mergeCell ref="Y42:Y43"/>
    <mergeCell ref="Y38:Y39"/>
    <mergeCell ref="Z26:Z27"/>
  </mergeCells>
  <phoneticPr fontId="0" type="noConversion"/>
  <conditionalFormatting sqref="C6 C62 C10 C14 C18 C22 C26 C30 C38 C42 C46 C50 C54 C58 C34 C66">
    <cfRule type="expression" dxfId="150" priority="111" stopIfTrue="1">
      <formula>D8&gt;D6</formula>
    </cfRule>
  </conditionalFormatting>
  <conditionalFormatting sqref="C8 C64 C12 C16 C20 C24 C28 C32 C40 C44 C48 C52 C56 C60 C36 C68">
    <cfRule type="expression" dxfId="149" priority="110" stopIfTrue="1">
      <formula>D6&gt;D8</formula>
    </cfRule>
  </conditionalFormatting>
  <conditionalFormatting sqref="E6:E7 E14:E15 E22:E23 E30:E31 E38:E39 E46:E47 E54:E55 E62:E63">
    <cfRule type="expression" dxfId="148" priority="109" stopIfTrue="1">
      <formula>F10&gt;F6</formula>
    </cfRule>
  </conditionalFormatting>
  <conditionalFormatting sqref="E10:E11 E18:E19 E26:E27 E34:E35 E42:E43 E50:E51 E58:E59 E66:E67">
    <cfRule type="expression" dxfId="147" priority="108" stopIfTrue="1">
      <formula>F6&gt;F10</formula>
    </cfRule>
  </conditionalFormatting>
  <conditionalFormatting sqref="G8:G9 G24:G25 G40:G41 G56:G57">
    <cfRule type="expression" dxfId="146" priority="107" stopIfTrue="1">
      <formula>H16&gt;H8</formula>
    </cfRule>
  </conditionalFormatting>
  <conditionalFormatting sqref="G16:G17 G32:G33 G48:G49 G64:G65">
    <cfRule type="expression" dxfId="145" priority="106" stopIfTrue="1">
      <formula>H8&gt;H16</formula>
    </cfRule>
  </conditionalFormatting>
  <conditionalFormatting sqref="K20:K21">
    <cfRule type="expression" dxfId="144" priority="99" stopIfTrue="1">
      <formula>L52&gt;L20</formula>
    </cfRule>
  </conditionalFormatting>
  <conditionalFormatting sqref="AB6 AB18 AB10 AB14 AB22 AB26 AB30 AB34 AB38 AB42 AB46 AB50 AB54 AB58 AB62 AB66">
    <cfRule type="expression" dxfId="143" priority="98" stopIfTrue="1">
      <formula>AA8&gt;AA6</formula>
    </cfRule>
  </conditionalFormatting>
  <conditionalFormatting sqref="AB8 AB12 AB16 AB20 AB24 AB28 AB32 AB36 AB40 AB44 AB48 AB52 AB56 AB60 AB64 AB68">
    <cfRule type="expression" dxfId="142" priority="97" stopIfTrue="1">
      <formula>AA6&gt;AA8</formula>
    </cfRule>
  </conditionalFormatting>
  <conditionalFormatting sqref="Z6:Z7 Z14:Z15 Z22:Z23 Z30:Z31 Z38:Z39 Z46:Z47 Z54:Z55 Z62:Z63">
    <cfRule type="expression" dxfId="141" priority="36" stopIfTrue="1">
      <formula>Y10&gt;Y6</formula>
    </cfRule>
  </conditionalFormatting>
  <conditionalFormatting sqref="Z10:Z11 Z18:Z19 Z26:Z27 Z34:Z35 Z42:Z43 Z50:Z51 Z58:Z59 Z66:Z67">
    <cfRule type="expression" dxfId="140" priority="35" stopIfTrue="1">
      <formula>Y6&gt;Y10</formula>
    </cfRule>
  </conditionalFormatting>
  <conditionalFormatting sqref="X8:X9 X24:X25 X40:X41 X56:X57">
    <cfRule type="expression" dxfId="139" priority="20" stopIfTrue="1">
      <formula>W16&gt;W8</formula>
    </cfRule>
  </conditionalFormatting>
  <conditionalFormatting sqref="X16:X17 X32:X33 X48:X49 X64:X65">
    <cfRule type="expression" dxfId="138" priority="19" stopIfTrue="1">
      <formula>W8&gt;W16</formula>
    </cfRule>
  </conditionalFormatting>
  <conditionalFormatting sqref="V12:V13 V44:V45">
    <cfRule type="expression" dxfId="137" priority="12" stopIfTrue="1">
      <formula>U28&gt;U12</formula>
    </cfRule>
  </conditionalFormatting>
  <conditionalFormatting sqref="T20:T21">
    <cfRule type="expression" dxfId="136" priority="8" stopIfTrue="1">
      <formula>S52&gt;S20</formula>
    </cfRule>
  </conditionalFormatting>
  <conditionalFormatting sqref="T52:T53">
    <cfRule type="expression" dxfId="135" priority="7" stopIfTrue="1">
      <formula>S20&gt;S52</formula>
    </cfRule>
  </conditionalFormatting>
  <conditionalFormatting sqref="P40:R41">
    <cfRule type="expression" dxfId="134" priority="6" stopIfTrue="1">
      <formula>P28&gt;O40</formula>
    </cfRule>
  </conditionalFormatting>
  <conditionalFormatting sqref="M28:O29">
    <cfRule type="expression" dxfId="133" priority="5" stopIfTrue="1">
      <formula>O40&gt;P28</formula>
    </cfRule>
  </conditionalFormatting>
  <conditionalFormatting sqref="V28:V29 V60:V61">
    <cfRule type="expression" dxfId="132" priority="4" stopIfTrue="1">
      <formula>U12&gt;U28</formula>
    </cfRule>
  </conditionalFormatting>
  <conditionalFormatting sqref="I12:I13 I44:I45">
    <cfRule type="expression" dxfId="131" priority="131" stopIfTrue="1">
      <formula>J28&gt;J12</formula>
    </cfRule>
  </conditionalFormatting>
  <conditionalFormatting sqref="I28:I29 I60:I61">
    <cfRule type="expression" dxfId="130" priority="132" stopIfTrue="1">
      <formula>J12&gt;J28</formula>
    </cfRule>
  </conditionalFormatting>
  <conditionalFormatting sqref="K52:K53">
    <cfRule type="expression" dxfId="129" priority="133" stopIfTrue="1">
      <formula>L52&gt;L84</formula>
    </cfRule>
  </conditionalFormatting>
  <dataValidations disablePrompts="1" count="1">
    <dataValidation type="list" allowBlank="1" showInputMessage="1" showErrorMessage="1" sqref="AE30">
      <formula1>$AJ$3:$AJ$4</formula1>
    </dataValidation>
  </dataValidations>
  <hyperlinks>
    <hyperlink ref="K68" r:id="rId1" display="Tournament Bracket by Vertex42.com"/>
  </hyperlinks>
  <printOptions horizontalCentered="1"/>
  <pageMargins left="0.25" right="0.25" top="0.35" bottom="0.35" header="0.25" footer="0.25"/>
  <pageSetup scale="65" orientation="landscape" horizontalDpi="4294967293" r:id="rId2"/>
  <ignoredErrors>
    <ignoredError sqref="E64 E8:E9 Z8:Z9 E15:E17 E11:E13 E19:E21 E23:E25 E27:E29 E31:E33 E35:E37 E39:E41 E43:E45 E47:E49 E51:E53 E55:E57 Z11:Z13 Z15:Z17 Z19:Z21 Z23:Z25 Z27:Z29 Z31:Z33 Z35:Z37 Z39:Z41 Z43:Z45 Z47:Z49 Z51:Z53 Z55:Z57 Z59:Z61 Z63:Z65" formula="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AC79"/>
  <sheetViews>
    <sheetView showGridLines="0" workbookViewId="0">
      <pane xSplit="9" ySplit="2" topLeftCell="J3" activePane="bottomRight" state="frozen"/>
      <selection activeCell="C1" sqref="C1"/>
      <selection pane="topRight" activeCell="H1" sqref="H1"/>
      <selection pane="bottomLeft" activeCell="C2" sqref="C2"/>
      <selection pane="bottomRight" activeCell="J3" sqref="J3"/>
    </sheetView>
  </sheetViews>
  <sheetFormatPr baseColWidth="10" defaultColWidth="9.1640625" defaultRowHeight="13" x14ac:dyDescent="0.15"/>
  <cols>
    <col min="1" max="1" width="8.1640625" hidden="1" customWidth="1"/>
    <col min="2" max="4" width="8.83203125" hidden="1" customWidth="1"/>
    <col min="5" max="5" width="13.33203125" customWidth="1"/>
    <col min="6" max="6" width="9.5" customWidth="1"/>
    <col min="7" max="7" width="13.33203125" customWidth="1"/>
    <col min="8" max="8" width="11.1640625" customWidth="1"/>
    <col min="9" max="9" width="9.6640625" bestFit="1" customWidth="1"/>
    <col min="10" max="10" width="11.33203125" customWidth="1"/>
    <col min="11" max="11" width="5.83203125" style="1" customWidth="1"/>
    <col min="12" max="12" width="11.33203125" customWidth="1"/>
    <col min="13" max="13" width="5.83203125" style="1" customWidth="1"/>
    <col min="14" max="14" width="11.33203125" customWidth="1"/>
    <col min="15" max="15" width="5.83203125" style="1" customWidth="1"/>
    <col min="17" max="17" width="3.33203125" customWidth="1"/>
    <col min="24" max="24" width="5" customWidth="1"/>
    <col min="26" max="27" width="9.1640625" hidden="1" customWidth="1"/>
    <col min="28" max="28" width="10.1640625" hidden="1" customWidth="1"/>
    <col min="29" max="29" width="9.1640625" hidden="1" customWidth="1"/>
  </cols>
  <sheetData>
    <row r="1" spans="1:29" ht="20" x14ac:dyDescent="0.2">
      <c r="E1" s="43" t="s">
        <v>41</v>
      </c>
    </row>
    <row r="2" spans="1:29" ht="16" x14ac:dyDescent="0.2">
      <c r="J2" s="130" t="s">
        <v>43</v>
      </c>
      <c r="K2" s="130"/>
      <c r="L2" s="130" t="s">
        <v>42</v>
      </c>
      <c r="M2" s="130"/>
      <c r="N2" s="130" t="s">
        <v>44</v>
      </c>
      <c r="O2" s="130"/>
      <c r="AB2" t="s">
        <v>18</v>
      </c>
      <c r="AC2" t="s">
        <v>32</v>
      </c>
    </row>
    <row r="3" spans="1:29" ht="14" x14ac:dyDescent="0.15">
      <c r="E3" s="65" t="s">
        <v>22</v>
      </c>
      <c r="F3" s="65" t="s">
        <v>23</v>
      </c>
      <c r="G3" s="65"/>
      <c r="H3" s="66" t="s">
        <v>24</v>
      </c>
      <c r="I3" s="67" t="s">
        <v>35</v>
      </c>
      <c r="J3" s="68" t="s">
        <v>17</v>
      </c>
      <c r="K3" s="69" t="s">
        <v>20</v>
      </c>
      <c r="L3" s="68" t="s">
        <v>17</v>
      </c>
      <c r="M3" s="69" t="s">
        <v>20</v>
      </c>
      <c r="N3" s="68" t="s">
        <v>17</v>
      </c>
      <c r="O3" s="69" t="s">
        <v>20</v>
      </c>
      <c r="P3" s="46"/>
      <c r="Q3" s="131" t="s">
        <v>374</v>
      </c>
      <c r="R3" s="131"/>
      <c r="S3" s="131"/>
      <c r="Z3" s="29" t="s">
        <v>30</v>
      </c>
      <c r="AA3" s="5" t="b">
        <f>IF(T13="yes",TRUE,FALSE)</f>
        <v>1</v>
      </c>
      <c r="AB3" t="str">
        <f>Bracket!C6</f>
        <v>Duke</v>
      </c>
      <c r="AC3">
        <f>Bracket!B6</f>
        <v>1</v>
      </c>
    </row>
    <row r="4" spans="1:29" x14ac:dyDescent="0.15">
      <c r="F4" t="str">
        <f>E11</f>
        <v>First Round</v>
      </c>
      <c r="H4" s="1" t="str">
        <f>IF(COUNTBLANK(I12:I43)=0,"Yes","No")</f>
        <v>Yes</v>
      </c>
      <c r="I4" s="1">
        <f>32*H11+SUM(D12:D43)</f>
        <v>32</v>
      </c>
      <c r="J4" s="6">
        <f>SUM(K12:K43)</f>
        <v>0</v>
      </c>
      <c r="K4" s="7">
        <f t="shared" ref="K4:K9" si="0">IF($H4="Yes",J4/$I4,"")</f>
        <v>0</v>
      </c>
      <c r="L4" s="6">
        <f>SUM(M12:M43)</f>
        <v>0</v>
      </c>
      <c r="M4" s="7">
        <f t="shared" ref="M4:M9" si="1">IF($H4="Yes",L4/$I4,"")</f>
        <v>0</v>
      </c>
      <c r="N4" s="6">
        <f>SUM(O12:O43)</f>
        <v>0</v>
      </c>
      <c r="O4" s="7">
        <f t="shared" ref="O4:O9" si="2">IF($H4="Yes",N4/$I4,"")</f>
        <v>0</v>
      </c>
      <c r="Q4" s="41" t="s">
        <v>45</v>
      </c>
      <c r="Z4" s="29" t="s">
        <v>31</v>
      </c>
      <c r="AA4" s="1">
        <f>IF(T29="No Seed Bonus",1,IF(T29="Seed * Round",2,3))</f>
        <v>1</v>
      </c>
      <c r="AB4" t="str">
        <f>Bracket!C8</f>
        <v>North Dakota St. / N.C. Central</v>
      </c>
      <c r="AC4">
        <f>Bracket!B8</f>
        <v>16</v>
      </c>
    </row>
    <row r="5" spans="1:29" ht="14" thickBot="1" x14ac:dyDescent="0.2">
      <c r="F5" t="str">
        <f>E44</f>
        <v>Second Round</v>
      </c>
      <c r="H5" s="1" t="str">
        <f>IF(COUNTBLANK(I45:I60)=0,"Yes","No")</f>
        <v>Yes</v>
      </c>
      <c r="I5" s="1">
        <f>16*G44+SUM(D45:D60)</f>
        <v>32</v>
      </c>
      <c r="J5" s="6">
        <f>SUM(K45:K60)</f>
        <v>0</v>
      </c>
      <c r="K5" s="7">
        <f t="shared" si="0"/>
        <v>0</v>
      </c>
      <c r="L5" s="6">
        <f>SUM(M45:M60)</f>
        <v>0</v>
      </c>
      <c r="M5" s="7">
        <f t="shared" si="1"/>
        <v>0</v>
      </c>
      <c r="N5" s="6">
        <f>SUM(O45:O60)</f>
        <v>0</v>
      </c>
      <c r="O5" s="7">
        <f t="shared" si="2"/>
        <v>0</v>
      </c>
      <c r="AB5" t="str">
        <f>Bracket!C10</f>
        <v>VCU</v>
      </c>
      <c r="AC5">
        <f>Bracket!B10</f>
        <v>8</v>
      </c>
    </row>
    <row r="6" spans="1:29" x14ac:dyDescent="0.15">
      <c r="F6" t="str">
        <f>E61</f>
        <v>Sweet 16</v>
      </c>
      <c r="H6" s="1" t="str">
        <f>IF(COUNTBLANK(I62:I69)=0,"Yes","No")</f>
        <v>Yes</v>
      </c>
      <c r="I6" s="1">
        <f>8*G61+SUM(D62:D69)</f>
        <v>24</v>
      </c>
      <c r="J6" s="6">
        <f>SUM(K62:K69)</f>
        <v>0</v>
      </c>
      <c r="K6" s="7">
        <f t="shared" si="0"/>
        <v>0</v>
      </c>
      <c r="L6" s="6">
        <f>SUM(M62:M69)</f>
        <v>0</v>
      </c>
      <c r="M6" s="7">
        <f t="shared" si="1"/>
        <v>0</v>
      </c>
      <c r="N6" s="6">
        <f>SUM(O62:O69)</f>
        <v>0</v>
      </c>
      <c r="O6" s="7">
        <f t="shared" si="2"/>
        <v>0</v>
      </c>
      <c r="Q6" s="8"/>
      <c r="R6" s="9"/>
      <c r="S6" s="9"/>
      <c r="T6" s="9"/>
      <c r="U6" s="9"/>
      <c r="V6" s="9"/>
      <c r="W6" s="9"/>
      <c r="X6" s="10"/>
      <c r="AB6" t="str">
        <f>Bracket!C12</f>
        <v>UCF</v>
      </c>
      <c r="AC6">
        <f>Bracket!B12</f>
        <v>9</v>
      </c>
    </row>
    <row r="7" spans="1:29" x14ac:dyDescent="0.15">
      <c r="F7" t="str">
        <f>E70</f>
        <v>Elite 8</v>
      </c>
      <c r="H7" s="1" t="str">
        <f>IF(COUNTBLANK(I71:I74)=0,"Yes","No")</f>
        <v>Yes</v>
      </c>
      <c r="I7" s="1">
        <f>4*G70+SUM(D71:D74)</f>
        <v>16</v>
      </c>
      <c r="J7" s="6">
        <f>SUM(K71:K74)</f>
        <v>0</v>
      </c>
      <c r="K7" s="7">
        <f t="shared" si="0"/>
        <v>0</v>
      </c>
      <c r="L7" s="6">
        <f>SUM(M71:M74)</f>
        <v>0</v>
      </c>
      <c r="M7" s="7">
        <f t="shared" si="1"/>
        <v>0</v>
      </c>
      <c r="N7" s="6">
        <f>SUM(O71:O74)</f>
        <v>0</v>
      </c>
      <c r="O7" s="7">
        <f t="shared" si="2"/>
        <v>0</v>
      </c>
      <c r="Q7" s="11"/>
      <c r="R7" s="82" t="s">
        <v>214</v>
      </c>
      <c r="X7" s="12"/>
    </row>
    <row r="8" spans="1:29" x14ac:dyDescent="0.15">
      <c r="F8" t="str">
        <f>E75</f>
        <v>Final Four</v>
      </c>
      <c r="H8" s="1" t="str">
        <f>IF(COUNTBLANK(I76:I77)*G75=0,"Yes","No")</f>
        <v>Yes</v>
      </c>
      <c r="I8" s="1">
        <f>2*G75+SUM(D76:D77)</f>
        <v>12</v>
      </c>
      <c r="J8" s="6">
        <f>SUM(K76:K77)</f>
        <v>0</v>
      </c>
      <c r="K8" s="7">
        <f t="shared" si="0"/>
        <v>0</v>
      </c>
      <c r="L8" s="6">
        <f>SUM(M76:M77)</f>
        <v>0</v>
      </c>
      <c r="M8" s="7">
        <f t="shared" si="1"/>
        <v>0</v>
      </c>
      <c r="N8" s="6">
        <f>SUM(O76:O77)</f>
        <v>0</v>
      </c>
      <c r="O8" s="7">
        <f t="shared" si="2"/>
        <v>0</v>
      </c>
      <c r="Q8" s="11"/>
      <c r="R8" s="82"/>
      <c r="X8" s="12"/>
      <c r="AB8" t="str">
        <f>Bracket!C14</f>
        <v>Mississippi St.</v>
      </c>
      <c r="AC8">
        <f>Bracket!B14</f>
        <v>5</v>
      </c>
    </row>
    <row r="9" spans="1:29" x14ac:dyDescent="0.15">
      <c r="F9" t="str">
        <f>E78</f>
        <v>Championship</v>
      </c>
      <c r="H9" s="1" t="str">
        <f>IF(COUNTBLANK(I79)*G78=0,"Yes","No")</f>
        <v>Yes</v>
      </c>
      <c r="I9" s="1">
        <f>1*G78+D79</f>
        <v>8</v>
      </c>
      <c r="J9" s="6">
        <f>SUM(K79)</f>
        <v>0</v>
      </c>
      <c r="K9" s="7">
        <f t="shared" si="0"/>
        <v>0</v>
      </c>
      <c r="L9" s="6">
        <f>SUM(M79)</f>
        <v>0</v>
      </c>
      <c r="M9" s="7">
        <f t="shared" si="1"/>
        <v>0</v>
      </c>
      <c r="N9" s="6">
        <f>SUM(O79)</f>
        <v>0</v>
      </c>
      <c r="O9" s="7">
        <f t="shared" si="2"/>
        <v>0</v>
      </c>
      <c r="Q9" s="11"/>
      <c r="R9" t="s">
        <v>219</v>
      </c>
      <c r="X9" s="12"/>
      <c r="AB9" t="str">
        <f>Bracket!C16</f>
        <v>Liberty</v>
      </c>
      <c r="AC9">
        <f>Bracket!B16</f>
        <v>12</v>
      </c>
    </row>
    <row r="10" spans="1:29" ht="14" x14ac:dyDescent="0.15">
      <c r="H10" s="45" t="s">
        <v>19</v>
      </c>
      <c r="I10" s="1">
        <f>SUM(I4:I9)</f>
        <v>124</v>
      </c>
      <c r="J10" s="6">
        <f>SUM(J4:J9)</f>
        <v>0</v>
      </c>
      <c r="K10" s="7">
        <f>IF($H9="Yes",J10/$I10,"")</f>
        <v>0</v>
      </c>
      <c r="L10" s="6">
        <f>SUM(L4:L9)</f>
        <v>0</v>
      </c>
      <c r="M10" s="7">
        <f>IF($H9="Yes",L10/$I10,"")</f>
        <v>0</v>
      </c>
      <c r="N10" s="6">
        <f>SUM(N4:N9)</f>
        <v>0</v>
      </c>
      <c r="O10" s="7">
        <f>IF($H9="Yes",N10/$I10,"")</f>
        <v>0</v>
      </c>
      <c r="Q10" s="11"/>
      <c r="R10" t="s">
        <v>215</v>
      </c>
      <c r="X10" s="12"/>
      <c r="AB10" t="str">
        <f>Bracket!C18</f>
        <v>Virginia Tech</v>
      </c>
      <c r="AC10">
        <f>Bracket!B18</f>
        <v>4</v>
      </c>
    </row>
    <row r="11" spans="1:29" ht="14" x14ac:dyDescent="0.15">
      <c r="C11" t="s">
        <v>34</v>
      </c>
      <c r="D11" s="35" t="s">
        <v>33</v>
      </c>
      <c r="E11" s="65" t="str">
        <f>Bracket!C2</f>
        <v>First Round</v>
      </c>
      <c r="F11" s="65"/>
      <c r="G11" s="70" t="s">
        <v>37</v>
      </c>
      <c r="H11" s="71">
        <f>R19</f>
        <v>1</v>
      </c>
      <c r="I11" s="65" t="s">
        <v>16</v>
      </c>
      <c r="J11" s="72" t="s">
        <v>15</v>
      </c>
      <c r="K11" s="69" t="s">
        <v>36</v>
      </c>
      <c r="L11" s="72" t="s">
        <v>15</v>
      </c>
      <c r="M11" s="69" t="s">
        <v>36</v>
      </c>
      <c r="N11" s="72" t="s">
        <v>15</v>
      </c>
      <c r="O11" s="69" t="s">
        <v>36</v>
      </c>
      <c r="Q11" s="11"/>
      <c r="R11" t="s">
        <v>216</v>
      </c>
      <c r="X11" s="12"/>
      <c r="AB11" t="str">
        <f>Bracket!C20</f>
        <v>Saint Louis</v>
      </c>
      <c r="AC11">
        <f>Bracket!B20</f>
        <v>13</v>
      </c>
    </row>
    <row r="12" spans="1:29" x14ac:dyDescent="0.15">
      <c r="A12" t="str">
        <f>E12</f>
        <v>Duke</v>
      </c>
      <c r="B12" t="str">
        <f>G12</f>
        <v>North Dakota St. / N.C. Central</v>
      </c>
      <c r="C12" t="str">
        <f>IF(I12="","",IF(A12=I12,B12,A12))</f>
        <v>North Dakota St. / N.C. Central</v>
      </c>
      <c r="D12">
        <f t="shared" ref="D12:D43" si="3">IF(SeedType=1,0,IF(SeedType=2,VLOOKUP(I12,SeedInfo,2,FALSE)*1,MAX(VLOOKUP(I12,SeedInfo,2,FALSE)-VLOOKUP(C12,SeedInfo,2,FALSE),0)))</f>
        <v>0</v>
      </c>
      <c r="E12" s="53" t="str">
        <f>Bracket!C6</f>
        <v>Duke</v>
      </c>
      <c r="F12" s="52" t="str">
        <f xml:space="preserve"> " ["&amp;Bracket!B6&amp;"] " &amp; Bracket!C5</f>
        <v xml:space="preserve"> [1] </v>
      </c>
      <c r="G12" s="53" t="str">
        <f>Bracket!C8</f>
        <v>North Dakota St. / N.C. Central</v>
      </c>
      <c r="H12" s="52" t="str">
        <f>"[" &amp; Bracket!B8&amp;"] " &amp; Bracket!C7</f>
        <v xml:space="preserve">[16] </v>
      </c>
      <c r="I12" s="53" t="str">
        <f>IF(Bracket!E6="","",Bracket!E6)</f>
        <v>Duke</v>
      </c>
      <c r="J12" s="54"/>
      <c r="K12" s="13" t="str">
        <f t="shared" ref="K12:K43" si="4">IF(J12&lt;&gt;"",IF($I12=J12,$H$11+$D12,0),"")</f>
        <v/>
      </c>
      <c r="L12" s="54"/>
      <c r="M12" s="13" t="str">
        <f t="shared" ref="M12:M43" si="5">IF(L12&lt;&gt;"",IF($I12=L12,$H$11+$D12,0),"")</f>
        <v/>
      </c>
      <c r="N12" s="54"/>
      <c r="O12" s="13" t="str">
        <f t="shared" ref="O12:O43" si="6">IF(N12&lt;&gt;"",IF($I12=N12,$H$11+$D12,0),"")</f>
        <v/>
      </c>
      <c r="Q12" s="11"/>
      <c r="X12" s="12"/>
      <c r="AB12" t="str">
        <f>Bracket!C22</f>
        <v>Maryland</v>
      </c>
      <c r="AC12">
        <f>Bracket!B22</f>
        <v>6</v>
      </c>
    </row>
    <row r="13" spans="1:29" x14ac:dyDescent="0.15">
      <c r="A13" t="str">
        <f t="shared" ref="A13:A27" si="7">E13</f>
        <v>VCU</v>
      </c>
      <c r="B13" t="str">
        <f t="shared" ref="B13:B27" si="8">G13</f>
        <v>UCF</v>
      </c>
      <c r="C13" t="str">
        <f t="shared" ref="C13:C76" si="9">IF(I13="","",IF(A13=I13,B13,A13))</f>
        <v>UCF</v>
      </c>
      <c r="D13">
        <f t="shared" si="3"/>
        <v>0</v>
      </c>
      <c r="E13" s="53" t="str">
        <f>Bracket!C10</f>
        <v>VCU</v>
      </c>
      <c r="F13" s="52" t="str">
        <f xml:space="preserve"> " ["&amp;Bracket!B10&amp;"] " &amp; Bracket!C9</f>
        <v xml:space="preserve"> [8] </v>
      </c>
      <c r="G13" s="53" t="str">
        <f>Bracket!C12</f>
        <v>UCF</v>
      </c>
      <c r="H13" s="52" t="str">
        <f>"[" &amp; Bracket!B12&amp;"] " &amp; Bracket!C11</f>
        <v xml:space="preserve">[9] </v>
      </c>
      <c r="I13" s="53" t="str">
        <f>IF(Bracket!E10="","",Bracket!E10)</f>
        <v>VCU</v>
      </c>
      <c r="J13" s="55"/>
      <c r="K13" s="13" t="str">
        <f t="shared" si="4"/>
        <v/>
      </c>
      <c r="L13" s="55"/>
      <c r="M13" s="13" t="str">
        <f t="shared" si="5"/>
        <v/>
      </c>
      <c r="N13" s="55"/>
      <c r="O13" s="13" t="str">
        <f t="shared" si="6"/>
        <v/>
      </c>
      <c r="Q13" s="11"/>
      <c r="S13" s="29" t="s">
        <v>217</v>
      </c>
      <c r="T13" s="14" t="s">
        <v>218</v>
      </c>
      <c r="X13" s="12"/>
      <c r="AB13" t="str">
        <f>Bracket!C24</f>
        <v>Belmont / Temple</v>
      </c>
      <c r="AC13">
        <f>Bracket!B24</f>
        <v>11</v>
      </c>
    </row>
    <row r="14" spans="1:29" x14ac:dyDescent="0.15">
      <c r="A14" t="str">
        <f t="shared" si="7"/>
        <v>Mississippi St.</v>
      </c>
      <c r="B14" t="str">
        <f t="shared" si="8"/>
        <v>Liberty</v>
      </c>
      <c r="C14" t="str">
        <f t="shared" si="9"/>
        <v>Mississippi St.</v>
      </c>
      <c r="D14">
        <f t="shared" si="3"/>
        <v>0</v>
      </c>
      <c r="E14" s="53" t="str">
        <f>Bracket!C14</f>
        <v>Mississippi St.</v>
      </c>
      <c r="F14" s="52" t="str">
        <f xml:space="preserve"> " ["&amp;Bracket!B14&amp;"] " &amp; Bracket!C13</f>
        <v xml:space="preserve"> [5] </v>
      </c>
      <c r="G14" s="53" t="str">
        <f>Bracket!C16</f>
        <v>Liberty</v>
      </c>
      <c r="H14" s="52" t="str">
        <f>"[" &amp; Bracket!B16&amp;"] " &amp; Bracket!C15</f>
        <v xml:space="preserve">[12] </v>
      </c>
      <c r="I14" s="53" t="str">
        <f>IF(Bracket!E14="","",Bracket!E14)</f>
        <v>Liberty</v>
      </c>
      <c r="J14" s="55"/>
      <c r="K14" s="13" t="str">
        <f t="shared" si="4"/>
        <v/>
      </c>
      <c r="L14" s="55"/>
      <c r="M14" s="13" t="str">
        <f t="shared" si="5"/>
        <v/>
      </c>
      <c r="N14" s="55"/>
      <c r="O14" s="13" t="str">
        <f t="shared" si="6"/>
        <v/>
      </c>
      <c r="Q14" s="11"/>
      <c r="X14" s="12"/>
      <c r="AB14" t="str">
        <f>Bracket!C26</f>
        <v>LSU</v>
      </c>
      <c r="AC14">
        <f>Bracket!B26</f>
        <v>3</v>
      </c>
    </row>
    <row r="15" spans="1:29" x14ac:dyDescent="0.15">
      <c r="A15" t="str">
        <f t="shared" si="7"/>
        <v>Virginia Tech</v>
      </c>
      <c r="B15" t="str">
        <f t="shared" si="8"/>
        <v>Saint Louis</v>
      </c>
      <c r="C15" t="str">
        <f t="shared" si="9"/>
        <v>Saint Louis</v>
      </c>
      <c r="D15">
        <f t="shared" si="3"/>
        <v>0</v>
      </c>
      <c r="E15" s="53" t="str">
        <f>Bracket!C18</f>
        <v>Virginia Tech</v>
      </c>
      <c r="F15" s="52" t="str">
        <f xml:space="preserve"> " ["&amp;Bracket!B18&amp;"] " &amp; Bracket!C17</f>
        <v xml:space="preserve"> [4] </v>
      </c>
      <c r="G15" s="53" t="str">
        <f>Bracket!C20</f>
        <v>Saint Louis</v>
      </c>
      <c r="H15" s="52" t="str">
        <f>"[" &amp; Bracket!B20&amp;"] " &amp; Bracket!C19</f>
        <v xml:space="preserve">[13] </v>
      </c>
      <c r="I15" s="53" t="str">
        <f>IF(Bracket!E18="","",Bracket!E18)</f>
        <v>Virginia Tech</v>
      </c>
      <c r="J15" s="55"/>
      <c r="K15" s="13" t="str">
        <f t="shared" si="4"/>
        <v/>
      </c>
      <c r="L15" s="55"/>
      <c r="M15" s="13" t="str">
        <f t="shared" si="5"/>
        <v/>
      </c>
      <c r="N15" s="55"/>
      <c r="O15" s="13" t="str">
        <f t="shared" si="6"/>
        <v/>
      </c>
      <c r="Q15" s="11"/>
      <c r="R15" t="s">
        <v>221</v>
      </c>
      <c r="X15" s="12"/>
      <c r="AB15" t="str">
        <f>Bracket!C28</f>
        <v>Yale</v>
      </c>
      <c r="AC15">
        <f>Bracket!B28</f>
        <v>14</v>
      </c>
    </row>
    <row r="16" spans="1:29" x14ac:dyDescent="0.15">
      <c r="A16" t="str">
        <f t="shared" si="7"/>
        <v>Maryland</v>
      </c>
      <c r="B16" t="str">
        <f t="shared" si="8"/>
        <v>Belmont / Temple</v>
      </c>
      <c r="C16" t="str">
        <f t="shared" si="9"/>
        <v>Belmont / Temple</v>
      </c>
      <c r="D16">
        <f t="shared" si="3"/>
        <v>0</v>
      </c>
      <c r="E16" s="53" t="str">
        <f>Bracket!C22</f>
        <v>Maryland</v>
      </c>
      <c r="F16" s="52" t="str">
        <f xml:space="preserve"> " ["&amp;Bracket!B22&amp;"] " &amp; Bracket!C21</f>
        <v xml:space="preserve"> [6] </v>
      </c>
      <c r="G16" s="53" t="str">
        <f>Bracket!C24</f>
        <v>Belmont / Temple</v>
      </c>
      <c r="H16" s="52" t="str">
        <f>"[" &amp; Bracket!B24&amp;"] " &amp; Bracket!C23</f>
        <v xml:space="preserve">[11] </v>
      </c>
      <c r="I16" s="53" t="str">
        <f>IF(Bracket!E22="","",Bracket!E22)</f>
        <v>Maryland</v>
      </c>
      <c r="J16" s="55"/>
      <c r="K16" s="13" t="str">
        <f t="shared" si="4"/>
        <v/>
      </c>
      <c r="L16" s="55"/>
      <c r="M16" s="13" t="str">
        <f t="shared" si="5"/>
        <v/>
      </c>
      <c r="N16" s="55"/>
      <c r="O16" s="13" t="str">
        <f t="shared" si="6"/>
        <v/>
      </c>
      <c r="Q16" s="11"/>
      <c r="R16" t="s">
        <v>220</v>
      </c>
      <c r="X16" s="12"/>
      <c r="AB16" t="str">
        <f>Bracket!C30</f>
        <v>Louisville</v>
      </c>
      <c r="AC16">
        <f>Bracket!B30</f>
        <v>7</v>
      </c>
    </row>
    <row r="17" spans="1:29" x14ac:dyDescent="0.15">
      <c r="A17" t="str">
        <f t="shared" si="7"/>
        <v>LSU</v>
      </c>
      <c r="B17" t="str">
        <f t="shared" si="8"/>
        <v>Yale</v>
      </c>
      <c r="C17" t="str">
        <f t="shared" si="9"/>
        <v>Yale</v>
      </c>
      <c r="D17">
        <f t="shared" si="3"/>
        <v>0</v>
      </c>
      <c r="E17" s="53" t="str">
        <f>Bracket!C26</f>
        <v>LSU</v>
      </c>
      <c r="F17" s="52" t="str">
        <f xml:space="preserve"> " ["&amp;Bracket!B26&amp;"] " &amp; Bracket!C25</f>
        <v xml:space="preserve"> [3] </v>
      </c>
      <c r="G17" s="53" t="str">
        <f>Bracket!C28</f>
        <v>Yale</v>
      </c>
      <c r="H17" s="52" t="str">
        <f>"[" &amp; Bracket!B28&amp;"] " &amp; Bracket!C27</f>
        <v xml:space="preserve">[14] </v>
      </c>
      <c r="I17" s="53" t="str">
        <f>IF(Bracket!E26="","",Bracket!E26)</f>
        <v>LSU</v>
      </c>
      <c r="J17" s="55"/>
      <c r="K17" s="13" t="str">
        <f t="shared" si="4"/>
        <v/>
      </c>
      <c r="L17" s="55"/>
      <c r="M17" s="13" t="str">
        <f t="shared" si="5"/>
        <v/>
      </c>
      <c r="N17" s="55"/>
      <c r="O17" s="13" t="str">
        <f t="shared" si="6"/>
        <v/>
      </c>
      <c r="Q17" s="11"/>
      <c r="X17" s="12"/>
      <c r="AB17" t="str">
        <f>Bracket!C32</f>
        <v>Minnesota</v>
      </c>
      <c r="AC17">
        <f>Bracket!B32</f>
        <v>10</v>
      </c>
    </row>
    <row r="18" spans="1:29" x14ac:dyDescent="0.15">
      <c r="A18" t="str">
        <f t="shared" si="7"/>
        <v>Louisville</v>
      </c>
      <c r="B18" t="str">
        <f t="shared" si="8"/>
        <v>Minnesota</v>
      </c>
      <c r="C18" t="str">
        <f t="shared" si="9"/>
        <v>Minnesota</v>
      </c>
      <c r="D18">
        <f t="shared" si="3"/>
        <v>0</v>
      </c>
      <c r="E18" s="53" t="str">
        <f>Bracket!C30</f>
        <v>Louisville</v>
      </c>
      <c r="F18" s="52" t="str">
        <f xml:space="preserve"> " ["&amp;Bracket!B30&amp;"] " &amp; Bracket!C29</f>
        <v xml:space="preserve"> [7] </v>
      </c>
      <c r="G18" s="53" t="str">
        <f>Bracket!C32</f>
        <v>Minnesota</v>
      </c>
      <c r="H18" s="52" t="str">
        <f>"[" &amp; Bracket!B32&amp;"] " &amp; Bracket!C31</f>
        <v xml:space="preserve">[10] </v>
      </c>
      <c r="I18" s="53" t="str">
        <f>IF(Bracket!E30="","",Bracket!E30)</f>
        <v>Louisville</v>
      </c>
      <c r="J18" s="55"/>
      <c r="K18" s="13" t="str">
        <f t="shared" si="4"/>
        <v/>
      </c>
      <c r="L18" s="55"/>
      <c r="M18" s="13" t="str">
        <f t="shared" si="5"/>
        <v/>
      </c>
      <c r="N18" s="55"/>
      <c r="O18" s="13" t="str">
        <f t="shared" si="6"/>
        <v/>
      </c>
      <c r="Q18" s="11"/>
      <c r="R18" s="1" t="s">
        <v>26</v>
      </c>
      <c r="S18" s="1" t="s">
        <v>27</v>
      </c>
      <c r="T18" s="1" t="s">
        <v>6</v>
      </c>
      <c r="U18" s="1" t="s">
        <v>5</v>
      </c>
      <c r="V18" s="1" t="s">
        <v>28</v>
      </c>
      <c r="W18" s="1" t="s">
        <v>29</v>
      </c>
      <c r="X18" s="12"/>
      <c r="AB18" t="str">
        <f>Bracket!C34</f>
        <v>Mich. St.</v>
      </c>
      <c r="AC18">
        <f>Bracket!B34</f>
        <v>2</v>
      </c>
    </row>
    <row r="19" spans="1:29" x14ac:dyDescent="0.15">
      <c r="A19" t="str">
        <f t="shared" si="7"/>
        <v>Mich. St.</v>
      </c>
      <c r="B19" t="str">
        <f t="shared" si="8"/>
        <v>Bradley</v>
      </c>
      <c r="C19" t="str">
        <f t="shared" si="9"/>
        <v>Mich. St.</v>
      </c>
      <c r="D19">
        <f t="shared" si="3"/>
        <v>0</v>
      </c>
      <c r="E19" s="53" t="str">
        <f>Bracket!C34</f>
        <v>Mich. St.</v>
      </c>
      <c r="F19" s="52" t="str">
        <f xml:space="preserve"> " ["&amp;Bracket!B34&amp;"] " &amp; Bracket!C33</f>
        <v xml:space="preserve"> [2] </v>
      </c>
      <c r="G19" s="53" t="str">
        <f>Bracket!C36</f>
        <v>Bradley</v>
      </c>
      <c r="H19" s="52" t="str">
        <f>"[" &amp; Bracket!B36&amp;"] " &amp; Bracket!C35</f>
        <v xml:space="preserve">[15] </v>
      </c>
      <c r="I19" s="53" t="str">
        <f>IF(Bracket!E34="","",Bracket!E34)</f>
        <v>Michigan State</v>
      </c>
      <c r="J19" s="55"/>
      <c r="K19" s="13" t="str">
        <f t="shared" si="4"/>
        <v/>
      </c>
      <c r="L19" s="55"/>
      <c r="M19" s="13" t="str">
        <f t="shared" si="5"/>
        <v/>
      </c>
      <c r="N19" s="55"/>
      <c r="O19" s="13" t="str">
        <f t="shared" si="6"/>
        <v/>
      </c>
      <c r="Q19" s="11"/>
      <c r="R19" s="14">
        <f>IF($AA$3=TRUE,1,1)</f>
        <v>1</v>
      </c>
      <c r="S19" s="14">
        <f>IF($AA$3=TRUE,2,1)</f>
        <v>2</v>
      </c>
      <c r="T19" s="14">
        <f>IF($AA$3=TRUE,3,1)</f>
        <v>3</v>
      </c>
      <c r="U19" s="14">
        <f>IF($AA$3=TRUE,4,1)</f>
        <v>4</v>
      </c>
      <c r="V19" s="14">
        <f>IF($AA$3=TRUE,6,1)</f>
        <v>6</v>
      </c>
      <c r="W19" s="14">
        <f>IF($AA$3=TRUE,8,1)</f>
        <v>8</v>
      </c>
      <c r="X19" s="12"/>
      <c r="AB19" t="str">
        <f>Bracket!C36</f>
        <v>Bradley</v>
      </c>
      <c r="AC19">
        <f>Bracket!B36</f>
        <v>15</v>
      </c>
    </row>
    <row r="20" spans="1:29" x14ac:dyDescent="0.15">
      <c r="A20" t="str">
        <f t="shared" si="7"/>
        <v>Gonzaga</v>
      </c>
      <c r="B20" t="str">
        <f t="shared" si="8"/>
        <v>Fairleigh D'son / Prarie View A&amp;M</v>
      </c>
      <c r="C20" t="str">
        <f t="shared" si="9"/>
        <v>Fairleigh D'son / Prarie View A&amp;M</v>
      </c>
      <c r="D20">
        <f t="shared" si="3"/>
        <v>0</v>
      </c>
      <c r="E20" s="53" t="str">
        <f>Bracket!C38</f>
        <v>Gonzaga</v>
      </c>
      <c r="F20" s="52" t="str">
        <f xml:space="preserve"> " ["&amp;Bracket!B38&amp;"] " &amp; Bracket!C37</f>
        <v xml:space="preserve"> [1] </v>
      </c>
      <c r="G20" s="53" t="str">
        <f>Bracket!C40</f>
        <v>Fairleigh D'son / Prarie View A&amp;M</v>
      </c>
      <c r="H20" s="52" t="str">
        <f>"[" &amp; Bracket!B40&amp;"] " &amp; Bracket!C39</f>
        <v xml:space="preserve">[16] </v>
      </c>
      <c r="I20" s="53" t="str">
        <f>IF(Bracket!E38="","",Bracket!E38)</f>
        <v>Gonzaga</v>
      </c>
      <c r="J20" s="55"/>
      <c r="K20" s="13" t="str">
        <f t="shared" si="4"/>
        <v/>
      </c>
      <c r="L20" s="55"/>
      <c r="M20" s="13" t="str">
        <f t="shared" si="5"/>
        <v/>
      </c>
      <c r="N20" s="55"/>
      <c r="O20" s="13" t="str">
        <f t="shared" si="6"/>
        <v/>
      </c>
      <c r="Q20" s="11"/>
      <c r="X20" s="12"/>
      <c r="AB20" t="str">
        <f>Bracket!C38</f>
        <v>Gonzaga</v>
      </c>
      <c r="AC20">
        <f>Bracket!B38</f>
        <v>1</v>
      </c>
    </row>
    <row r="21" spans="1:29" x14ac:dyDescent="0.15">
      <c r="A21" t="str">
        <f t="shared" si="7"/>
        <v>Syracuse</v>
      </c>
      <c r="B21" t="str">
        <f t="shared" si="8"/>
        <v>Baylor</v>
      </c>
      <c r="C21" t="str">
        <f t="shared" si="9"/>
        <v>Baylor</v>
      </c>
      <c r="D21">
        <f t="shared" si="3"/>
        <v>0</v>
      </c>
      <c r="E21" s="53" t="str">
        <f>Bracket!C42</f>
        <v>Syracuse</v>
      </c>
      <c r="F21" s="52" t="str">
        <f xml:space="preserve"> " ["&amp;Bracket!B42&amp;"] " &amp; Bracket!C41</f>
        <v xml:space="preserve"> [8] </v>
      </c>
      <c r="G21" s="53" t="str">
        <f>Bracket!C44</f>
        <v>Baylor</v>
      </c>
      <c r="H21" s="52" t="str">
        <f>"[" &amp; Bracket!B44&amp;"] " &amp; Bracket!C43</f>
        <v xml:space="preserve">[9] </v>
      </c>
      <c r="I21" s="53" t="str">
        <f>IF(Bracket!E42="","",Bracket!E42)</f>
        <v>Syracuse</v>
      </c>
      <c r="J21" s="55"/>
      <c r="K21" s="13" t="str">
        <f t="shared" si="4"/>
        <v/>
      </c>
      <c r="L21" s="55"/>
      <c r="M21" s="13" t="str">
        <f t="shared" si="5"/>
        <v/>
      </c>
      <c r="N21" s="55"/>
      <c r="O21" s="13" t="str">
        <f t="shared" si="6"/>
        <v/>
      </c>
      <c r="Q21" s="11"/>
      <c r="R21" t="s">
        <v>224</v>
      </c>
      <c r="X21" s="12"/>
      <c r="AB21" t="str">
        <f>Bracket!C40</f>
        <v>Fairleigh D'son / Prarie View A&amp;M</v>
      </c>
      <c r="AC21">
        <f>Bracket!B40</f>
        <v>16</v>
      </c>
    </row>
    <row r="22" spans="1:29" x14ac:dyDescent="0.15">
      <c r="A22" t="str">
        <f t="shared" si="7"/>
        <v>Marquette</v>
      </c>
      <c r="B22" t="str">
        <f t="shared" si="8"/>
        <v>Murray State</v>
      </c>
      <c r="C22" t="str">
        <f t="shared" si="9"/>
        <v>Murray State</v>
      </c>
      <c r="D22">
        <f t="shared" si="3"/>
        <v>0</v>
      </c>
      <c r="E22" s="53" t="str">
        <f>Bracket!C46</f>
        <v>Marquette</v>
      </c>
      <c r="F22" s="52" t="str">
        <f xml:space="preserve"> " ["&amp;Bracket!B46&amp;"] " &amp; Bracket!C45</f>
        <v xml:space="preserve"> [5] </v>
      </c>
      <c r="G22" s="53" t="str">
        <f>Bracket!C48</f>
        <v>Murray State</v>
      </c>
      <c r="H22" s="52" t="str">
        <f>"[" &amp; Bracket!B48&amp;"] " &amp; Bracket!C47</f>
        <v xml:space="preserve">[12] </v>
      </c>
      <c r="I22" s="53" t="str">
        <f>IF(Bracket!E46="","",Bracket!E46)</f>
        <v>Marquette</v>
      </c>
      <c r="J22" s="55"/>
      <c r="K22" s="13" t="str">
        <f t="shared" si="4"/>
        <v/>
      </c>
      <c r="L22" s="55"/>
      <c r="M22" s="13" t="str">
        <f t="shared" si="5"/>
        <v/>
      </c>
      <c r="N22" s="55"/>
      <c r="O22" s="13" t="str">
        <f t="shared" si="6"/>
        <v/>
      </c>
      <c r="Q22" s="11"/>
      <c r="R22" t="s">
        <v>222</v>
      </c>
      <c r="X22" s="12"/>
      <c r="AB22" t="str">
        <f>Bracket!C42</f>
        <v>Syracuse</v>
      </c>
      <c r="AC22">
        <f>Bracket!B42</f>
        <v>8</v>
      </c>
    </row>
    <row r="23" spans="1:29" x14ac:dyDescent="0.15">
      <c r="A23" t="str">
        <f t="shared" si="7"/>
        <v>Florida State</v>
      </c>
      <c r="B23" t="str">
        <f t="shared" si="8"/>
        <v>Vermont</v>
      </c>
      <c r="C23" t="str">
        <f t="shared" si="9"/>
        <v>Florida State</v>
      </c>
      <c r="D23">
        <f t="shared" si="3"/>
        <v>0</v>
      </c>
      <c r="E23" s="53" t="str">
        <f>Bracket!C50</f>
        <v>Florida State</v>
      </c>
      <c r="F23" s="52" t="str">
        <f xml:space="preserve"> " ["&amp;Bracket!B50&amp;"] " &amp; Bracket!C49</f>
        <v xml:space="preserve"> [4] </v>
      </c>
      <c r="G23" s="53" t="str">
        <f>Bracket!C52</f>
        <v>Vermont</v>
      </c>
      <c r="H23" s="52" t="str">
        <f>"[" &amp; Bracket!B52&amp;"] " &amp; Bracket!C51</f>
        <v xml:space="preserve">[13] </v>
      </c>
      <c r="I23" s="53" t="str">
        <f>IF(Bracket!E50="","",Bracket!E50)</f>
        <v>Vermont</v>
      </c>
      <c r="J23" s="55"/>
      <c r="K23" s="13" t="str">
        <f t="shared" si="4"/>
        <v/>
      </c>
      <c r="L23" s="55"/>
      <c r="M23" s="13" t="str">
        <f t="shared" si="5"/>
        <v/>
      </c>
      <c r="N23" s="55"/>
      <c r="O23" s="13" t="str">
        <f t="shared" si="6"/>
        <v/>
      </c>
      <c r="Q23" s="11"/>
      <c r="R23" t="s">
        <v>223</v>
      </c>
      <c r="X23" s="12"/>
      <c r="AB23" t="str">
        <f>Bracket!C44</f>
        <v>Baylor</v>
      </c>
      <c r="AC23">
        <f>Bracket!B44</f>
        <v>9</v>
      </c>
    </row>
    <row r="24" spans="1:29" x14ac:dyDescent="0.15">
      <c r="A24" t="str">
        <f t="shared" si="7"/>
        <v>Buffalo</v>
      </c>
      <c r="B24" t="str">
        <f t="shared" si="8"/>
        <v>Arizona St. / St. John's</v>
      </c>
      <c r="C24" t="str">
        <f t="shared" si="9"/>
        <v>Buffalo</v>
      </c>
      <c r="D24">
        <f t="shared" si="3"/>
        <v>0</v>
      </c>
      <c r="E24" s="53" t="str">
        <f>Bracket!C54</f>
        <v>Buffalo</v>
      </c>
      <c r="F24" s="52" t="str">
        <f xml:space="preserve"> " ["&amp;Bracket!B54&amp;"] " &amp; Bracket!C53</f>
        <v xml:space="preserve"> [6] </v>
      </c>
      <c r="G24" s="53" t="str">
        <f>Bracket!C56</f>
        <v>Arizona St. / St. John's</v>
      </c>
      <c r="H24" s="52" t="str">
        <f>"[" &amp; Bracket!B56&amp;"] " &amp; Bracket!C55</f>
        <v xml:space="preserve">[11] </v>
      </c>
      <c r="I24" s="53" t="str">
        <f>IF(Bracket!E54="","",Bracket!E54)</f>
        <v>Arizona St.</v>
      </c>
      <c r="J24" s="55"/>
      <c r="K24" s="13" t="str">
        <f t="shared" si="4"/>
        <v/>
      </c>
      <c r="L24" s="55"/>
      <c r="M24" s="13" t="str">
        <f t="shared" si="5"/>
        <v/>
      </c>
      <c r="N24" s="55"/>
      <c r="O24" s="13" t="str">
        <f t="shared" si="6"/>
        <v/>
      </c>
      <c r="Q24" s="11"/>
      <c r="R24" t="s">
        <v>225</v>
      </c>
      <c r="X24" s="12"/>
      <c r="AB24" t="str">
        <f>Bracket!C46</f>
        <v>Marquette</v>
      </c>
      <c r="AC24">
        <f>Bracket!B46</f>
        <v>5</v>
      </c>
    </row>
    <row r="25" spans="1:29" x14ac:dyDescent="0.15">
      <c r="A25" t="str">
        <f t="shared" si="7"/>
        <v>Texas Tech</v>
      </c>
      <c r="B25" t="str">
        <f t="shared" si="8"/>
        <v>Northern Kentucky</v>
      </c>
      <c r="C25" t="str">
        <f t="shared" si="9"/>
        <v>Northern Kentucky</v>
      </c>
      <c r="D25">
        <f t="shared" si="3"/>
        <v>0</v>
      </c>
      <c r="E25" s="53" t="str">
        <f>Bracket!C58</f>
        <v>Texas Tech</v>
      </c>
      <c r="F25" s="52" t="str">
        <f xml:space="preserve"> " ["&amp;Bracket!B58&amp;"] " &amp; Bracket!C57</f>
        <v xml:space="preserve"> [3] </v>
      </c>
      <c r="G25" s="53" t="str">
        <f>Bracket!C60</f>
        <v>Northern Kentucky</v>
      </c>
      <c r="H25" s="52" t="str">
        <f>"[" &amp; Bracket!B60&amp;"] " &amp; Bracket!C59</f>
        <v xml:space="preserve">[14] </v>
      </c>
      <c r="I25" s="53" t="str">
        <f>IF(Bracket!E58="","",Bracket!E58)</f>
        <v>Texas Tech</v>
      </c>
      <c r="J25" s="55"/>
      <c r="K25" s="13" t="str">
        <f t="shared" si="4"/>
        <v/>
      </c>
      <c r="L25" s="55"/>
      <c r="M25" s="13" t="str">
        <f t="shared" si="5"/>
        <v/>
      </c>
      <c r="N25" s="55"/>
      <c r="O25" s="13" t="str">
        <f t="shared" si="6"/>
        <v/>
      </c>
      <c r="Q25" s="11"/>
      <c r="X25" s="12"/>
      <c r="AB25" t="str">
        <f>Bracket!C48</f>
        <v>Murray State</v>
      </c>
      <c r="AC25">
        <f>Bracket!B48</f>
        <v>12</v>
      </c>
    </row>
    <row r="26" spans="1:29" x14ac:dyDescent="0.15">
      <c r="A26" t="str">
        <f t="shared" si="7"/>
        <v>Nevada</v>
      </c>
      <c r="B26" t="str">
        <f t="shared" si="8"/>
        <v>Florida</v>
      </c>
      <c r="C26" t="str">
        <f t="shared" si="9"/>
        <v>Nevada</v>
      </c>
      <c r="D26">
        <f t="shared" si="3"/>
        <v>0</v>
      </c>
      <c r="E26" s="53" t="str">
        <f>Bracket!C62</f>
        <v>Nevada</v>
      </c>
      <c r="F26" s="52" t="str">
        <f xml:space="preserve"> " ["&amp;Bracket!B62&amp;"] " &amp; Bracket!C61</f>
        <v xml:space="preserve"> [7] </v>
      </c>
      <c r="G26" s="53" t="str">
        <f>Bracket!C64</f>
        <v>Florida</v>
      </c>
      <c r="H26" s="52" t="str">
        <f>"[" &amp; Bracket!B64&amp;"] " &amp; Bracket!C63</f>
        <v xml:space="preserve">[10] </v>
      </c>
      <c r="I26" s="53" t="str">
        <f>IF(Bracket!E62="","",Bracket!E62)</f>
        <v>Florida</v>
      </c>
      <c r="J26" s="55"/>
      <c r="K26" s="13" t="str">
        <f t="shared" si="4"/>
        <v/>
      </c>
      <c r="L26" s="55"/>
      <c r="M26" s="13" t="str">
        <f t="shared" si="5"/>
        <v/>
      </c>
      <c r="N26" s="55"/>
      <c r="O26" s="13" t="str">
        <f t="shared" si="6"/>
        <v/>
      </c>
      <c r="Q26" s="11"/>
      <c r="R26" t="s">
        <v>229</v>
      </c>
      <c r="X26" s="12"/>
      <c r="AB26" t="str">
        <f>Bracket!C50</f>
        <v>Florida State</v>
      </c>
      <c r="AC26">
        <f>Bracket!B50</f>
        <v>4</v>
      </c>
    </row>
    <row r="27" spans="1:29" x14ac:dyDescent="0.15">
      <c r="A27" t="str">
        <f t="shared" si="7"/>
        <v>Michigan</v>
      </c>
      <c r="B27" t="str">
        <f t="shared" si="8"/>
        <v>Montana</v>
      </c>
      <c r="C27" t="str">
        <f t="shared" si="9"/>
        <v>Montana</v>
      </c>
      <c r="D27">
        <f t="shared" si="3"/>
        <v>0</v>
      </c>
      <c r="E27" s="53" t="str">
        <f>Bracket!C66</f>
        <v>Michigan</v>
      </c>
      <c r="F27" s="52" t="str">
        <f xml:space="preserve"> " ["&amp;Bracket!B66&amp;"] " &amp; Bracket!C65</f>
        <v xml:space="preserve"> [2] </v>
      </c>
      <c r="G27" s="53" t="str">
        <f>Bracket!C68</f>
        <v>Montana</v>
      </c>
      <c r="H27" s="52" t="str">
        <f>"[" &amp; Bracket!B68&amp;"] " &amp; Bracket!C67</f>
        <v xml:space="preserve">[15] </v>
      </c>
      <c r="I27" s="53" t="str">
        <f>IF(Bracket!E66="","",Bracket!E66)</f>
        <v>Michigan</v>
      </c>
      <c r="J27" s="55"/>
      <c r="K27" s="13" t="str">
        <f t="shared" si="4"/>
        <v/>
      </c>
      <c r="L27" s="55"/>
      <c r="M27" s="13" t="str">
        <f t="shared" si="5"/>
        <v/>
      </c>
      <c r="N27" s="55"/>
      <c r="O27" s="13" t="str">
        <f t="shared" si="6"/>
        <v/>
      </c>
      <c r="Q27" s="11"/>
      <c r="R27" t="s">
        <v>226</v>
      </c>
      <c r="X27" s="12"/>
      <c r="AB27" t="str">
        <f>Bracket!C52</f>
        <v>Vermont</v>
      </c>
      <c r="AC27">
        <f>Bracket!B52</f>
        <v>13</v>
      </c>
    </row>
    <row r="28" spans="1:29" x14ac:dyDescent="0.15">
      <c r="A28" t="str">
        <f t="shared" ref="A28:A43" si="10">E28</f>
        <v>Virginia</v>
      </c>
      <c r="B28" t="str">
        <f t="shared" ref="B28:B43" si="11">G28</f>
        <v>Gardner-Webb</v>
      </c>
      <c r="C28" t="str">
        <f t="shared" si="9"/>
        <v>Gardner-Webb</v>
      </c>
      <c r="D28">
        <f t="shared" si="3"/>
        <v>0</v>
      </c>
      <c r="E28" s="53" t="str">
        <f>Bracket!AB6</f>
        <v>Virginia</v>
      </c>
      <c r="F28" s="52" t="str">
        <f>"["&amp;Bracket!AC6&amp;"] "&amp;Bracket!AB5</f>
        <v xml:space="preserve">[1] </v>
      </c>
      <c r="G28" s="53" t="str">
        <f>Bracket!AB8</f>
        <v>Gardner-Webb</v>
      </c>
      <c r="H28" s="52" t="str">
        <f>"["&amp;Bracket!AC8&amp;"] "&amp;Bracket!AB7</f>
        <v xml:space="preserve">[16] </v>
      </c>
      <c r="I28" s="53" t="str">
        <f>Bracket!Z6</f>
        <v>Virginia</v>
      </c>
      <c r="J28" s="55"/>
      <c r="K28" s="13" t="str">
        <f t="shared" si="4"/>
        <v/>
      </c>
      <c r="L28" s="55"/>
      <c r="M28" s="13" t="str">
        <f t="shared" si="5"/>
        <v/>
      </c>
      <c r="N28" s="55"/>
      <c r="O28" s="13" t="str">
        <f t="shared" si="6"/>
        <v/>
      </c>
      <c r="Q28" s="11"/>
      <c r="X28" s="12"/>
      <c r="AB28" t="str">
        <f>Bracket!C54</f>
        <v>Buffalo</v>
      </c>
      <c r="AC28">
        <f>Bracket!B54</f>
        <v>6</v>
      </c>
    </row>
    <row r="29" spans="1:29" x14ac:dyDescent="0.15">
      <c r="A29" t="str">
        <f t="shared" si="10"/>
        <v>Mississippi</v>
      </c>
      <c r="B29" t="str">
        <f t="shared" si="11"/>
        <v>Oklahoma</v>
      </c>
      <c r="C29" t="str">
        <f t="shared" si="9"/>
        <v>Oklahoma</v>
      </c>
      <c r="D29">
        <f t="shared" si="3"/>
        <v>0</v>
      </c>
      <c r="E29" s="53" t="str">
        <f>Bracket!AB10</f>
        <v>Mississippi</v>
      </c>
      <c r="F29" s="52" t="str">
        <f>"["&amp;Bracket!AC10&amp;"] "&amp;Bracket!AB9</f>
        <v xml:space="preserve">[8] </v>
      </c>
      <c r="G29" s="53" t="str">
        <f>Bracket!AB12</f>
        <v>Oklahoma</v>
      </c>
      <c r="H29" s="52" t="str">
        <f>"["&amp;Bracket!AC12&amp;"] "&amp;Bracket!AB11</f>
        <v xml:space="preserve">[9] </v>
      </c>
      <c r="I29" s="53" t="str">
        <f>Bracket!Z10</f>
        <v>Mississippi</v>
      </c>
      <c r="J29" s="55"/>
      <c r="K29" s="13" t="str">
        <f t="shared" si="4"/>
        <v/>
      </c>
      <c r="L29" s="55"/>
      <c r="M29" s="13" t="str">
        <f t="shared" si="5"/>
        <v/>
      </c>
      <c r="N29" s="55"/>
      <c r="O29" s="13" t="str">
        <f t="shared" si="6"/>
        <v/>
      </c>
      <c r="Q29" s="11"/>
      <c r="S29" s="29" t="s">
        <v>227</v>
      </c>
      <c r="T29" s="132" t="s">
        <v>228</v>
      </c>
      <c r="U29" s="133"/>
      <c r="V29" s="134"/>
      <c r="X29" s="12"/>
      <c r="AB29" t="str">
        <f>Bracket!C56</f>
        <v>Arizona St. / St. John's</v>
      </c>
      <c r="AC29">
        <f>Bracket!B56</f>
        <v>11</v>
      </c>
    </row>
    <row r="30" spans="1:29" x14ac:dyDescent="0.15">
      <c r="A30" t="str">
        <f t="shared" si="10"/>
        <v>Wisconsin</v>
      </c>
      <c r="B30" t="str">
        <f t="shared" si="11"/>
        <v>Oregon</v>
      </c>
      <c r="C30" t="str">
        <f t="shared" si="9"/>
        <v>Wisconsin</v>
      </c>
      <c r="D30">
        <f t="shared" si="3"/>
        <v>0</v>
      </c>
      <c r="E30" s="53" t="str">
        <f>Bracket!AB14</f>
        <v>Wisconsin</v>
      </c>
      <c r="F30" s="52" t="str">
        <f>"["&amp;Bracket!AC14&amp;"] "&amp;Bracket!AB13</f>
        <v xml:space="preserve">[5] </v>
      </c>
      <c r="G30" s="53" t="str">
        <f>Bracket!AB16</f>
        <v>Oregon</v>
      </c>
      <c r="H30" s="52" t="str">
        <f>"["&amp;Bracket!AC16&amp;"] "&amp;Bracket!AB15</f>
        <v xml:space="preserve">[12] </v>
      </c>
      <c r="I30" s="53" t="str">
        <f>Bracket!Z14</f>
        <v>Oregon</v>
      </c>
      <c r="J30" s="55"/>
      <c r="K30" s="13" t="str">
        <f t="shared" si="4"/>
        <v/>
      </c>
      <c r="L30" s="55"/>
      <c r="M30" s="13" t="str">
        <f t="shared" si="5"/>
        <v/>
      </c>
      <c r="N30" s="55"/>
      <c r="O30" s="13" t="str">
        <f t="shared" si="6"/>
        <v/>
      </c>
      <c r="Q30" s="11"/>
      <c r="T30" s="83" t="str">
        <f>IF(SeedType=3,"(Winner - Lose Seed always positive)",".")</f>
        <v>.</v>
      </c>
      <c r="X30" s="12"/>
      <c r="AB30" t="str">
        <f>Bracket!C58</f>
        <v>Texas Tech</v>
      </c>
      <c r="AC30">
        <f>Bracket!B58</f>
        <v>3</v>
      </c>
    </row>
    <row r="31" spans="1:29" x14ac:dyDescent="0.15">
      <c r="A31" t="str">
        <f t="shared" si="10"/>
        <v>Kansas St.</v>
      </c>
      <c r="B31" t="str">
        <f t="shared" si="11"/>
        <v>UC Irvine</v>
      </c>
      <c r="C31" t="str">
        <f t="shared" si="9"/>
        <v>Kansas St.</v>
      </c>
      <c r="D31">
        <f t="shared" si="3"/>
        <v>0</v>
      </c>
      <c r="E31" s="53" t="str">
        <f>Bracket!AB18</f>
        <v>Kansas St.</v>
      </c>
      <c r="F31" s="52" t="str">
        <f>"["&amp;Bracket!AC18&amp;"] "&amp;Bracket!AB17</f>
        <v xml:space="preserve">[4] </v>
      </c>
      <c r="G31" s="53" t="str">
        <f>Bracket!AB20</f>
        <v>UC Irvine</v>
      </c>
      <c r="H31" s="52" t="str">
        <f>"["&amp;Bracket!AC20&amp;"] "&amp;Bracket!AB19</f>
        <v xml:space="preserve">[13] </v>
      </c>
      <c r="I31" s="53" t="str">
        <f>Bracket!Z18</f>
        <v>K-State</v>
      </c>
      <c r="J31" s="55"/>
      <c r="K31" s="13" t="str">
        <f t="shared" si="4"/>
        <v/>
      </c>
      <c r="L31" s="55"/>
      <c r="M31" s="13" t="str">
        <f t="shared" si="5"/>
        <v/>
      </c>
      <c r="N31" s="55"/>
      <c r="O31" s="13" t="str">
        <f t="shared" si="6"/>
        <v/>
      </c>
      <c r="Q31" s="11"/>
      <c r="X31" s="12"/>
      <c r="AB31" t="str">
        <f>Bracket!C60</f>
        <v>Northern Kentucky</v>
      </c>
      <c r="AC31">
        <f>Bracket!B60</f>
        <v>14</v>
      </c>
    </row>
    <row r="32" spans="1:29" x14ac:dyDescent="0.15">
      <c r="A32" t="str">
        <f t="shared" si="10"/>
        <v>Villanova</v>
      </c>
      <c r="B32" t="str">
        <f t="shared" si="11"/>
        <v>St. Mary's  (Cal.)</v>
      </c>
      <c r="C32" t="str">
        <f t="shared" si="9"/>
        <v>Villanova</v>
      </c>
      <c r="D32">
        <f t="shared" si="3"/>
        <v>0</v>
      </c>
      <c r="E32" s="53" t="str">
        <f>Bracket!AB22</f>
        <v>Villanova</v>
      </c>
      <c r="F32" s="52" t="str">
        <f>"["&amp;Bracket!AC22&amp;"] "&amp;Bracket!AB21</f>
        <v xml:space="preserve">[6] </v>
      </c>
      <c r="G32" s="53" t="str">
        <f>Bracket!AB24</f>
        <v>St. Mary's  (Cal.)</v>
      </c>
      <c r="H32" s="52" t="str">
        <f>"["&amp;Bracket!AC24&amp;"] "&amp;Bracket!AB23</f>
        <v xml:space="preserve">[11] </v>
      </c>
      <c r="I32" s="53" t="str">
        <f>Bracket!Z22</f>
        <v>St. Mary's</v>
      </c>
      <c r="J32" s="55"/>
      <c r="K32" s="13" t="str">
        <f t="shared" si="4"/>
        <v/>
      </c>
      <c r="L32" s="55"/>
      <c r="M32" s="13" t="str">
        <f t="shared" si="5"/>
        <v/>
      </c>
      <c r="N32" s="55"/>
      <c r="O32" s="13" t="str">
        <f t="shared" si="6"/>
        <v/>
      </c>
      <c r="Q32" s="11"/>
      <c r="R32" t="s">
        <v>230</v>
      </c>
      <c r="X32" s="12"/>
      <c r="AB32" t="str">
        <f>Bracket!C62</f>
        <v>Nevada</v>
      </c>
      <c r="AC32">
        <f>Bracket!B62</f>
        <v>7</v>
      </c>
    </row>
    <row r="33" spans="1:29" x14ac:dyDescent="0.15">
      <c r="A33" t="str">
        <f t="shared" si="10"/>
        <v>Purdue</v>
      </c>
      <c r="B33" t="str">
        <f t="shared" si="11"/>
        <v>Old Dominion</v>
      </c>
      <c r="C33" t="str">
        <f t="shared" si="9"/>
        <v>Purdue</v>
      </c>
      <c r="D33">
        <f t="shared" si="3"/>
        <v>0</v>
      </c>
      <c r="E33" s="53" t="str">
        <f>Bracket!AB26</f>
        <v>Purdue</v>
      </c>
      <c r="F33" s="52" t="str">
        <f>"["&amp;Bracket!AC26&amp;"] "&amp;Bracket!AB25</f>
        <v xml:space="preserve">[3] </v>
      </c>
      <c r="G33" s="53" t="str">
        <f>Bracket!AB28</f>
        <v>Old Dominion</v>
      </c>
      <c r="H33" s="52" t="str">
        <f>"["&amp;Bracket!AC28&amp;"] "&amp;Bracket!AB27</f>
        <v xml:space="preserve">[14] </v>
      </c>
      <c r="I33" s="53" t="str">
        <f>Bracket!Z26</f>
        <v>Old Dominion</v>
      </c>
      <c r="J33" s="55"/>
      <c r="K33" s="13" t="str">
        <f t="shared" si="4"/>
        <v/>
      </c>
      <c r="L33" s="55"/>
      <c r="M33" s="13" t="str">
        <f t="shared" si="5"/>
        <v/>
      </c>
      <c r="N33" s="55"/>
      <c r="O33" s="13" t="str">
        <f t="shared" si="6"/>
        <v/>
      </c>
      <c r="Q33" s="11"/>
      <c r="R33" t="s">
        <v>231</v>
      </c>
      <c r="X33" s="12"/>
      <c r="AB33" t="str">
        <f>Bracket!C64</f>
        <v>Florida</v>
      </c>
      <c r="AC33">
        <f>Bracket!B64</f>
        <v>10</v>
      </c>
    </row>
    <row r="34" spans="1:29" x14ac:dyDescent="0.15">
      <c r="A34" t="str">
        <f t="shared" si="10"/>
        <v>Cincinnati</v>
      </c>
      <c r="B34" t="str">
        <f t="shared" si="11"/>
        <v>Iowa</v>
      </c>
      <c r="C34" t="str">
        <f t="shared" si="9"/>
        <v>Iowa</v>
      </c>
      <c r="D34">
        <f t="shared" si="3"/>
        <v>0</v>
      </c>
      <c r="E34" s="53" t="str">
        <f>Bracket!AB30</f>
        <v>Cincinnati</v>
      </c>
      <c r="F34" s="52" t="str">
        <f>"["&amp;Bracket!AC30&amp;"] "&amp;Bracket!AB29</f>
        <v xml:space="preserve">[7] </v>
      </c>
      <c r="G34" s="53" t="str">
        <f>Bracket!AB32</f>
        <v>Iowa</v>
      </c>
      <c r="H34" s="52" t="str">
        <f>"["&amp;Bracket!AC32&amp;"] "&amp;Bracket!AB31</f>
        <v xml:space="preserve">[10] </v>
      </c>
      <c r="I34" s="53" t="str">
        <f>Bracket!Z30</f>
        <v>Cincinnati</v>
      </c>
      <c r="J34" s="55"/>
      <c r="K34" s="13" t="str">
        <f t="shared" si="4"/>
        <v/>
      </c>
      <c r="L34" s="55"/>
      <c r="M34" s="13" t="str">
        <f t="shared" si="5"/>
        <v/>
      </c>
      <c r="N34" s="55"/>
      <c r="O34" s="13" t="str">
        <f t="shared" si="6"/>
        <v/>
      </c>
      <c r="Q34" s="11"/>
      <c r="R34" t="s">
        <v>232</v>
      </c>
      <c r="X34" s="12"/>
      <c r="AB34" t="str">
        <f>Bracket!C66</f>
        <v>Michigan</v>
      </c>
      <c r="AC34">
        <f>Bracket!B66</f>
        <v>2</v>
      </c>
    </row>
    <row r="35" spans="1:29" x14ac:dyDescent="0.15">
      <c r="A35" t="str">
        <f t="shared" si="10"/>
        <v>Tennessee</v>
      </c>
      <c r="B35" t="str">
        <f t="shared" si="11"/>
        <v>Colgate</v>
      </c>
      <c r="C35" t="str">
        <f t="shared" si="9"/>
        <v>Colgate</v>
      </c>
      <c r="D35">
        <f t="shared" si="3"/>
        <v>0</v>
      </c>
      <c r="E35" s="53" t="str">
        <f>Bracket!AB34</f>
        <v>Tennessee</v>
      </c>
      <c r="F35" s="52" t="str">
        <f>"["&amp;Bracket!AC34&amp;"] "&amp;Bracket!AB33</f>
        <v xml:space="preserve">[2] </v>
      </c>
      <c r="G35" s="53" t="str">
        <f>Bracket!AB36</f>
        <v>Colgate</v>
      </c>
      <c r="H35" s="52" t="str">
        <f>"["&amp;Bracket!AC36&amp;"] "&amp;Bracket!AB35</f>
        <v xml:space="preserve">[15] </v>
      </c>
      <c r="I35" s="53" t="str">
        <f>Bracket!Z34</f>
        <v>Tennessee</v>
      </c>
      <c r="J35" s="55"/>
      <c r="K35" s="13" t="str">
        <f t="shared" si="4"/>
        <v/>
      </c>
      <c r="L35" s="55"/>
      <c r="M35" s="13" t="str">
        <f t="shared" si="5"/>
        <v/>
      </c>
      <c r="N35" s="55"/>
      <c r="O35" s="13" t="str">
        <f t="shared" si="6"/>
        <v/>
      </c>
      <c r="Q35" s="11"/>
      <c r="X35" s="12"/>
      <c r="AB35" t="str">
        <f>Bracket!C68</f>
        <v>Montana</v>
      </c>
      <c r="AC35">
        <f>Bracket!B68</f>
        <v>15</v>
      </c>
    </row>
    <row r="36" spans="1:29" x14ac:dyDescent="0.15">
      <c r="A36" t="str">
        <f t="shared" si="10"/>
        <v>North Carolina</v>
      </c>
      <c r="B36" t="str">
        <f t="shared" si="11"/>
        <v>Iona</v>
      </c>
      <c r="C36" t="str">
        <f t="shared" si="9"/>
        <v>Iona</v>
      </c>
      <c r="D36">
        <f t="shared" si="3"/>
        <v>0</v>
      </c>
      <c r="E36" s="53" t="str">
        <f>Bracket!AB38</f>
        <v>North Carolina</v>
      </c>
      <c r="F36" s="52" t="str">
        <f>"["&amp;Bracket!AC38&amp;"] "&amp;Bracket!AB37</f>
        <v xml:space="preserve">[1] </v>
      </c>
      <c r="G36" s="53" t="str">
        <f>Bracket!AB40</f>
        <v>Iona</v>
      </c>
      <c r="H36" s="52" t="str">
        <f>"["&amp;Bracket!AC40&amp;"] "&amp;Bracket!AB39</f>
        <v xml:space="preserve">[16] </v>
      </c>
      <c r="I36" s="53" t="str">
        <f>Bracket!Z38</f>
        <v>North Carolina</v>
      </c>
      <c r="J36" s="55"/>
      <c r="K36" s="13" t="str">
        <f t="shared" si="4"/>
        <v/>
      </c>
      <c r="L36" s="55"/>
      <c r="M36" s="13" t="str">
        <f t="shared" si="5"/>
        <v/>
      </c>
      <c r="N36" s="55"/>
      <c r="O36" s="13" t="str">
        <f t="shared" si="6"/>
        <v/>
      </c>
      <c r="Q36" s="11"/>
      <c r="R36" t="s">
        <v>235</v>
      </c>
      <c r="X36" s="12"/>
      <c r="AB36" t="str">
        <f>Bracket!AB6</f>
        <v>Virginia</v>
      </c>
      <c r="AC36">
        <f>Bracket!AC6</f>
        <v>1</v>
      </c>
    </row>
    <row r="37" spans="1:29" x14ac:dyDescent="0.15">
      <c r="A37" t="str">
        <f t="shared" si="10"/>
        <v>Utah State</v>
      </c>
      <c r="B37" t="str">
        <f t="shared" si="11"/>
        <v>Washington</v>
      </c>
      <c r="C37" t="str">
        <f t="shared" si="9"/>
        <v>Washington</v>
      </c>
      <c r="D37">
        <f t="shared" si="3"/>
        <v>0</v>
      </c>
      <c r="E37" s="53" t="str">
        <f>Bracket!AB42</f>
        <v>Utah State</v>
      </c>
      <c r="F37" s="52" t="str">
        <f>"["&amp;Bracket!AC42&amp;"] "&amp;Bracket!AB41</f>
        <v xml:space="preserve">[8] </v>
      </c>
      <c r="G37" s="53" t="str">
        <f>Bracket!AB44</f>
        <v>Washington</v>
      </c>
      <c r="H37" s="52" t="str">
        <f>"["&amp;Bracket!AC44&amp;"] "&amp;Bracket!AB43</f>
        <v xml:space="preserve">[9] </v>
      </c>
      <c r="I37" s="53" t="str">
        <f>Bracket!Z42</f>
        <v>Utah State</v>
      </c>
      <c r="J37" s="55"/>
      <c r="K37" s="13" t="str">
        <f t="shared" si="4"/>
        <v/>
      </c>
      <c r="L37" s="55"/>
      <c r="M37" s="13" t="str">
        <f t="shared" si="5"/>
        <v/>
      </c>
      <c r="N37" s="55"/>
      <c r="O37" s="13" t="str">
        <f t="shared" si="6"/>
        <v/>
      </c>
      <c r="Q37" s="11"/>
      <c r="R37" t="s">
        <v>233</v>
      </c>
      <c r="X37" s="12"/>
      <c r="AB37" t="str">
        <f>Bracket!AB8</f>
        <v>Gardner-Webb</v>
      </c>
      <c r="AC37">
        <f>Bracket!AC8</f>
        <v>16</v>
      </c>
    </row>
    <row r="38" spans="1:29" x14ac:dyDescent="0.15">
      <c r="A38" t="str">
        <f t="shared" si="10"/>
        <v>Auburn</v>
      </c>
      <c r="B38" t="str">
        <f t="shared" si="11"/>
        <v>New Mexico St.</v>
      </c>
      <c r="C38" t="str">
        <f t="shared" si="9"/>
        <v>Auburn</v>
      </c>
      <c r="D38">
        <f t="shared" si="3"/>
        <v>0</v>
      </c>
      <c r="E38" s="53" t="str">
        <f>Bracket!AB46</f>
        <v>Auburn</v>
      </c>
      <c r="F38" s="52" t="str">
        <f>"["&amp;Bracket!AC46&amp;"] "&amp;Bracket!AB45</f>
        <v xml:space="preserve">[5] </v>
      </c>
      <c r="G38" s="53" t="str">
        <f>Bracket!AB48</f>
        <v>New Mexico St.</v>
      </c>
      <c r="H38" s="52" t="str">
        <f>"["&amp;Bracket!AC48&amp;"] "&amp;Bracket!AB47</f>
        <v xml:space="preserve">[12] </v>
      </c>
      <c r="I38" s="53" t="str">
        <f>Bracket!Z46</f>
        <v>New Mexico State</v>
      </c>
      <c r="J38" s="55"/>
      <c r="K38" s="13" t="str">
        <f t="shared" si="4"/>
        <v/>
      </c>
      <c r="L38" s="55"/>
      <c r="M38" s="13" t="str">
        <f t="shared" si="5"/>
        <v/>
      </c>
      <c r="N38" s="55"/>
      <c r="O38" s="13" t="str">
        <f t="shared" si="6"/>
        <v/>
      </c>
      <c r="Q38" s="11"/>
      <c r="R38" t="s">
        <v>234</v>
      </c>
      <c r="X38" s="12"/>
      <c r="AB38" t="str">
        <f>Bracket!AB10</f>
        <v>Mississippi</v>
      </c>
      <c r="AC38">
        <f>Bracket!AC10</f>
        <v>8</v>
      </c>
    </row>
    <row r="39" spans="1:29" x14ac:dyDescent="0.15">
      <c r="A39" t="str">
        <f t="shared" si="10"/>
        <v>Kansas</v>
      </c>
      <c r="B39" t="str">
        <f t="shared" si="11"/>
        <v>Northeastern</v>
      </c>
      <c r="C39" t="str">
        <f t="shared" si="9"/>
        <v>Northeastern</v>
      </c>
      <c r="D39">
        <f t="shared" si="3"/>
        <v>0</v>
      </c>
      <c r="E39" s="53" t="str">
        <f>Bracket!AB50</f>
        <v>Kansas</v>
      </c>
      <c r="F39" s="52" t="str">
        <f>"["&amp;Bracket!AC50&amp;"] "&amp;Bracket!AB49</f>
        <v xml:space="preserve">[4] </v>
      </c>
      <c r="G39" s="53" t="str">
        <f>Bracket!AB52</f>
        <v>Northeastern</v>
      </c>
      <c r="H39" s="52" t="str">
        <f>"["&amp;Bracket!AC52&amp;"] "&amp;Bracket!AB51</f>
        <v xml:space="preserve">[13] </v>
      </c>
      <c r="I39" s="53" t="str">
        <f>Bracket!Z50</f>
        <v>Kansas</v>
      </c>
      <c r="J39" s="55"/>
      <c r="K39" s="13" t="str">
        <f t="shared" si="4"/>
        <v/>
      </c>
      <c r="L39" s="55"/>
      <c r="M39" s="13" t="str">
        <f t="shared" si="5"/>
        <v/>
      </c>
      <c r="N39" s="55"/>
      <c r="O39" s="13" t="str">
        <f t="shared" si="6"/>
        <v/>
      </c>
      <c r="Q39" s="11"/>
      <c r="X39" s="12"/>
      <c r="AB39" t="str">
        <f>Bracket!AB12</f>
        <v>Oklahoma</v>
      </c>
      <c r="AC39">
        <f>Bracket!AC12</f>
        <v>9</v>
      </c>
    </row>
    <row r="40" spans="1:29" x14ac:dyDescent="0.15">
      <c r="A40" t="str">
        <f t="shared" si="10"/>
        <v>Iowa State</v>
      </c>
      <c r="B40" t="str">
        <f t="shared" si="11"/>
        <v>Ohio St.</v>
      </c>
      <c r="C40" t="str">
        <f t="shared" si="9"/>
        <v>Iowa State</v>
      </c>
      <c r="D40">
        <f t="shared" si="3"/>
        <v>0</v>
      </c>
      <c r="E40" s="53" t="str">
        <f>Bracket!AB54</f>
        <v>Iowa State</v>
      </c>
      <c r="F40" s="52" t="str">
        <f>"["&amp;Bracket!AC54&amp;"] "&amp;Bracket!AB53</f>
        <v xml:space="preserve">[6] </v>
      </c>
      <c r="G40" s="53" t="str">
        <f>Bracket!AB56</f>
        <v>Ohio St.</v>
      </c>
      <c r="H40" s="52" t="str">
        <f>"["&amp;Bracket!AC56&amp;"] "&amp;Bracket!AB55</f>
        <v xml:space="preserve">[11] </v>
      </c>
      <c r="I40" s="53" t="str">
        <f>Bracket!Z54</f>
        <v>Ohio St.</v>
      </c>
      <c r="J40" s="55"/>
      <c r="K40" s="13" t="str">
        <f t="shared" si="4"/>
        <v/>
      </c>
      <c r="L40" s="55"/>
      <c r="M40" s="13" t="str">
        <f t="shared" si="5"/>
        <v/>
      </c>
      <c r="N40" s="55"/>
      <c r="O40" s="13" t="str">
        <f t="shared" si="6"/>
        <v/>
      </c>
      <c r="Q40" s="11"/>
      <c r="R40" t="s">
        <v>239</v>
      </c>
      <c r="X40" s="12"/>
      <c r="AB40" t="str">
        <f>Bracket!AB14</f>
        <v>Wisconsin</v>
      </c>
      <c r="AC40">
        <f>Bracket!AC14</f>
        <v>5</v>
      </c>
    </row>
    <row r="41" spans="1:29" x14ac:dyDescent="0.15">
      <c r="A41" t="str">
        <f t="shared" si="10"/>
        <v>Houston</v>
      </c>
      <c r="B41" t="str">
        <f t="shared" si="11"/>
        <v>Georgia State</v>
      </c>
      <c r="C41" t="str">
        <f t="shared" si="9"/>
        <v>Georgia State</v>
      </c>
      <c r="D41">
        <f t="shared" si="3"/>
        <v>0</v>
      </c>
      <c r="E41" s="53" t="str">
        <f>Bracket!AB58</f>
        <v>Houston</v>
      </c>
      <c r="F41" s="52" t="str">
        <f>"["&amp;Bracket!AC58&amp;"] "&amp;Bracket!AB57</f>
        <v xml:space="preserve">[3] </v>
      </c>
      <c r="G41" s="53" t="str">
        <f>Bracket!AB60</f>
        <v>Georgia State</v>
      </c>
      <c r="H41" s="52" t="str">
        <f>"["&amp;Bracket!AC60&amp;"] "&amp;Bracket!AB59</f>
        <v xml:space="preserve">[14] </v>
      </c>
      <c r="I41" s="53" t="str">
        <f>Bracket!Z58</f>
        <v>Houston</v>
      </c>
      <c r="J41" s="55"/>
      <c r="K41" s="13" t="str">
        <f t="shared" si="4"/>
        <v/>
      </c>
      <c r="L41" s="55"/>
      <c r="M41" s="13" t="str">
        <f t="shared" si="5"/>
        <v/>
      </c>
      <c r="N41" s="55"/>
      <c r="O41" s="13" t="str">
        <f t="shared" si="6"/>
        <v/>
      </c>
      <c r="Q41" s="11"/>
      <c r="R41" t="s">
        <v>236</v>
      </c>
      <c r="X41" s="12"/>
      <c r="AB41" t="str">
        <f>Bracket!AB16</f>
        <v>Oregon</v>
      </c>
      <c r="AC41">
        <f>Bracket!AC16</f>
        <v>12</v>
      </c>
    </row>
    <row r="42" spans="1:29" x14ac:dyDescent="0.15">
      <c r="A42" t="str">
        <f t="shared" si="10"/>
        <v>Wofford</v>
      </c>
      <c r="B42" t="str">
        <f t="shared" si="11"/>
        <v>Seton Hall</v>
      </c>
      <c r="C42" t="str">
        <f t="shared" si="9"/>
        <v>Seton Hall</v>
      </c>
      <c r="D42">
        <f t="shared" si="3"/>
        <v>0</v>
      </c>
      <c r="E42" s="53" t="str">
        <f>Bracket!AB62</f>
        <v>Wofford</v>
      </c>
      <c r="F42" s="52" t="str">
        <f>"["&amp;Bracket!AC62&amp;"] "&amp;Bracket!AB61</f>
        <v xml:space="preserve">[7] </v>
      </c>
      <c r="G42" s="53" t="str">
        <f>Bracket!AB64</f>
        <v>Seton Hall</v>
      </c>
      <c r="H42" s="52" t="str">
        <f>"["&amp;Bracket!AC64&amp;"] "&amp;Bracket!AB63</f>
        <v xml:space="preserve">[10] </v>
      </c>
      <c r="I42" s="53" t="str">
        <f>Bracket!Z62</f>
        <v>Wofford</v>
      </c>
      <c r="J42" s="55"/>
      <c r="K42" s="13" t="str">
        <f t="shared" si="4"/>
        <v/>
      </c>
      <c r="L42" s="55"/>
      <c r="M42" s="13" t="str">
        <f t="shared" si="5"/>
        <v/>
      </c>
      <c r="N42" s="55"/>
      <c r="O42" s="13" t="str">
        <f t="shared" si="6"/>
        <v/>
      </c>
      <c r="Q42" s="11"/>
      <c r="R42" t="s">
        <v>237</v>
      </c>
      <c r="X42" s="12"/>
      <c r="AB42" t="str">
        <f>Bracket!AB18</f>
        <v>Kansas St.</v>
      </c>
      <c r="AC42">
        <f>Bracket!AC18</f>
        <v>4</v>
      </c>
    </row>
    <row r="43" spans="1:29" x14ac:dyDescent="0.15">
      <c r="A43" t="str">
        <f t="shared" si="10"/>
        <v>Kentucky</v>
      </c>
      <c r="B43" t="str">
        <f t="shared" si="11"/>
        <v>Abilene Christian</v>
      </c>
      <c r="C43" t="str">
        <f t="shared" si="9"/>
        <v>Abilene Christian</v>
      </c>
      <c r="D43">
        <f t="shared" si="3"/>
        <v>0</v>
      </c>
      <c r="E43" s="53" t="str">
        <f>Bracket!AB66</f>
        <v>Kentucky</v>
      </c>
      <c r="F43" s="52" t="str">
        <f>"["&amp;Bracket!AC66&amp;"] "&amp;Bracket!AB65</f>
        <v xml:space="preserve">[2] </v>
      </c>
      <c r="G43" s="53" t="str">
        <f>Bracket!AB68</f>
        <v>Abilene Christian</v>
      </c>
      <c r="H43" s="52" t="str">
        <f>"["&amp;Bracket!AC68&amp;"] "&amp;Bracket!AB67</f>
        <v xml:space="preserve">[15] </v>
      </c>
      <c r="I43" s="53" t="str">
        <f>Bracket!Z66</f>
        <v>Kentucky</v>
      </c>
      <c r="J43" s="56"/>
      <c r="K43" s="13" t="str">
        <f t="shared" si="4"/>
        <v/>
      </c>
      <c r="L43" s="56"/>
      <c r="M43" s="13" t="str">
        <f t="shared" si="5"/>
        <v/>
      </c>
      <c r="N43" s="56"/>
      <c r="O43" s="13" t="str">
        <f t="shared" si="6"/>
        <v/>
      </c>
      <c r="Q43" s="11"/>
      <c r="R43" t="s">
        <v>238</v>
      </c>
      <c r="X43" s="12"/>
      <c r="AB43" t="str">
        <f>Bracket!AB20</f>
        <v>UC Irvine</v>
      </c>
      <c r="AC43">
        <f>Bracket!AC20</f>
        <v>13</v>
      </c>
    </row>
    <row r="44" spans="1:29" ht="14" x14ac:dyDescent="0.15">
      <c r="E44" s="65" t="str">
        <f>Bracket!E2</f>
        <v>Second Round</v>
      </c>
      <c r="F44" s="70" t="s">
        <v>38</v>
      </c>
      <c r="G44" s="71">
        <f>S19</f>
        <v>2</v>
      </c>
      <c r="H44" s="65" t="s">
        <v>25</v>
      </c>
      <c r="I44" s="65" t="s">
        <v>16</v>
      </c>
      <c r="J44" s="72" t="s">
        <v>15</v>
      </c>
      <c r="K44" s="69" t="s">
        <v>36</v>
      </c>
      <c r="L44" s="72" t="s">
        <v>15</v>
      </c>
      <c r="M44" s="69" t="s">
        <v>36</v>
      </c>
      <c r="N44" s="72" t="s">
        <v>15</v>
      </c>
      <c r="O44" s="69" t="s">
        <v>36</v>
      </c>
      <c r="Q44" s="11"/>
      <c r="X44" s="12"/>
      <c r="AB44" t="str">
        <f>Bracket!AB22</f>
        <v>Villanova</v>
      </c>
      <c r="AC44">
        <f>Bracket!AC22</f>
        <v>6</v>
      </c>
    </row>
    <row r="45" spans="1:29" x14ac:dyDescent="0.15">
      <c r="A45" t="str">
        <f>E45</f>
        <v>Duke</v>
      </c>
      <c r="B45" t="str">
        <f>G45</f>
        <v>VCU</v>
      </c>
      <c r="C45" t="str">
        <f t="shared" si="9"/>
        <v>VCU</v>
      </c>
      <c r="D45">
        <f t="shared" ref="D45:D60" si="12">IF(SeedType=1,0,IF(SeedType=2,VLOOKUP(I45,SeedInfo,2,FALSE)*2,MAX(VLOOKUP(I45,SeedInfo,2,FALSE)-VLOOKUP(C45,SeedInfo,2,FALSE),0)))</f>
        <v>0</v>
      </c>
      <c r="E45" s="57" t="str">
        <f>Bracket!E6</f>
        <v>Duke</v>
      </c>
      <c r="F45" s="1" t="s">
        <v>21</v>
      </c>
      <c r="G45" s="57" t="str">
        <f>Bracket!E10</f>
        <v>VCU</v>
      </c>
      <c r="H45" s="1" t="str">
        <f>Bracket!E8</f>
        <v/>
      </c>
      <c r="I45" s="53" t="str">
        <f>IF(Bracket!G8="","",Bracket!G8)</f>
        <v>Duke</v>
      </c>
      <c r="J45" s="54"/>
      <c r="K45" s="13" t="str">
        <f t="shared" ref="K45:K60" si="13">IF(J45&lt;&gt;"",IF($I45=J45,$G$44+$D45,0),"")</f>
        <v/>
      </c>
      <c r="L45" s="54"/>
      <c r="M45" s="13" t="str">
        <f t="shared" ref="M45:M60" si="14">IF(L45&lt;&gt;"",IF($I45=L45,$G$44+$D45,0),"")</f>
        <v/>
      </c>
      <c r="N45" s="54"/>
      <c r="O45" s="13" t="str">
        <f t="shared" ref="O45:O60" si="15">IF(N45&lt;&gt;"",IF($I45=N45,$G$44+$D45,0),"")</f>
        <v/>
      </c>
      <c r="Q45" s="11"/>
      <c r="R45" t="s">
        <v>242</v>
      </c>
      <c r="X45" s="12"/>
      <c r="AB45" t="str">
        <f>Bracket!AB24</f>
        <v>St. Mary's  (Cal.)</v>
      </c>
      <c r="AC45">
        <f>Bracket!AC24</f>
        <v>11</v>
      </c>
    </row>
    <row r="46" spans="1:29" x14ac:dyDescent="0.15">
      <c r="A46" t="str">
        <f t="shared" ref="A46:A60" si="16">E46</f>
        <v>Liberty</v>
      </c>
      <c r="B46" t="str">
        <f t="shared" ref="B46:B60" si="17">G46</f>
        <v>Virginia Tech</v>
      </c>
      <c r="C46" t="str">
        <f t="shared" si="9"/>
        <v>Liberty</v>
      </c>
      <c r="D46">
        <f t="shared" si="12"/>
        <v>0</v>
      </c>
      <c r="E46" s="57" t="str">
        <f>Bracket!E14</f>
        <v>Liberty</v>
      </c>
      <c r="F46" s="1" t="s">
        <v>21</v>
      </c>
      <c r="G46" s="57" t="str">
        <f>Bracket!E18</f>
        <v>Virginia Tech</v>
      </c>
      <c r="H46" s="1">
        <v>34</v>
      </c>
      <c r="I46" s="53" t="str">
        <f>IF(Bracket!G16="","",Bracket!G16)</f>
        <v>Virginita Tech</v>
      </c>
      <c r="J46" s="54"/>
      <c r="K46" s="13" t="str">
        <f t="shared" si="13"/>
        <v/>
      </c>
      <c r="L46" s="54"/>
      <c r="M46" s="13" t="str">
        <f t="shared" si="14"/>
        <v/>
      </c>
      <c r="N46" s="54"/>
      <c r="O46" s="13" t="str">
        <f t="shared" si="15"/>
        <v/>
      </c>
      <c r="Q46" s="11"/>
      <c r="R46" t="s">
        <v>240</v>
      </c>
      <c r="X46" s="12"/>
      <c r="AB46" t="str">
        <f>Bracket!AB26</f>
        <v>Purdue</v>
      </c>
      <c r="AC46">
        <f>Bracket!AC26</f>
        <v>3</v>
      </c>
    </row>
    <row r="47" spans="1:29" x14ac:dyDescent="0.15">
      <c r="A47" t="str">
        <f t="shared" si="16"/>
        <v>Maryland</v>
      </c>
      <c r="B47" t="str">
        <f t="shared" si="17"/>
        <v>LSU</v>
      </c>
      <c r="C47" t="str">
        <f t="shared" si="9"/>
        <v>LSU</v>
      </c>
      <c r="D47">
        <f t="shared" si="12"/>
        <v>0</v>
      </c>
      <c r="E47" s="57" t="str">
        <f>Bracket!E22</f>
        <v>Maryland</v>
      </c>
      <c r="F47" s="1" t="s">
        <v>21</v>
      </c>
      <c r="G47" s="57" t="str">
        <f>Bracket!E26</f>
        <v>LSU</v>
      </c>
      <c r="H47" s="1">
        <v>35</v>
      </c>
      <c r="I47" s="53" t="str">
        <f>IF(Bracket!G24="","",Bracket!G24)</f>
        <v>Maryland</v>
      </c>
      <c r="J47" s="54"/>
      <c r="K47" s="13" t="str">
        <f t="shared" si="13"/>
        <v/>
      </c>
      <c r="L47" s="54"/>
      <c r="M47" s="13" t="str">
        <f t="shared" si="14"/>
        <v/>
      </c>
      <c r="N47" s="54"/>
      <c r="O47" s="13" t="str">
        <f t="shared" si="15"/>
        <v/>
      </c>
      <c r="Q47" s="11"/>
      <c r="R47" t="s">
        <v>241</v>
      </c>
      <c r="X47" s="12"/>
      <c r="AB47" t="str">
        <f>Bracket!AB28</f>
        <v>Old Dominion</v>
      </c>
      <c r="AC47">
        <f>Bracket!AC28</f>
        <v>14</v>
      </c>
    </row>
    <row r="48" spans="1:29" x14ac:dyDescent="0.15">
      <c r="A48" t="str">
        <f t="shared" si="16"/>
        <v>Louisville</v>
      </c>
      <c r="B48" t="str">
        <f t="shared" si="17"/>
        <v>Michigan State</v>
      </c>
      <c r="C48" t="str">
        <f t="shared" si="9"/>
        <v>Louisville</v>
      </c>
      <c r="D48">
        <f t="shared" si="12"/>
        <v>0</v>
      </c>
      <c r="E48" s="57" t="str">
        <f>Bracket!E30</f>
        <v>Louisville</v>
      </c>
      <c r="F48" s="1" t="s">
        <v>21</v>
      </c>
      <c r="G48" s="57" t="str">
        <f>Bracket!E34</f>
        <v>Michigan State</v>
      </c>
      <c r="H48" s="1">
        <v>36</v>
      </c>
      <c r="I48" s="53" t="str">
        <f>IF(Bracket!G32="","",Bracket!G32)</f>
        <v>Michigan State</v>
      </c>
      <c r="J48" s="54"/>
      <c r="K48" s="13" t="str">
        <f t="shared" si="13"/>
        <v/>
      </c>
      <c r="L48" s="54"/>
      <c r="M48" s="13" t="str">
        <f t="shared" si="14"/>
        <v/>
      </c>
      <c r="N48" s="54"/>
      <c r="O48" s="13" t="str">
        <f t="shared" si="15"/>
        <v/>
      </c>
      <c r="Q48" s="11"/>
      <c r="X48" s="12"/>
      <c r="AB48" t="str">
        <f>Bracket!AB30</f>
        <v>Cincinnati</v>
      </c>
      <c r="AC48">
        <f>Bracket!AC30</f>
        <v>7</v>
      </c>
    </row>
    <row r="49" spans="1:29" x14ac:dyDescent="0.15">
      <c r="A49" t="str">
        <f t="shared" si="16"/>
        <v>Gonzaga</v>
      </c>
      <c r="B49" t="str">
        <f t="shared" si="17"/>
        <v>Syracuse</v>
      </c>
      <c r="C49" t="str">
        <f t="shared" si="9"/>
        <v>Gonzaga</v>
      </c>
      <c r="D49">
        <f t="shared" si="12"/>
        <v>0</v>
      </c>
      <c r="E49" s="57" t="str">
        <f>Bracket!E38</f>
        <v>Gonzaga</v>
      </c>
      <c r="F49" s="1" t="s">
        <v>21</v>
      </c>
      <c r="G49" s="57" t="str">
        <f>Bracket!E42</f>
        <v>Syracuse</v>
      </c>
      <c r="H49" s="1">
        <v>37</v>
      </c>
      <c r="I49" s="53" t="str">
        <f>IF(Bracket!G40="","",Bracket!G40)</f>
        <v>Syracuse</v>
      </c>
      <c r="J49" s="54"/>
      <c r="K49" s="13" t="str">
        <f t="shared" si="13"/>
        <v/>
      </c>
      <c r="L49" s="54"/>
      <c r="M49" s="13" t="str">
        <f t="shared" si="14"/>
        <v/>
      </c>
      <c r="N49" s="54"/>
      <c r="O49" s="13" t="str">
        <f t="shared" si="15"/>
        <v/>
      </c>
      <c r="Q49" s="11"/>
      <c r="R49" t="s">
        <v>246</v>
      </c>
      <c r="X49" s="12"/>
      <c r="AB49" t="str">
        <f>Bracket!AB32</f>
        <v>Iowa</v>
      </c>
      <c r="AC49">
        <f>Bracket!AC32</f>
        <v>10</v>
      </c>
    </row>
    <row r="50" spans="1:29" x14ac:dyDescent="0.15">
      <c r="A50" t="str">
        <f t="shared" si="16"/>
        <v>Marquette</v>
      </c>
      <c r="B50" t="str">
        <f t="shared" si="17"/>
        <v>Vermont</v>
      </c>
      <c r="C50" t="str">
        <f t="shared" si="9"/>
        <v>Vermont</v>
      </c>
      <c r="D50">
        <f t="shared" si="12"/>
        <v>0</v>
      </c>
      <c r="E50" s="57" t="str">
        <f>Bracket!E46</f>
        <v>Marquette</v>
      </c>
      <c r="F50" s="1" t="s">
        <v>21</v>
      </c>
      <c r="G50" s="57" t="str">
        <f>Bracket!E50</f>
        <v>Vermont</v>
      </c>
      <c r="H50" s="1">
        <v>38</v>
      </c>
      <c r="I50" s="53" t="str">
        <f>IF(Bracket!G48="","",Bracket!G48)</f>
        <v>Marquette</v>
      </c>
      <c r="J50" s="54"/>
      <c r="K50" s="13" t="str">
        <f t="shared" si="13"/>
        <v/>
      </c>
      <c r="L50" s="54"/>
      <c r="M50" s="13" t="str">
        <f t="shared" si="14"/>
        <v/>
      </c>
      <c r="N50" s="54"/>
      <c r="O50" s="13" t="str">
        <f t="shared" si="15"/>
        <v/>
      </c>
      <c r="Q50" s="11"/>
      <c r="R50" t="s">
        <v>243</v>
      </c>
      <c r="X50" s="12"/>
      <c r="AB50" t="str">
        <f>Bracket!AB34</f>
        <v>Tennessee</v>
      </c>
      <c r="AC50">
        <f>Bracket!AC34</f>
        <v>2</v>
      </c>
    </row>
    <row r="51" spans="1:29" x14ac:dyDescent="0.15">
      <c r="A51" t="str">
        <f t="shared" si="16"/>
        <v>Arizona St.</v>
      </c>
      <c r="B51" t="str">
        <f t="shared" si="17"/>
        <v>Texas Tech</v>
      </c>
      <c r="C51" t="str">
        <f t="shared" si="9"/>
        <v>Arizona St.</v>
      </c>
      <c r="D51">
        <f t="shared" si="12"/>
        <v>0</v>
      </c>
      <c r="E51" s="57" t="str">
        <f>Bracket!E54</f>
        <v>Arizona St.</v>
      </c>
      <c r="F51" s="1" t="s">
        <v>21</v>
      </c>
      <c r="G51" s="57" t="str">
        <f>Bracket!E58</f>
        <v>Texas Tech</v>
      </c>
      <c r="H51" s="1">
        <v>39</v>
      </c>
      <c r="I51" s="53" t="str">
        <f>IF(Bracket!G56="","",Bracket!G56)</f>
        <v>Texas Tech</v>
      </c>
      <c r="J51" s="54"/>
      <c r="K51" s="13" t="str">
        <f t="shared" si="13"/>
        <v/>
      </c>
      <c r="L51" s="54"/>
      <c r="M51" s="13" t="str">
        <f t="shared" si="14"/>
        <v/>
      </c>
      <c r="N51" s="54"/>
      <c r="O51" s="13" t="str">
        <f t="shared" si="15"/>
        <v/>
      </c>
      <c r="Q51" s="11"/>
      <c r="R51" t="s">
        <v>244</v>
      </c>
      <c r="X51" s="12"/>
      <c r="AB51" t="str">
        <f>Bracket!AB36</f>
        <v>Colgate</v>
      </c>
      <c r="AC51">
        <f>Bracket!AC36</f>
        <v>15</v>
      </c>
    </row>
    <row r="52" spans="1:29" x14ac:dyDescent="0.15">
      <c r="A52" t="str">
        <f t="shared" si="16"/>
        <v>Florida</v>
      </c>
      <c r="B52" t="str">
        <f t="shared" si="17"/>
        <v>Michigan</v>
      </c>
      <c r="C52" t="str">
        <f t="shared" si="9"/>
        <v>Florida</v>
      </c>
      <c r="D52">
        <f t="shared" si="12"/>
        <v>0</v>
      </c>
      <c r="E52" s="57" t="str">
        <f>Bracket!E62</f>
        <v>Florida</v>
      </c>
      <c r="F52" s="1" t="s">
        <v>21</v>
      </c>
      <c r="G52" s="57" t="str">
        <f>Bracket!E66</f>
        <v>Michigan</v>
      </c>
      <c r="H52" s="1">
        <v>40</v>
      </c>
      <c r="I52" s="53" t="str">
        <f>IF(Bracket!G64="","",Bracket!G64)</f>
        <v>Michigan</v>
      </c>
      <c r="J52" s="54"/>
      <c r="K52" s="13" t="str">
        <f t="shared" si="13"/>
        <v/>
      </c>
      <c r="L52" s="54"/>
      <c r="M52" s="13" t="str">
        <f t="shared" si="14"/>
        <v/>
      </c>
      <c r="N52" s="54"/>
      <c r="O52" s="13" t="str">
        <f t="shared" si="15"/>
        <v/>
      </c>
      <c r="Q52" s="11"/>
      <c r="X52" s="12"/>
      <c r="AB52" t="str">
        <f>Bracket!AB38</f>
        <v>North Carolina</v>
      </c>
      <c r="AC52">
        <f>Bracket!AC38</f>
        <v>1</v>
      </c>
    </row>
    <row r="53" spans="1:29" x14ac:dyDescent="0.15">
      <c r="A53" t="str">
        <f t="shared" si="16"/>
        <v>Virginia</v>
      </c>
      <c r="B53" t="str">
        <f t="shared" si="17"/>
        <v>Mississippi</v>
      </c>
      <c r="C53" t="str">
        <f t="shared" si="9"/>
        <v>Mississippi</v>
      </c>
      <c r="D53">
        <f t="shared" si="12"/>
        <v>0</v>
      </c>
      <c r="E53" s="57" t="str">
        <f>Bracket!Z6</f>
        <v>Virginia</v>
      </c>
      <c r="F53" s="1" t="s">
        <v>21</v>
      </c>
      <c r="G53" s="57" t="str">
        <f>Bracket!Z10</f>
        <v>Mississippi</v>
      </c>
      <c r="H53" s="1">
        <v>41</v>
      </c>
      <c r="I53" s="53" t="str">
        <f>Bracket!X8</f>
        <v>Virginia</v>
      </c>
      <c r="J53" s="54"/>
      <c r="K53" s="13" t="str">
        <f t="shared" si="13"/>
        <v/>
      </c>
      <c r="L53" s="54"/>
      <c r="M53" s="13" t="str">
        <f t="shared" si="14"/>
        <v/>
      </c>
      <c r="N53" s="54"/>
      <c r="O53" s="13" t="str">
        <f t="shared" si="15"/>
        <v/>
      </c>
      <c r="Q53" s="11"/>
      <c r="R53" t="s">
        <v>245</v>
      </c>
      <c r="X53" s="12"/>
      <c r="AB53" t="str">
        <f>Bracket!AB40</f>
        <v>Iona</v>
      </c>
      <c r="AC53">
        <f>Bracket!AC40</f>
        <v>16</v>
      </c>
    </row>
    <row r="54" spans="1:29" x14ac:dyDescent="0.15">
      <c r="A54" t="str">
        <f t="shared" si="16"/>
        <v>Oregon</v>
      </c>
      <c r="B54" t="str">
        <f t="shared" si="17"/>
        <v>K-State</v>
      </c>
      <c r="C54" t="str">
        <f t="shared" si="9"/>
        <v>K-State</v>
      </c>
      <c r="D54">
        <f t="shared" si="12"/>
        <v>0</v>
      </c>
      <c r="E54" s="57" t="str">
        <f>Bracket!Z14</f>
        <v>Oregon</v>
      </c>
      <c r="F54" s="1" t="s">
        <v>21</v>
      </c>
      <c r="G54" s="57" t="str">
        <f>Bracket!Z18</f>
        <v>K-State</v>
      </c>
      <c r="H54" s="1">
        <v>42</v>
      </c>
      <c r="I54" s="53" t="str">
        <f>Bracket!X16</f>
        <v>Oregon</v>
      </c>
      <c r="J54" s="54"/>
      <c r="K54" s="13" t="str">
        <f t="shared" si="13"/>
        <v/>
      </c>
      <c r="L54" s="54"/>
      <c r="M54" s="13" t="str">
        <f t="shared" si="14"/>
        <v/>
      </c>
      <c r="N54" s="54"/>
      <c r="O54" s="13" t="str">
        <f t="shared" si="15"/>
        <v/>
      </c>
      <c r="Q54" s="11"/>
      <c r="X54" s="12"/>
      <c r="AB54" t="str">
        <f>Bracket!AB42</f>
        <v>Utah State</v>
      </c>
      <c r="AC54">
        <f>Bracket!AC42</f>
        <v>8</v>
      </c>
    </row>
    <row r="55" spans="1:29" ht="14" thickBot="1" x14ac:dyDescent="0.2">
      <c r="A55" t="str">
        <f t="shared" si="16"/>
        <v>St. Mary's</v>
      </c>
      <c r="B55" t="str">
        <f t="shared" si="17"/>
        <v>Old Dominion</v>
      </c>
      <c r="C55" t="str">
        <f t="shared" si="9"/>
        <v>St. Mary's</v>
      </c>
      <c r="D55">
        <f t="shared" si="12"/>
        <v>0</v>
      </c>
      <c r="E55" s="57" t="str">
        <f>Bracket!Z22</f>
        <v>St. Mary's</v>
      </c>
      <c r="F55" s="1" t="s">
        <v>21</v>
      </c>
      <c r="G55" s="57" t="str">
        <f>Bracket!Z26</f>
        <v>Old Dominion</v>
      </c>
      <c r="H55" s="1">
        <v>43</v>
      </c>
      <c r="I55" s="53" t="str">
        <f>Bracket!X24</f>
        <v>Old Dominion</v>
      </c>
      <c r="J55" s="54"/>
      <c r="K55" s="13" t="str">
        <f t="shared" si="13"/>
        <v/>
      </c>
      <c r="L55" s="54"/>
      <c r="M55" s="13" t="str">
        <f t="shared" si="14"/>
        <v/>
      </c>
      <c r="N55" s="54"/>
      <c r="O55" s="13" t="str">
        <f t="shared" si="15"/>
        <v/>
      </c>
      <c r="Q55" s="15"/>
      <c r="R55" s="16"/>
      <c r="S55" s="16"/>
      <c r="T55" s="16"/>
      <c r="U55" s="16"/>
      <c r="V55" s="16"/>
      <c r="W55" s="16"/>
      <c r="X55" s="17"/>
      <c r="AB55" t="str">
        <f>Bracket!AB44</f>
        <v>Washington</v>
      </c>
      <c r="AC55">
        <f>Bracket!AC44</f>
        <v>9</v>
      </c>
    </row>
    <row r="56" spans="1:29" x14ac:dyDescent="0.15">
      <c r="A56" t="str">
        <f t="shared" si="16"/>
        <v>Cincinnati</v>
      </c>
      <c r="B56" t="str">
        <f t="shared" si="17"/>
        <v>Tennessee</v>
      </c>
      <c r="C56" t="str">
        <f t="shared" si="9"/>
        <v>Tennessee</v>
      </c>
      <c r="D56">
        <f t="shared" si="12"/>
        <v>0</v>
      </c>
      <c r="E56" s="57" t="str">
        <f>Bracket!Z30</f>
        <v>Cincinnati</v>
      </c>
      <c r="F56" s="1" t="s">
        <v>21</v>
      </c>
      <c r="G56" s="57" t="str">
        <f>Bracket!Z34</f>
        <v>Tennessee</v>
      </c>
      <c r="H56" s="1">
        <v>44</v>
      </c>
      <c r="I56" s="53" t="str">
        <f>Bracket!X32</f>
        <v>Cincinnati</v>
      </c>
      <c r="J56" s="54"/>
      <c r="K56" s="13" t="str">
        <f t="shared" si="13"/>
        <v/>
      </c>
      <c r="L56" s="54"/>
      <c r="M56" s="13" t="str">
        <f t="shared" si="14"/>
        <v/>
      </c>
      <c r="N56" s="54"/>
      <c r="O56" s="13" t="str">
        <f t="shared" si="15"/>
        <v/>
      </c>
      <c r="AB56" t="str">
        <f>Bracket!AB46</f>
        <v>Auburn</v>
      </c>
      <c r="AC56">
        <f>Bracket!AC46</f>
        <v>5</v>
      </c>
    </row>
    <row r="57" spans="1:29" x14ac:dyDescent="0.15">
      <c r="A57" t="str">
        <f t="shared" si="16"/>
        <v>North Carolina</v>
      </c>
      <c r="B57" t="str">
        <f t="shared" si="17"/>
        <v>Utah State</v>
      </c>
      <c r="C57" t="str">
        <f t="shared" si="9"/>
        <v>Utah State</v>
      </c>
      <c r="D57">
        <f t="shared" si="12"/>
        <v>0</v>
      </c>
      <c r="E57" s="57" t="str">
        <f>Bracket!Z38</f>
        <v>North Carolina</v>
      </c>
      <c r="F57" s="1" t="s">
        <v>21</v>
      </c>
      <c r="G57" s="57" t="str">
        <f>Bracket!Z42</f>
        <v>Utah State</v>
      </c>
      <c r="H57" s="1">
        <v>45</v>
      </c>
      <c r="I57" s="53" t="str">
        <f>Bracket!X40</f>
        <v>North Carolina</v>
      </c>
      <c r="J57" s="54"/>
      <c r="K57" s="13" t="str">
        <f t="shared" si="13"/>
        <v/>
      </c>
      <c r="L57" s="54"/>
      <c r="M57" s="13" t="str">
        <f t="shared" si="14"/>
        <v/>
      </c>
      <c r="N57" s="54"/>
      <c r="O57" s="13" t="str">
        <f t="shared" si="15"/>
        <v/>
      </c>
      <c r="AB57" t="str">
        <f>Bracket!AB48</f>
        <v>New Mexico St.</v>
      </c>
      <c r="AC57">
        <f>Bracket!AC48</f>
        <v>12</v>
      </c>
    </row>
    <row r="58" spans="1:29" x14ac:dyDescent="0.15">
      <c r="A58" t="str">
        <f t="shared" si="16"/>
        <v>New Mexico State</v>
      </c>
      <c r="B58" t="str">
        <f t="shared" si="17"/>
        <v>Kansas</v>
      </c>
      <c r="C58" t="str">
        <f t="shared" si="9"/>
        <v>New Mexico State</v>
      </c>
      <c r="D58">
        <f t="shared" si="12"/>
        <v>0</v>
      </c>
      <c r="E58" s="57" t="str">
        <f>Bracket!Z46</f>
        <v>New Mexico State</v>
      </c>
      <c r="F58" s="1" t="s">
        <v>21</v>
      </c>
      <c r="G58" s="57" t="str">
        <f>Bracket!Z50</f>
        <v>Kansas</v>
      </c>
      <c r="H58" s="1">
        <v>46</v>
      </c>
      <c r="I58" s="53" t="str">
        <f>Bracket!X48</f>
        <v>Kansas</v>
      </c>
      <c r="J58" s="54"/>
      <c r="K58" s="13" t="str">
        <f t="shared" si="13"/>
        <v/>
      </c>
      <c r="L58" s="54"/>
      <c r="M58" s="13" t="str">
        <f t="shared" si="14"/>
        <v/>
      </c>
      <c r="N58" s="54"/>
      <c r="O58" s="13" t="str">
        <f t="shared" si="15"/>
        <v/>
      </c>
      <c r="AB58" t="str">
        <f>Bracket!AB50</f>
        <v>Kansas</v>
      </c>
      <c r="AC58">
        <f>Bracket!AC50</f>
        <v>4</v>
      </c>
    </row>
    <row r="59" spans="1:29" x14ac:dyDescent="0.15">
      <c r="A59" t="str">
        <f t="shared" si="16"/>
        <v>Ohio St.</v>
      </c>
      <c r="B59" t="str">
        <f t="shared" si="17"/>
        <v>Houston</v>
      </c>
      <c r="C59" t="str">
        <f t="shared" si="9"/>
        <v>Houston</v>
      </c>
      <c r="D59">
        <f t="shared" si="12"/>
        <v>0</v>
      </c>
      <c r="E59" s="57" t="str">
        <f>Bracket!Z54</f>
        <v>Ohio St.</v>
      </c>
      <c r="F59" s="1" t="s">
        <v>21</v>
      </c>
      <c r="G59" s="57" t="str">
        <f>Bracket!Z58</f>
        <v>Houston</v>
      </c>
      <c r="H59" s="1">
        <v>47</v>
      </c>
      <c r="I59" s="53" t="str">
        <f>Bracket!X56</f>
        <v>Ohio St.</v>
      </c>
      <c r="J59" s="54"/>
      <c r="K59" s="13" t="str">
        <f t="shared" si="13"/>
        <v/>
      </c>
      <c r="L59" s="54"/>
      <c r="M59" s="13" t="str">
        <f t="shared" si="14"/>
        <v/>
      </c>
      <c r="N59" s="54"/>
      <c r="O59" s="13" t="str">
        <f t="shared" si="15"/>
        <v/>
      </c>
      <c r="AB59" t="str">
        <f>Bracket!AB52</f>
        <v>Northeastern</v>
      </c>
      <c r="AC59">
        <f>Bracket!AC52</f>
        <v>13</v>
      </c>
    </row>
    <row r="60" spans="1:29" x14ac:dyDescent="0.15">
      <c r="A60" t="str">
        <f t="shared" si="16"/>
        <v>Wofford</v>
      </c>
      <c r="B60" t="str">
        <f t="shared" si="17"/>
        <v>Kentucky</v>
      </c>
      <c r="C60" t="str">
        <f t="shared" si="9"/>
        <v>Wofford</v>
      </c>
      <c r="D60">
        <f t="shared" si="12"/>
        <v>0</v>
      </c>
      <c r="E60" s="57" t="str">
        <f>Bracket!Z62</f>
        <v>Wofford</v>
      </c>
      <c r="F60" s="1" t="s">
        <v>21</v>
      </c>
      <c r="G60" s="57" t="str">
        <f>Bracket!Z66</f>
        <v>Kentucky</v>
      </c>
      <c r="H60" s="1">
        <v>48</v>
      </c>
      <c r="I60" s="53" t="str">
        <f>Bracket!X64</f>
        <v>Kentucky</v>
      </c>
      <c r="J60" s="54"/>
      <c r="K60" s="13" t="str">
        <f t="shared" si="13"/>
        <v/>
      </c>
      <c r="L60" s="54"/>
      <c r="M60" s="13" t="str">
        <f t="shared" si="14"/>
        <v/>
      </c>
      <c r="N60" s="54"/>
      <c r="O60" s="13" t="str">
        <f t="shared" si="15"/>
        <v/>
      </c>
      <c r="AB60" t="str">
        <f>Bracket!AB54</f>
        <v>Iowa State</v>
      </c>
      <c r="AC60">
        <f>Bracket!AC54</f>
        <v>6</v>
      </c>
    </row>
    <row r="61" spans="1:29" ht="14" x14ac:dyDescent="0.15">
      <c r="E61" s="65" t="str">
        <f>Bracket!G2</f>
        <v>Sweet 16</v>
      </c>
      <c r="F61" s="70" t="s">
        <v>38</v>
      </c>
      <c r="G61" s="71">
        <f>T19</f>
        <v>3</v>
      </c>
      <c r="H61" s="65" t="s">
        <v>25</v>
      </c>
      <c r="I61" s="65" t="s">
        <v>16</v>
      </c>
      <c r="J61" s="72" t="s">
        <v>15</v>
      </c>
      <c r="K61" s="69" t="s">
        <v>36</v>
      </c>
      <c r="L61" s="72" t="s">
        <v>15</v>
      </c>
      <c r="M61" s="69" t="s">
        <v>36</v>
      </c>
      <c r="N61" s="72" t="s">
        <v>15</v>
      </c>
      <c r="O61" s="69" t="s">
        <v>36</v>
      </c>
      <c r="AB61" t="str">
        <f>Bracket!AB56</f>
        <v>Ohio St.</v>
      </c>
      <c r="AC61">
        <f>Bracket!AC56</f>
        <v>11</v>
      </c>
    </row>
    <row r="62" spans="1:29" x14ac:dyDescent="0.15">
      <c r="A62" t="str">
        <f>E62</f>
        <v>Duke</v>
      </c>
      <c r="B62" t="str">
        <f>G62</f>
        <v>Virginita Tech</v>
      </c>
      <c r="C62" t="str">
        <f t="shared" si="9"/>
        <v>Duke</v>
      </c>
      <c r="D62">
        <f t="shared" ref="D62:D69" si="18">IF(SeedType=1,0,IF(SeedType=2,VLOOKUP(I62,SeedInfo,2,FALSE)*3,MAX(VLOOKUP(I62,SeedInfo,2,FALSE)-VLOOKUP(C62,SeedInfo,2,FALSE),0)))</f>
        <v>0</v>
      </c>
      <c r="E62" s="57" t="str">
        <f>Bracket!G8</f>
        <v>Duke</v>
      </c>
      <c r="F62" s="1" t="s">
        <v>21</v>
      </c>
      <c r="G62" s="57" t="str">
        <f>Bracket!G16</f>
        <v>Virginita Tech</v>
      </c>
      <c r="H62" s="1">
        <v>49</v>
      </c>
      <c r="I62" s="53" t="str">
        <f>Bracket!I12</f>
        <v>Virginia Tech</v>
      </c>
      <c r="J62" s="54"/>
      <c r="K62" s="13" t="str">
        <f t="shared" ref="K62:K69" si="19">IF(J62&lt;&gt;"",IF($I62=J62,$G$61+$D62,0),"")</f>
        <v/>
      </c>
      <c r="L62" s="54"/>
      <c r="M62" s="13" t="str">
        <f t="shared" ref="M62:M69" si="20">IF(L62&lt;&gt;"",IF($I62=L62,$G$61+$D62,0),"")</f>
        <v/>
      </c>
      <c r="N62" s="54"/>
      <c r="O62" s="13" t="str">
        <f t="shared" ref="O62:O69" si="21">IF(N62&lt;&gt;"",IF($I62=N62,$G$61+$D62,0),"")</f>
        <v/>
      </c>
      <c r="AB62" t="str">
        <f>Bracket!AB58</f>
        <v>Houston</v>
      </c>
      <c r="AC62">
        <f>Bracket!AC58</f>
        <v>3</v>
      </c>
    </row>
    <row r="63" spans="1:29" x14ac:dyDescent="0.15">
      <c r="A63" t="str">
        <f t="shared" ref="A63:A69" si="22">E63</f>
        <v>Maryland</v>
      </c>
      <c r="B63" t="str">
        <f t="shared" ref="B63:B69" si="23">G63</f>
        <v>Michigan State</v>
      </c>
      <c r="C63" t="str">
        <f t="shared" si="9"/>
        <v>Maryland</v>
      </c>
      <c r="D63">
        <f t="shared" si="18"/>
        <v>0</v>
      </c>
      <c r="E63" s="57" t="str">
        <f>Bracket!G24</f>
        <v>Maryland</v>
      </c>
      <c r="F63" s="1" t="s">
        <v>21</v>
      </c>
      <c r="G63" s="57" t="str">
        <f>Bracket!G32</f>
        <v>Michigan State</v>
      </c>
      <c r="H63" s="1">
        <v>50</v>
      </c>
      <c r="I63" s="53" t="str">
        <f>Bracket!I28</f>
        <v>Michigan State</v>
      </c>
      <c r="J63" s="54"/>
      <c r="K63" s="13" t="str">
        <f t="shared" si="19"/>
        <v/>
      </c>
      <c r="L63" s="54"/>
      <c r="M63" s="13" t="str">
        <f t="shared" si="20"/>
        <v/>
      </c>
      <c r="N63" s="54"/>
      <c r="O63" s="13" t="str">
        <f t="shared" si="21"/>
        <v/>
      </c>
      <c r="AB63" t="str">
        <f>Bracket!AB60</f>
        <v>Georgia State</v>
      </c>
      <c r="AC63">
        <f>Bracket!AC60</f>
        <v>14</v>
      </c>
    </row>
    <row r="64" spans="1:29" x14ac:dyDescent="0.15">
      <c r="A64" t="str">
        <f t="shared" si="22"/>
        <v>Syracuse</v>
      </c>
      <c r="B64" t="str">
        <f t="shared" si="23"/>
        <v>Marquette</v>
      </c>
      <c r="C64" t="str">
        <f t="shared" si="9"/>
        <v>Marquette</v>
      </c>
      <c r="D64">
        <f t="shared" si="18"/>
        <v>0</v>
      </c>
      <c r="E64" s="57" t="str">
        <f>Bracket!G40</f>
        <v>Syracuse</v>
      </c>
      <c r="F64" s="1" t="s">
        <v>21</v>
      </c>
      <c r="G64" s="57" t="str">
        <f>Bracket!G48</f>
        <v>Marquette</v>
      </c>
      <c r="H64" s="1">
        <v>51</v>
      </c>
      <c r="I64" s="53" t="str">
        <f>Bracket!I44</f>
        <v>Syracuse</v>
      </c>
      <c r="J64" s="54"/>
      <c r="K64" s="13" t="str">
        <f t="shared" si="19"/>
        <v/>
      </c>
      <c r="L64" s="54"/>
      <c r="M64" s="13" t="str">
        <f t="shared" si="20"/>
        <v/>
      </c>
      <c r="N64" s="54"/>
      <c r="O64" s="13" t="str">
        <f t="shared" si="21"/>
        <v/>
      </c>
      <c r="AB64" t="str">
        <f>Bracket!AB62</f>
        <v>Wofford</v>
      </c>
      <c r="AC64">
        <f>Bracket!AC62</f>
        <v>7</v>
      </c>
    </row>
    <row r="65" spans="1:29" x14ac:dyDescent="0.15">
      <c r="A65" t="str">
        <f t="shared" si="22"/>
        <v>Texas Tech</v>
      </c>
      <c r="B65" t="str">
        <f t="shared" si="23"/>
        <v>Michigan</v>
      </c>
      <c r="C65" t="str">
        <f t="shared" si="9"/>
        <v>Michigan</v>
      </c>
      <c r="D65">
        <f t="shared" si="18"/>
        <v>0</v>
      </c>
      <c r="E65" s="57" t="str">
        <f>Bracket!G56</f>
        <v>Texas Tech</v>
      </c>
      <c r="F65" s="1" t="s">
        <v>21</v>
      </c>
      <c r="G65" s="57" t="str">
        <f>Bracket!G64</f>
        <v>Michigan</v>
      </c>
      <c r="H65" s="1">
        <v>52</v>
      </c>
      <c r="I65" s="53" t="str">
        <f>Bracket!I60</f>
        <v>Texas Tech</v>
      </c>
      <c r="J65" s="54"/>
      <c r="K65" s="13" t="str">
        <f t="shared" si="19"/>
        <v/>
      </c>
      <c r="L65" s="54"/>
      <c r="M65" s="13" t="str">
        <f t="shared" si="20"/>
        <v/>
      </c>
      <c r="N65" s="54"/>
      <c r="O65" s="13" t="str">
        <f t="shared" si="21"/>
        <v/>
      </c>
      <c r="AB65" t="str">
        <f>Bracket!AB64</f>
        <v>Seton Hall</v>
      </c>
      <c r="AC65">
        <f>Bracket!AC64</f>
        <v>10</v>
      </c>
    </row>
    <row r="66" spans="1:29" x14ac:dyDescent="0.15">
      <c r="A66" t="str">
        <f t="shared" si="22"/>
        <v>Virginia</v>
      </c>
      <c r="B66" t="str">
        <f t="shared" si="23"/>
        <v>Oregon</v>
      </c>
      <c r="C66" t="str">
        <f t="shared" si="9"/>
        <v>Virginia</v>
      </c>
      <c r="D66">
        <f t="shared" si="18"/>
        <v>0</v>
      </c>
      <c r="E66" s="57" t="str">
        <f>Bracket!X8</f>
        <v>Virginia</v>
      </c>
      <c r="F66" s="1" t="s">
        <v>21</v>
      </c>
      <c r="G66" s="57" t="str">
        <f>Bracket!X16</f>
        <v>Oregon</v>
      </c>
      <c r="H66" s="1">
        <v>53</v>
      </c>
      <c r="I66" s="53" t="str">
        <f>Bracket!V12</f>
        <v>Oregon</v>
      </c>
      <c r="J66" s="54"/>
      <c r="K66" s="13" t="str">
        <f t="shared" si="19"/>
        <v/>
      </c>
      <c r="L66" s="54"/>
      <c r="M66" s="13" t="str">
        <f t="shared" si="20"/>
        <v/>
      </c>
      <c r="N66" s="54"/>
      <c r="O66" s="13" t="str">
        <f t="shared" si="21"/>
        <v/>
      </c>
      <c r="AB66" t="str">
        <f>Bracket!AB66</f>
        <v>Kentucky</v>
      </c>
      <c r="AC66">
        <f>Bracket!AC66</f>
        <v>2</v>
      </c>
    </row>
    <row r="67" spans="1:29" x14ac:dyDescent="0.15">
      <c r="A67" t="str">
        <f t="shared" si="22"/>
        <v>Old Dominion</v>
      </c>
      <c r="B67" t="str">
        <f t="shared" si="23"/>
        <v>Cincinnati</v>
      </c>
      <c r="C67" t="str">
        <f t="shared" si="9"/>
        <v>Cincinnati</v>
      </c>
      <c r="D67">
        <f t="shared" si="18"/>
        <v>0</v>
      </c>
      <c r="E67" s="57" t="str">
        <f>Bracket!X24</f>
        <v>Old Dominion</v>
      </c>
      <c r="F67" s="1" t="s">
        <v>21</v>
      </c>
      <c r="G67" s="57" t="str">
        <f>Bracket!X32</f>
        <v>Cincinnati</v>
      </c>
      <c r="H67" s="1">
        <v>54</v>
      </c>
      <c r="I67" s="53" t="str">
        <f>Bracket!V28</f>
        <v>Old Dominion</v>
      </c>
      <c r="J67" s="54"/>
      <c r="K67" s="13" t="str">
        <f t="shared" si="19"/>
        <v/>
      </c>
      <c r="L67" s="54"/>
      <c r="M67" s="13" t="str">
        <f t="shared" si="20"/>
        <v/>
      </c>
      <c r="N67" s="54"/>
      <c r="O67" s="13" t="str">
        <f t="shared" si="21"/>
        <v/>
      </c>
      <c r="AB67" t="str">
        <f>Bracket!AB68</f>
        <v>Abilene Christian</v>
      </c>
      <c r="AC67">
        <f>Bracket!AC68</f>
        <v>15</v>
      </c>
    </row>
    <row r="68" spans="1:29" x14ac:dyDescent="0.15">
      <c r="A68" t="str">
        <f t="shared" si="22"/>
        <v>North Carolina</v>
      </c>
      <c r="B68" t="str">
        <f t="shared" si="23"/>
        <v>Kansas</v>
      </c>
      <c r="C68" t="str">
        <f t="shared" si="9"/>
        <v>North Carolina</v>
      </c>
      <c r="D68">
        <f t="shared" si="18"/>
        <v>0</v>
      </c>
      <c r="E68" s="57" t="str">
        <f>Bracket!X40</f>
        <v>North Carolina</v>
      </c>
      <c r="F68" s="1" t="s">
        <v>21</v>
      </c>
      <c r="G68" s="57" t="str">
        <f>Bracket!X48</f>
        <v>Kansas</v>
      </c>
      <c r="H68" s="1">
        <v>55</v>
      </c>
      <c r="I68" s="53" t="str">
        <f>Bracket!V44</f>
        <v>Kansas</v>
      </c>
      <c r="J68" s="54"/>
      <c r="K68" s="13" t="str">
        <f t="shared" si="19"/>
        <v/>
      </c>
      <c r="L68" s="54"/>
      <c r="M68" s="13" t="str">
        <f t="shared" si="20"/>
        <v/>
      </c>
      <c r="N68" s="54"/>
      <c r="O68" s="13" t="str">
        <f t="shared" si="21"/>
        <v/>
      </c>
    </row>
    <row r="69" spans="1:29" x14ac:dyDescent="0.15">
      <c r="A69" t="str">
        <f t="shared" si="22"/>
        <v>Ohio St.</v>
      </c>
      <c r="B69" t="str">
        <f t="shared" si="23"/>
        <v>Kentucky</v>
      </c>
      <c r="C69" t="str">
        <f t="shared" si="9"/>
        <v>Kentucky</v>
      </c>
      <c r="D69">
        <f t="shared" si="18"/>
        <v>0</v>
      </c>
      <c r="E69" s="57" t="str">
        <f>Bracket!X56</f>
        <v>Ohio St.</v>
      </c>
      <c r="F69" s="1" t="s">
        <v>21</v>
      </c>
      <c r="G69" s="57" t="str">
        <f>Bracket!X64</f>
        <v>Kentucky</v>
      </c>
      <c r="H69" s="1">
        <v>56</v>
      </c>
      <c r="I69" s="53" t="str">
        <f>Bracket!V60</f>
        <v>Ohio St.</v>
      </c>
      <c r="J69" s="54"/>
      <c r="K69" s="13" t="str">
        <f t="shared" si="19"/>
        <v/>
      </c>
      <c r="L69" s="54"/>
      <c r="M69" s="13" t="str">
        <f t="shared" si="20"/>
        <v/>
      </c>
      <c r="N69" s="54"/>
      <c r="O69" s="13" t="str">
        <f t="shared" si="21"/>
        <v/>
      </c>
    </row>
    <row r="70" spans="1:29" ht="14" x14ac:dyDescent="0.15">
      <c r="E70" s="73" t="str">
        <f>Bracket!I2</f>
        <v>Elite 8</v>
      </c>
      <c r="F70" s="70" t="s">
        <v>38</v>
      </c>
      <c r="G70" s="74">
        <f>U19</f>
        <v>4</v>
      </c>
      <c r="H70" s="65" t="s">
        <v>25</v>
      </c>
      <c r="I70" s="73" t="s">
        <v>16</v>
      </c>
      <c r="J70" s="75" t="s">
        <v>15</v>
      </c>
      <c r="K70" s="69" t="s">
        <v>36</v>
      </c>
      <c r="L70" s="75" t="s">
        <v>15</v>
      </c>
      <c r="M70" s="69" t="s">
        <v>36</v>
      </c>
      <c r="N70" s="75" t="s">
        <v>15</v>
      </c>
      <c r="O70" s="69" t="s">
        <v>36</v>
      </c>
    </row>
    <row r="71" spans="1:29" x14ac:dyDescent="0.15">
      <c r="A71" t="str">
        <f>E71</f>
        <v>Virginia Tech</v>
      </c>
      <c r="B71" t="str">
        <f>G71</f>
        <v>Michigan State</v>
      </c>
      <c r="C71" t="str">
        <f t="shared" si="9"/>
        <v>Virginia Tech</v>
      </c>
      <c r="D71">
        <f>IF(SeedType=1,0,IF(SeedType=2,VLOOKUP(I71,SeedInfo,2,FALSE)*4,MAX(VLOOKUP(I71,SeedInfo,2,FALSE)-VLOOKUP(C71,SeedInfo,2,FALSE),0)))</f>
        <v>0</v>
      </c>
      <c r="E71" s="57" t="str">
        <f>Bracket!I12</f>
        <v>Virginia Tech</v>
      </c>
      <c r="F71" s="1" t="s">
        <v>21</v>
      </c>
      <c r="G71" s="57" t="str">
        <f>Bracket!I28</f>
        <v>Michigan State</v>
      </c>
      <c r="H71" s="1">
        <v>57</v>
      </c>
      <c r="I71" s="53" t="str">
        <f>Bracket!K20</f>
        <v>Michigan St.</v>
      </c>
      <c r="J71" s="54"/>
      <c r="K71" s="13" t="str">
        <f>IF(J71&lt;&gt;"",IF($I71=J71,$G$70+$D71,0),"")</f>
        <v/>
      </c>
      <c r="L71" s="54"/>
      <c r="M71" s="13" t="str">
        <f>IF(L71&lt;&gt;"",IF($I71=L71,$G$70+$D71,0),"")</f>
        <v/>
      </c>
      <c r="N71" s="54"/>
      <c r="O71" s="13" t="str">
        <f>IF(N71&lt;&gt;"",IF($I71=N71,$G$70+$D71,0),"")</f>
        <v/>
      </c>
    </row>
    <row r="72" spans="1:29" x14ac:dyDescent="0.15">
      <c r="A72" t="str">
        <f>E72</f>
        <v>Syracuse</v>
      </c>
      <c r="B72" t="str">
        <f>G72</f>
        <v>Texas Tech</v>
      </c>
      <c r="C72" t="str">
        <f t="shared" si="9"/>
        <v>Syracuse</v>
      </c>
      <c r="D72">
        <f>IF(SeedType=1,0,IF(SeedType=2,VLOOKUP(I72,SeedInfo,2,FALSE)*4,MAX(VLOOKUP(I72,SeedInfo,2,FALSE)-VLOOKUP(C72,SeedInfo,2,FALSE),0)))</f>
        <v>0</v>
      </c>
      <c r="E72" s="57" t="str">
        <f>Bracket!I44</f>
        <v>Syracuse</v>
      </c>
      <c r="F72" s="1" t="s">
        <v>21</v>
      </c>
      <c r="G72" s="57" t="str">
        <f>Bracket!I60</f>
        <v>Texas Tech</v>
      </c>
      <c r="H72" s="1">
        <v>58</v>
      </c>
      <c r="I72" s="53" t="str">
        <f>Bracket!K52</f>
        <v>Texas Tech</v>
      </c>
      <c r="J72" s="54"/>
      <c r="K72" s="13" t="str">
        <f>IF(J72&lt;&gt;"",IF($I72=J72,$G$70+$D72,0),"")</f>
        <v/>
      </c>
      <c r="L72" s="54"/>
      <c r="M72" s="13" t="str">
        <f>IF(L72&lt;&gt;"",IF($I72=L72,$G$70+$D72,0),"")</f>
        <v/>
      </c>
      <c r="N72" s="54"/>
      <c r="O72" s="13" t="str">
        <f>IF(N72&lt;&gt;"",IF($I72=N72,$G$70+$D72,0),"")</f>
        <v/>
      </c>
    </row>
    <row r="73" spans="1:29" x14ac:dyDescent="0.15">
      <c r="A73" t="str">
        <f>E73</f>
        <v>Oregon</v>
      </c>
      <c r="B73" t="str">
        <f>G73</f>
        <v>Old Dominion</v>
      </c>
      <c r="C73" t="str">
        <f t="shared" si="9"/>
        <v>Old Dominion</v>
      </c>
      <c r="D73">
        <f>IF(SeedType=1,0,IF(SeedType=2,VLOOKUP(I73,SeedInfo,2,FALSE)*4,MAX(VLOOKUP(I73,SeedInfo,2,FALSE)-VLOOKUP(C73,SeedInfo,2,FALSE),0)))</f>
        <v>0</v>
      </c>
      <c r="E73" s="57" t="str">
        <f>Bracket!V12</f>
        <v>Oregon</v>
      </c>
      <c r="F73" s="1" t="s">
        <v>21</v>
      </c>
      <c r="G73" s="57" t="str">
        <f>Bracket!V28</f>
        <v>Old Dominion</v>
      </c>
      <c r="H73" s="1">
        <v>59</v>
      </c>
      <c r="I73" s="53" t="str">
        <f>Bracket!T20</f>
        <v>Oregon</v>
      </c>
      <c r="J73" s="54"/>
      <c r="K73" s="13" t="str">
        <f>IF(J73&lt;&gt;"",IF($I73=J73,$G$70+$D73,0),"")</f>
        <v/>
      </c>
      <c r="L73" s="54"/>
      <c r="M73" s="13" t="str">
        <f>IF(L73&lt;&gt;"",IF($I73=L73,$G$70+$D73,0),"")</f>
        <v/>
      </c>
      <c r="N73" s="54"/>
      <c r="O73" s="13" t="str">
        <f>IF(N73&lt;&gt;"",IF($I73=N73,$G$70+$D73,0),"")</f>
        <v/>
      </c>
    </row>
    <row r="74" spans="1:29" x14ac:dyDescent="0.15">
      <c r="A74" t="str">
        <f>E74</f>
        <v>Kansas</v>
      </c>
      <c r="B74" t="str">
        <f>G74</f>
        <v>Ohio St.</v>
      </c>
      <c r="C74" t="str">
        <f t="shared" si="9"/>
        <v>Kansas</v>
      </c>
      <c r="D74">
        <f>IF(SeedType=1,0,IF(SeedType=2,VLOOKUP(I74,SeedInfo,2,FALSE)*4,MAX(VLOOKUP(I74,SeedInfo,2,FALSE)-VLOOKUP(C74,SeedInfo,2,FALSE),0)))</f>
        <v>0</v>
      </c>
      <c r="E74" s="57" t="str">
        <f>Bracket!V44</f>
        <v>Kansas</v>
      </c>
      <c r="F74" s="1" t="s">
        <v>21</v>
      </c>
      <c r="G74" s="57" t="str">
        <f>Bracket!V60</f>
        <v>Ohio St.</v>
      </c>
      <c r="H74" s="1">
        <v>60</v>
      </c>
      <c r="I74" s="53" t="str">
        <f>Bracket!T52</f>
        <v>Ohio St.</v>
      </c>
      <c r="J74" s="54"/>
      <c r="K74" s="13" t="str">
        <f>IF(J74&lt;&gt;"",IF($I74=J74,$G$70+$D74,0),"")</f>
        <v/>
      </c>
      <c r="L74" s="54"/>
      <c r="M74" s="13" t="str">
        <f>IF(L74&lt;&gt;"",IF($I74=L74,$G$70+$D74,0),"")</f>
        <v/>
      </c>
      <c r="N74" s="54"/>
      <c r="O74" s="13" t="str">
        <f>IF(N74&lt;&gt;"",IF($I74=N74,$G$70+$D74,0),"")</f>
        <v/>
      </c>
    </row>
    <row r="75" spans="1:29" ht="14" x14ac:dyDescent="0.15">
      <c r="E75" s="73" t="str">
        <f>Bracket!K2</f>
        <v>Final Four</v>
      </c>
      <c r="F75" s="70" t="s">
        <v>38</v>
      </c>
      <c r="G75" s="74">
        <f>V19</f>
        <v>6</v>
      </c>
      <c r="H75" s="65" t="s">
        <v>25</v>
      </c>
      <c r="I75" s="73" t="s">
        <v>16</v>
      </c>
      <c r="J75" s="75" t="s">
        <v>15</v>
      </c>
      <c r="K75" s="69" t="s">
        <v>36</v>
      </c>
      <c r="L75" s="75" t="s">
        <v>15</v>
      </c>
      <c r="M75" s="69" t="s">
        <v>36</v>
      </c>
      <c r="N75" s="75" t="s">
        <v>15</v>
      </c>
      <c r="O75" s="69" t="s">
        <v>36</v>
      </c>
    </row>
    <row r="76" spans="1:29" x14ac:dyDescent="0.15">
      <c r="A76" t="str">
        <f>E76</f>
        <v>Michigan St.</v>
      </c>
      <c r="B76" t="str">
        <f>G76</f>
        <v>Texas Tech</v>
      </c>
      <c r="C76" t="str">
        <f t="shared" si="9"/>
        <v>Michigan St.</v>
      </c>
      <c r="D76">
        <f>IF(SeedType=1,0,IF(SeedType=2,VLOOKUP(I76,SeedInfo,2,FALSE)*5,MAX(VLOOKUP(I76,SeedInfo,2,FALSE)-VLOOKUP(C76,SeedInfo,2,FALSE),0)))</f>
        <v>0</v>
      </c>
      <c r="E76" s="57" t="str">
        <f>Bracket!K20</f>
        <v>Michigan St.</v>
      </c>
      <c r="F76" s="1" t="s">
        <v>21</v>
      </c>
      <c r="G76" s="57" t="str">
        <f>Bracket!K52</f>
        <v>Texas Tech</v>
      </c>
      <c r="H76" s="1">
        <v>61</v>
      </c>
      <c r="I76" s="53" t="str">
        <f>Bracket!M28</f>
        <v>Texas Tech</v>
      </c>
      <c r="J76" s="54"/>
      <c r="K76" s="13" t="str">
        <f>IF(J76&lt;&gt;"",IF($I76=J76,$G$75+$D76,0),"")</f>
        <v/>
      </c>
      <c r="L76" s="54"/>
      <c r="M76" s="13" t="str">
        <f>IF(L76&lt;&gt;"",IF($I76=L76,$G$75+$D76,0),"")</f>
        <v/>
      </c>
      <c r="N76" s="54"/>
      <c r="O76" s="13" t="str">
        <f>IF(N76&lt;&gt;"",IF($I76=N76,$G$75+$D76,0),"")</f>
        <v/>
      </c>
    </row>
    <row r="77" spans="1:29" x14ac:dyDescent="0.15">
      <c r="A77" t="str">
        <f>E77</f>
        <v>Oregon</v>
      </c>
      <c r="B77" t="str">
        <f>G77</f>
        <v>Ohio St.</v>
      </c>
      <c r="C77" t="str">
        <f>IF(I77="","",IF(A77=I77,B77,A77))</f>
        <v>Ohio St.</v>
      </c>
      <c r="D77">
        <f>IF(SeedType=1,0,IF(SeedType=2,VLOOKUP(I77,SeedInfo,2,FALSE)*5,MAX(VLOOKUP(I77,SeedInfo,2,FALSE)-VLOOKUP(C77,SeedInfo,2,FALSE),0)))</f>
        <v>0</v>
      </c>
      <c r="E77" s="57" t="str">
        <f>Bracket!T20</f>
        <v>Oregon</v>
      </c>
      <c r="F77" s="1" t="s">
        <v>21</v>
      </c>
      <c r="G77" s="57" t="str">
        <f>Bracket!T52</f>
        <v>Ohio St.</v>
      </c>
      <c r="H77" s="1">
        <v>62</v>
      </c>
      <c r="I77" s="53" t="str">
        <f>Bracket!P40</f>
        <v>Oregon</v>
      </c>
      <c r="J77" s="54"/>
      <c r="K77" s="13" t="str">
        <f>IF(J77&lt;&gt;"",IF($I77=J77,$G$75+$D77,0),"")</f>
        <v/>
      </c>
      <c r="L77" s="54"/>
      <c r="M77" s="13" t="str">
        <f>IF(L77&lt;&gt;"",IF($I77=L77,$G$75+$D77,0),"")</f>
        <v/>
      </c>
      <c r="N77" s="54"/>
      <c r="O77" s="13" t="str">
        <f>IF(N77&lt;&gt;"",IF($I77=N77,$G$75+$D77,0),"")</f>
        <v/>
      </c>
    </row>
    <row r="78" spans="1:29" ht="14" x14ac:dyDescent="0.15">
      <c r="A78" s="76"/>
      <c r="B78" s="76"/>
      <c r="C78" s="76"/>
      <c r="D78" s="76"/>
      <c r="E78" s="73" t="str">
        <f>Bracket!N2</f>
        <v>Championship</v>
      </c>
      <c r="F78" s="70" t="s">
        <v>38</v>
      </c>
      <c r="G78" s="74">
        <f>W19</f>
        <v>8</v>
      </c>
      <c r="H78" s="65" t="s">
        <v>25</v>
      </c>
      <c r="I78" s="73" t="s">
        <v>16</v>
      </c>
      <c r="J78" s="75" t="s">
        <v>15</v>
      </c>
      <c r="K78" s="69" t="s">
        <v>36</v>
      </c>
      <c r="L78" s="75" t="s">
        <v>15</v>
      </c>
      <c r="M78" s="69" t="s">
        <v>36</v>
      </c>
      <c r="N78" s="75" t="s">
        <v>15</v>
      </c>
      <c r="O78" s="69" t="s">
        <v>36</v>
      </c>
    </row>
    <row r="79" spans="1:29" x14ac:dyDescent="0.15">
      <c r="A79" t="str">
        <f>E79</f>
        <v>Texas Tech</v>
      </c>
      <c r="B79" t="str">
        <f>G79</f>
        <v>Oregon</v>
      </c>
      <c r="C79" t="str">
        <f>IF(I79="","",IF(A79=I79,B79,A79))</f>
        <v>Oregon</v>
      </c>
      <c r="D79">
        <f>IF(SeedType=1,0,IF(SeedType=2,VLOOKUP(I79,SeedInfo,2,FALSE)*6,MAX(VLOOKUP(I79,SeedInfo,2,FALSE)-VLOOKUP(C79,SeedInfo,2,FALSE),0)))</f>
        <v>0</v>
      </c>
      <c r="E79" s="57" t="str">
        <f>Bracket!M28</f>
        <v>Texas Tech</v>
      </c>
      <c r="F79" s="1" t="s">
        <v>21</v>
      </c>
      <c r="G79" s="57" t="str">
        <f>Bracket!P40</f>
        <v>Oregon</v>
      </c>
      <c r="H79" s="1">
        <v>63</v>
      </c>
      <c r="I79" s="53" t="str">
        <f>Bracket!N33</f>
        <v>TEXAS TECH</v>
      </c>
      <c r="J79" s="54"/>
      <c r="K79" s="13" t="str">
        <f>IF(J79&lt;&gt;"",IF($I79=J79,$G$78+$D79,0),"")</f>
        <v/>
      </c>
      <c r="L79" s="54"/>
      <c r="M79" s="13" t="str">
        <f>IF(L79&lt;&gt;"",IF($I79=L79,$G$78+$D79,0),"")</f>
        <v/>
      </c>
      <c r="N79" s="54"/>
      <c r="O79" s="13" t="str">
        <f>IF(N79&lt;&gt;"",IF($I79=N79,$G$78+$D79,0),"")</f>
        <v/>
      </c>
    </row>
  </sheetData>
  <mergeCells count="5">
    <mergeCell ref="J2:K2"/>
    <mergeCell ref="L2:M2"/>
    <mergeCell ref="N2:O2"/>
    <mergeCell ref="Q3:S3"/>
    <mergeCell ref="T29:V29"/>
  </mergeCells>
  <phoneticPr fontId="0" type="noConversion"/>
  <dataValidations count="34">
    <dataValidation type="list" allowBlank="1" showInputMessage="1" showErrorMessage="1" sqref="J12:J43 L12:L43 N12:N43">
      <formula1>$A12:$B12</formula1>
    </dataValidation>
    <dataValidation type="list" allowBlank="1" showInputMessage="1" showErrorMessage="1" sqref="T13">
      <formula1>"Yes,No"</formula1>
    </dataValidation>
    <dataValidation type="list" allowBlank="1" showInputMessage="1" showErrorMessage="1" sqref="T29:V29">
      <formula1>"No Seed Bonus, Seed * Round, Underdog Differential"</formula1>
    </dataValidation>
    <dataValidation type="list" allowBlank="1" showInputMessage="1" showErrorMessage="1" sqref="J45 L45 N45">
      <formula1>IF(Method=FALSE,$A45:$B45,J$12:J$13)</formula1>
    </dataValidation>
    <dataValidation type="list" allowBlank="1" showInputMessage="1" showErrorMessage="1" sqref="J46 L46 N46">
      <formula1>IF(Method=FALSE,$A46:$B46,J$14:J$15)</formula1>
    </dataValidation>
    <dataValidation type="list" allowBlank="1" showInputMessage="1" showErrorMessage="1" sqref="J47 L47 N47">
      <formula1>IF(Method=FALSE,$A47:$B47,J$16:J$17)</formula1>
    </dataValidation>
    <dataValidation type="list" allowBlank="1" showInputMessage="1" showErrorMessage="1" sqref="J48 L48 N48">
      <formula1>IF(Method=FALSE,$A48:$B48,J$18:J$19)</formula1>
    </dataValidation>
    <dataValidation type="list" allowBlank="1" showInputMessage="1" showErrorMessage="1" sqref="J49 L49 N49">
      <formula1>IF(Method=FALSE,$A49:$B49,J$20:J$21)</formula1>
    </dataValidation>
    <dataValidation type="list" allowBlank="1" showInputMessage="1" showErrorMessage="1" sqref="J50 L50 N50">
      <formula1>IF(Method=FALSE,$A50:$B50,J$22:J$23)</formula1>
    </dataValidation>
    <dataValidation type="list" allowBlank="1" showInputMessage="1" showErrorMessage="1" sqref="J51 L51 N51">
      <formula1>IF(Method=FALSE,$A51:$B51,J$24:J$25)</formula1>
    </dataValidation>
    <dataValidation type="list" allowBlank="1" showInputMessage="1" showErrorMessage="1" sqref="J52 L52 N52">
      <formula1>IF(Method=FALSE,$A52:$B52,J$26:J$27)</formula1>
    </dataValidation>
    <dataValidation type="list" allowBlank="1" showInputMessage="1" showErrorMessage="1" sqref="J53 L53 N53">
      <formula1>IF(Method=FALSE,$A53:$B53,J$28:J$29)</formula1>
    </dataValidation>
    <dataValidation type="list" allowBlank="1" showInputMessage="1" showErrorMessage="1" sqref="J54 L54 N54">
      <formula1>IF(Method=FALSE,$A54:$B54,J$30:J$31)</formula1>
    </dataValidation>
    <dataValidation type="list" allowBlank="1" showInputMessage="1" showErrorMessage="1" sqref="J55 L55 N55">
      <formula1>IF(Method=FALSE,$A55:$B55,J$32:J$33)</formula1>
    </dataValidation>
    <dataValidation type="list" allowBlank="1" showInputMessage="1" showErrorMessage="1" sqref="J56 L56 N56">
      <formula1>IF(Method=FALSE,$A56:$B56,J$34:J$35)</formula1>
    </dataValidation>
    <dataValidation type="list" allowBlank="1" showInputMessage="1" showErrorMessage="1" sqref="J57 L57 N57">
      <formula1>IF(Method=FALSE,$A57:$B57,J$36:J$37)</formula1>
    </dataValidation>
    <dataValidation type="list" allowBlank="1" showInputMessage="1" showErrorMessage="1" sqref="J58 L58 N58">
      <formula1>IF(Method=FALSE,$A58:$B58,J$38:J$39)</formula1>
    </dataValidation>
    <dataValidation type="list" allowBlank="1" showInputMessage="1" showErrorMessage="1" sqref="J59 L59 N59">
      <formula1>IF(Method=FALSE,$A59:$B59,J$40:J$41)</formula1>
    </dataValidation>
    <dataValidation type="list" allowBlank="1" showInputMessage="1" showErrorMessage="1" sqref="J60 L60 N60">
      <formula1>IF(Method=FALSE,$A60:$B60,J$42:J$43)</formula1>
    </dataValidation>
    <dataValidation type="list" allowBlank="1" showInputMessage="1" showErrorMessage="1" sqref="J62 L62 N62">
      <formula1>IF(Method=FALSE,$A62:$B62,J$45:J$46)</formula1>
    </dataValidation>
    <dataValidation type="list" allowBlank="1" showInputMessage="1" showErrorMessage="1" sqref="J63 L63 N63">
      <formula1>IF(Method=FALSE,$A63:$B63,J$47:J$48)</formula1>
    </dataValidation>
    <dataValidation type="list" allowBlank="1" showInputMessage="1" showErrorMessage="1" sqref="J64 L64 N64">
      <formula1>IF(Method=FALSE,$A64:$B64,J$49:J$50)</formula1>
    </dataValidation>
    <dataValidation type="list" allowBlank="1" showInputMessage="1" showErrorMessage="1" sqref="J65 L65 N65">
      <formula1>IF(Method=FALSE,$A65:$B65,J$51:J$52)</formula1>
    </dataValidation>
    <dataValidation type="list" allowBlank="1" showInputMessage="1" showErrorMessage="1" sqref="J66 L66 N66">
      <formula1>IF(Method=FALSE,$A66:$B66,J$53:J$54)</formula1>
    </dataValidation>
    <dataValidation type="list" allowBlank="1" showInputMessage="1" showErrorMessage="1" sqref="J67 L67 N67">
      <formula1>IF(Method=FALSE,$A67:$B67,J$55:J$56)</formula1>
    </dataValidation>
    <dataValidation type="list" allowBlank="1" showInputMessage="1" showErrorMessage="1" sqref="J68 L68 N68">
      <formula1>IF(Method=FALSE,$A68:$B68,J$57:J$58)</formula1>
    </dataValidation>
    <dataValidation type="list" allowBlank="1" showInputMessage="1" showErrorMessage="1" sqref="J69 L69 N69">
      <formula1>IF(Method=FALSE,$A69:$B69,J$59:J$60)</formula1>
    </dataValidation>
    <dataValidation type="list" allowBlank="1" showInputMessage="1" showErrorMessage="1" sqref="J71 L71 N71">
      <formula1>IF(Method=FALSE,$A71:$B71,J$62:J$63)</formula1>
    </dataValidation>
    <dataValidation type="list" allowBlank="1" showInputMessage="1" showErrorMessage="1" sqref="J72 L72 N72">
      <formula1>IF(Method=FALSE,$A72:$B72,J$64:J$65)</formula1>
    </dataValidation>
    <dataValidation type="list" allowBlank="1" showInputMessage="1" showErrorMessage="1" sqref="J73 L73 N73">
      <formula1>IF(Method=FALSE,$A73:$B73,J$66:J$67)</formula1>
    </dataValidation>
    <dataValidation type="list" allowBlank="1" showInputMessage="1" showErrorMessage="1" sqref="J74 L74 N74">
      <formula1>IF(Method=FALSE,$A74:$B74,J$68:J$69)</formula1>
    </dataValidation>
    <dataValidation type="list" allowBlank="1" showInputMessage="1" showErrorMessage="1" sqref="J76 L76 N76">
      <formula1>IF(Method=FALSE,$A76:$B76,J$71:J$72)</formula1>
    </dataValidation>
    <dataValidation type="list" allowBlank="1" showInputMessage="1" showErrorMessage="1" sqref="J77 L77 N77">
      <formula1>IF(Method=FALSE,$A77:$B77,J$73:J$74)</formula1>
    </dataValidation>
    <dataValidation type="list" allowBlank="1" showInputMessage="1" showErrorMessage="1" sqref="J79 L79 N79">
      <formula1>IF(Method=FALSE,$A79:$B79,J$76:J$77)</formula1>
    </dataValidation>
  </dataValidations>
  <hyperlinks>
    <hyperlink ref="Q4" r:id="rId1" display="Tournament Bracket Template by Vertex42.com"/>
  </hyperlinks>
  <pageMargins left="0.5" right="0.5" top="0.5" bottom="0.5" header="0.25" footer="0.25"/>
  <pageSetup scale="90" fitToHeight="0" orientation="portrait" horizontalDpi="4294967293" r:id="rId2"/>
  <ignoredErrors>
    <ignoredError sqref="K4:K10 L4:L10 N4:N10 M4:M10" formula="1"/>
  </ignoredErrors>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workbookViewId="0"/>
  </sheetViews>
  <sheetFormatPr baseColWidth="10" defaultColWidth="9.1640625" defaultRowHeight="14" x14ac:dyDescent="0.15"/>
  <cols>
    <col min="1" max="1" width="4.33203125" style="27" customWidth="1"/>
    <col min="2" max="2" width="5.1640625" style="1" bestFit="1" customWidth="1"/>
    <col min="3" max="3" width="15.6640625" customWidth="1"/>
    <col min="4" max="4" width="4" style="1" customWidth="1"/>
    <col min="5" max="5" width="13.5" customWidth="1"/>
    <col min="6" max="6" width="4" style="1" customWidth="1"/>
    <col min="7" max="7" width="12.6640625" customWidth="1"/>
    <col min="8" max="8" width="3.5" style="1" customWidth="1"/>
    <col min="9" max="9" width="13.5" customWidth="1"/>
    <col min="10" max="10" width="3.6640625" style="1" customWidth="1"/>
    <col min="11" max="11" width="11.33203125" customWidth="1"/>
    <col min="12" max="12" width="4.1640625" style="1" customWidth="1"/>
    <col min="13" max="13" width="2" customWidth="1"/>
    <col min="14" max="14" width="8.6640625" customWidth="1"/>
    <col min="15" max="15" width="3.5" style="1" customWidth="1"/>
    <col min="16" max="16" width="3.83203125" style="1" customWidth="1"/>
    <col min="17" max="17" width="7.83203125" customWidth="1"/>
    <col min="18" max="18" width="2.83203125" customWidth="1"/>
    <col min="19" max="19" width="3.6640625" style="1" customWidth="1"/>
    <col min="20" max="20" width="12" customWidth="1"/>
    <col min="21" max="21" width="3.33203125" style="1" customWidth="1"/>
    <col min="22" max="22" width="13.5" customWidth="1"/>
    <col min="23" max="23" width="3.6640625" style="1" customWidth="1"/>
    <col min="24" max="24" width="12.5" customWidth="1"/>
    <col min="25" max="25" width="3.6640625" style="1" customWidth="1"/>
    <col min="26" max="26" width="13.83203125" customWidth="1"/>
    <col min="27" max="27" width="3.5" style="1" customWidth="1"/>
    <col min="28" max="28" width="15.1640625" customWidth="1"/>
    <col min="29" max="29" width="3.83203125" style="1" bestFit="1" customWidth="1"/>
    <col min="30" max="30" width="4.33203125" style="23" customWidth="1"/>
    <col min="31" max="31" width="3.83203125" customWidth="1"/>
    <col min="32" max="32" width="37.33203125" customWidth="1"/>
    <col min="36" max="36" width="9.1640625" hidden="1" customWidth="1"/>
  </cols>
  <sheetData>
    <row r="1" spans="1:36" s="44" customFormat="1" ht="30" x14ac:dyDescent="0.15">
      <c r="A1" s="2"/>
      <c r="B1" s="129" t="s">
        <v>346</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2"/>
    </row>
    <row r="2" spans="1:36" ht="19.25" customHeight="1" x14ac:dyDescent="0.15">
      <c r="A2" s="2"/>
      <c r="B2" s="77"/>
      <c r="C2" s="77" t="s">
        <v>318</v>
      </c>
      <c r="D2" s="78"/>
      <c r="E2" s="77" t="s">
        <v>7</v>
      </c>
      <c r="F2" s="78"/>
      <c r="G2" s="77" t="s">
        <v>6</v>
      </c>
      <c r="H2" s="78"/>
      <c r="I2" s="77" t="s">
        <v>5</v>
      </c>
      <c r="J2" s="78"/>
      <c r="K2" s="77" t="s">
        <v>1</v>
      </c>
      <c r="L2" s="78"/>
      <c r="M2" s="78"/>
      <c r="N2" s="117" t="s">
        <v>2</v>
      </c>
      <c r="O2" s="117"/>
      <c r="P2" s="117"/>
      <c r="Q2" s="117"/>
      <c r="R2" s="78"/>
      <c r="S2" s="78"/>
      <c r="T2" s="77" t="s">
        <v>1</v>
      </c>
      <c r="U2" s="78"/>
      <c r="V2" s="77" t="s">
        <v>5</v>
      </c>
      <c r="W2" s="78"/>
      <c r="X2" s="77" t="s">
        <v>6</v>
      </c>
      <c r="Y2" s="78"/>
      <c r="Z2" s="77" t="str">
        <f>E2</f>
        <v>Second Round</v>
      </c>
      <c r="AA2" s="78"/>
      <c r="AB2" s="77" t="str">
        <f>C2</f>
        <v>First Round</v>
      </c>
      <c r="AC2" s="77"/>
      <c r="AD2" s="2"/>
      <c r="AF2" s="80" t="s">
        <v>206</v>
      </c>
      <c r="AJ2" s="85" t="s">
        <v>249</v>
      </c>
    </row>
    <row r="3" spans="1:36" ht="17" x14ac:dyDescent="0.2">
      <c r="A3" s="2"/>
      <c r="B3" s="3"/>
      <c r="C3" s="1" t="s">
        <v>347</v>
      </c>
      <c r="D3" s="4"/>
      <c r="E3" s="1" t="s">
        <v>284</v>
      </c>
      <c r="F3" s="4"/>
      <c r="G3" s="1" t="s">
        <v>47</v>
      </c>
      <c r="H3" s="4"/>
      <c r="I3" s="1" t="s">
        <v>286</v>
      </c>
      <c r="J3" s="4"/>
      <c r="K3" s="47" t="s">
        <v>348</v>
      </c>
      <c r="L3" s="4"/>
      <c r="M3" s="4"/>
      <c r="N3" s="118" t="s">
        <v>287</v>
      </c>
      <c r="O3" s="118"/>
      <c r="P3" s="118"/>
      <c r="Q3" s="118"/>
      <c r="R3" s="4"/>
      <c r="S3" s="4"/>
      <c r="T3" s="47" t="str">
        <f>K3</f>
        <v>March 31</v>
      </c>
      <c r="U3" s="4"/>
      <c r="V3" s="1" t="str">
        <f>I3</f>
        <v>March 24 - 25</v>
      </c>
      <c r="W3" s="4"/>
      <c r="X3" s="1" t="str">
        <f>G3</f>
        <v>March 22 - 23</v>
      </c>
      <c r="Y3" s="4"/>
      <c r="Z3" s="1" t="str">
        <f>E3</f>
        <v>March 17 - 18</v>
      </c>
      <c r="AA3" s="4"/>
      <c r="AB3" s="1" t="str">
        <f>C3</f>
        <v>March 15 - 16</v>
      </c>
      <c r="AC3" s="3"/>
      <c r="AD3" s="2"/>
      <c r="AF3" s="79" t="s">
        <v>207</v>
      </c>
      <c r="AJ3" s="86"/>
    </row>
    <row r="4" spans="1:36" s="40" customFormat="1" ht="13" x14ac:dyDescent="0.15">
      <c r="A4" s="36"/>
      <c r="B4" s="28"/>
      <c r="C4" s="28"/>
      <c r="D4" s="37"/>
      <c r="E4" s="38"/>
      <c r="F4" s="39"/>
      <c r="G4" s="28"/>
      <c r="H4" s="37"/>
      <c r="I4" s="38"/>
      <c r="J4" s="39"/>
      <c r="K4" s="28"/>
      <c r="L4" s="37"/>
      <c r="M4" s="37"/>
      <c r="N4" s="38"/>
      <c r="O4" s="38"/>
      <c r="P4" s="38"/>
      <c r="Q4" s="38"/>
      <c r="R4" s="39"/>
      <c r="S4" s="39"/>
      <c r="T4" s="28"/>
      <c r="U4" s="37"/>
      <c r="V4" s="38"/>
      <c r="W4" s="39"/>
      <c r="X4" s="28"/>
      <c r="Y4" s="37"/>
      <c r="Z4" s="38"/>
      <c r="AA4" s="39"/>
      <c r="AB4" s="28"/>
      <c r="AC4" s="28"/>
      <c r="AD4" s="36"/>
      <c r="AF4" s="102" t="s">
        <v>208</v>
      </c>
      <c r="AJ4" s="87" t="s">
        <v>248</v>
      </c>
    </row>
    <row r="5" spans="1:36" ht="9.75" customHeight="1" x14ac:dyDescent="0.15">
      <c r="A5" s="2"/>
      <c r="C5" s="48"/>
      <c r="AB5" s="50"/>
      <c r="AD5" s="2"/>
      <c r="AF5" s="102"/>
    </row>
    <row r="6" spans="1:36" ht="15" thickBot="1" x14ac:dyDescent="0.2">
      <c r="A6" s="2"/>
      <c r="B6" s="31">
        <v>1</v>
      </c>
      <c r="C6" s="58" t="s">
        <v>81</v>
      </c>
      <c r="D6" s="61"/>
      <c r="E6" s="110" t="str">
        <f>IF(D6&gt;D8,C6,IF(D8&gt;D6,C8,""))</f>
        <v/>
      </c>
      <c r="F6" s="107"/>
      <c r="Y6" s="107"/>
      <c r="Z6" s="110" t="str">
        <f>IF(AA8&gt;AA6,AB8,IF(AA6&gt;AA8,AB6,""))</f>
        <v/>
      </c>
      <c r="AA6" s="64"/>
      <c r="AB6" s="98" t="s">
        <v>128</v>
      </c>
      <c r="AC6" s="31">
        <v>1</v>
      </c>
      <c r="AD6" s="2"/>
      <c r="AF6" s="102"/>
      <c r="AJ6" t="b">
        <f>IF(AE30="x",TRUE,FALSE)</f>
        <v>0</v>
      </c>
    </row>
    <row r="7" spans="1:36" ht="10.5" customHeight="1" thickBot="1" x14ac:dyDescent="0.2">
      <c r="A7" s="112" t="str">
        <f>IF($AJ$6=TRUE,1,"")</f>
        <v/>
      </c>
      <c r="B7" s="30"/>
      <c r="C7" s="48"/>
      <c r="D7" s="60"/>
      <c r="E7" s="111"/>
      <c r="F7" s="108"/>
      <c r="Y7" s="108"/>
      <c r="Z7" s="111"/>
      <c r="AA7" s="19"/>
      <c r="AB7" s="99"/>
      <c r="AC7" s="30"/>
      <c r="AD7" s="112" t="str">
        <f>IF($AJ$6=TRUE,A67+1,"")</f>
        <v/>
      </c>
      <c r="AF7" s="102"/>
    </row>
    <row r="8" spans="1:36" thickBot="1" x14ac:dyDescent="0.2">
      <c r="A8" s="112"/>
      <c r="B8" s="31">
        <v>16</v>
      </c>
      <c r="C8" s="58" t="s">
        <v>350</v>
      </c>
      <c r="D8" s="62"/>
      <c r="E8" s="113" t="str">
        <f>IF($AJ$6=TRUE,AD67+1,"")</f>
        <v/>
      </c>
      <c r="F8" s="18"/>
      <c r="G8" s="114" t="str">
        <f>IF(F6&gt;F10,E6,IF(F10&gt;F6,E10,""))</f>
        <v/>
      </c>
      <c r="H8" s="107"/>
      <c r="W8" s="107"/>
      <c r="X8" s="110" t="str">
        <f>IF(Y10&gt;Y6,Z10,IF(Y6&gt;Y10,Z6,""))</f>
        <v/>
      </c>
      <c r="Y8" s="19"/>
      <c r="Z8" s="113" t="str">
        <f>IF($AJ$6=TRUE,E64+1,"")</f>
        <v/>
      </c>
      <c r="AA8" s="63"/>
      <c r="AB8" s="98" t="s">
        <v>354</v>
      </c>
      <c r="AC8" s="31">
        <v>16</v>
      </c>
      <c r="AD8" s="112"/>
      <c r="AF8" s="102"/>
    </row>
    <row r="9" spans="1:36" ht="10.25" customHeight="1" thickBot="1" x14ac:dyDescent="0.2">
      <c r="A9" s="2"/>
      <c r="B9" s="30"/>
      <c r="C9" s="48"/>
      <c r="E9" s="109"/>
      <c r="F9" s="20"/>
      <c r="G9" s="115"/>
      <c r="H9" s="108"/>
      <c r="W9" s="108"/>
      <c r="X9" s="111"/>
      <c r="Y9" s="21"/>
      <c r="Z9" s="109"/>
      <c r="AB9" s="99"/>
      <c r="AC9" s="30"/>
      <c r="AD9" s="2"/>
      <c r="AF9" s="102"/>
    </row>
    <row r="10" spans="1:36" ht="15" thickBot="1" x14ac:dyDescent="0.2">
      <c r="A10" s="2"/>
      <c r="B10" s="31">
        <v>8</v>
      </c>
      <c r="C10" s="58" t="s">
        <v>104</v>
      </c>
      <c r="D10" s="61"/>
      <c r="E10" s="110" t="str">
        <f>IF(D10&gt;D12,C10,IF(D12&gt;D10,C12,""))</f>
        <v/>
      </c>
      <c r="F10" s="105"/>
      <c r="G10" s="1"/>
      <c r="H10" s="18"/>
      <c r="W10" s="19"/>
      <c r="X10" s="1"/>
      <c r="Y10" s="103"/>
      <c r="Z10" s="110" t="str">
        <f>IF(AA12&gt;AA10,AB12,IF(AA10&gt;AA12,AB10,""))</f>
        <v/>
      </c>
      <c r="AA10" s="64"/>
      <c r="AB10" s="98" t="s">
        <v>338</v>
      </c>
      <c r="AC10" s="31">
        <v>8</v>
      </c>
      <c r="AD10" s="2"/>
      <c r="AF10" s="102"/>
    </row>
    <row r="11" spans="1:36" ht="10.5" customHeight="1" thickBot="1" x14ac:dyDescent="0.2">
      <c r="A11" s="112" t="str">
        <f>IF($AJ$6=TRUE,A7+1,"")</f>
        <v/>
      </c>
      <c r="B11" s="30"/>
      <c r="C11" s="48"/>
      <c r="D11" s="60"/>
      <c r="E11" s="111"/>
      <c r="F11" s="106"/>
      <c r="G11" s="1"/>
      <c r="H11" s="20"/>
      <c r="W11" s="21"/>
      <c r="X11" s="1"/>
      <c r="Y11" s="104"/>
      <c r="Z11" s="111"/>
      <c r="AA11" s="19"/>
      <c r="AB11" s="99"/>
      <c r="AC11" s="30"/>
      <c r="AD11" s="112" t="str">
        <f>IF($AJ$6=TRUE,AD7+1,"")</f>
        <v/>
      </c>
      <c r="AF11" s="102"/>
    </row>
    <row r="12" spans="1:36" thickBot="1" x14ac:dyDescent="0.2">
      <c r="A12" s="112"/>
      <c r="B12" s="31">
        <v>9</v>
      </c>
      <c r="C12" s="58" t="s">
        <v>351</v>
      </c>
      <c r="D12" s="62"/>
      <c r="E12" s="1"/>
      <c r="G12" s="109" t="str">
        <f>IF($AJ$6=TRUE,Z64+1,"")</f>
        <v/>
      </c>
      <c r="H12" s="20"/>
      <c r="I12" s="114" t="str">
        <f>IF(H8&gt;H16,G8,IF(H16&gt;H8,G16,""))</f>
        <v/>
      </c>
      <c r="J12" s="107"/>
      <c r="U12" s="107"/>
      <c r="V12" s="110" t="str">
        <f>IF(W16&gt;W8,X16,IF(W8&gt;W16,X8,""))</f>
        <v/>
      </c>
      <c r="W12" s="21"/>
      <c r="X12" s="109" t="str">
        <f>IF($AJ$6=TRUE,G60+1,"")</f>
        <v/>
      </c>
      <c r="Z12" s="1"/>
      <c r="AA12" s="63"/>
      <c r="AB12" s="98" t="s">
        <v>355</v>
      </c>
      <c r="AC12" s="31">
        <v>9</v>
      </c>
      <c r="AD12" s="112"/>
      <c r="AF12" s="102"/>
    </row>
    <row r="13" spans="1:36" ht="10.5" customHeight="1" thickBot="1" x14ac:dyDescent="0.2">
      <c r="A13" s="2"/>
      <c r="B13" s="30"/>
      <c r="C13" s="48"/>
      <c r="E13" s="1"/>
      <c r="G13" s="109"/>
      <c r="H13" s="20"/>
      <c r="I13" s="115"/>
      <c r="J13" s="108"/>
      <c r="U13" s="108"/>
      <c r="V13" s="111"/>
      <c r="W13" s="21"/>
      <c r="X13" s="109"/>
      <c r="Z13" s="1"/>
      <c r="AB13" s="99"/>
      <c r="AC13" s="30"/>
      <c r="AD13" s="2"/>
    </row>
    <row r="14" spans="1:36" ht="15" thickBot="1" x14ac:dyDescent="0.2">
      <c r="A14" s="2"/>
      <c r="B14" s="31">
        <v>5</v>
      </c>
      <c r="C14" s="58" t="s">
        <v>87</v>
      </c>
      <c r="D14" s="61"/>
      <c r="E14" s="110" t="str">
        <f>IF(D14&gt;D16,C14,IF(D16&gt;D14,C16,""))</f>
        <v/>
      </c>
      <c r="F14" s="107"/>
      <c r="G14" s="1"/>
      <c r="H14" s="20"/>
      <c r="J14" s="18"/>
      <c r="U14" s="19"/>
      <c r="W14" s="21"/>
      <c r="X14" s="1"/>
      <c r="Y14" s="107"/>
      <c r="Z14" s="110" t="str">
        <f>IF(AA16&gt;AA14,AB16,IF(AA14&gt;AA16,AB14,""))</f>
        <v/>
      </c>
      <c r="AA14" s="64"/>
      <c r="AB14" s="98" t="s">
        <v>257</v>
      </c>
      <c r="AC14" s="31">
        <v>5</v>
      </c>
      <c r="AD14" s="2"/>
      <c r="AF14" s="79" t="s">
        <v>209</v>
      </c>
    </row>
    <row r="15" spans="1:36" ht="10.5" customHeight="1" thickBot="1" x14ac:dyDescent="0.2">
      <c r="A15" s="112" t="str">
        <f>IF($AJ$6=TRUE,A11+1,"")</f>
        <v/>
      </c>
      <c r="B15" s="30"/>
      <c r="C15" s="48"/>
      <c r="D15" s="18"/>
      <c r="E15" s="111"/>
      <c r="F15" s="108"/>
      <c r="G15" s="1"/>
      <c r="H15" s="20"/>
      <c r="J15" s="20"/>
      <c r="U15" s="21"/>
      <c r="W15" s="21"/>
      <c r="X15" s="1"/>
      <c r="Y15" s="108"/>
      <c r="Z15" s="111"/>
      <c r="AA15" s="19"/>
      <c r="AB15" s="99"/>
      <c r="AC15" s="30"/>
      <c r="AD15" s="112" t="str">
        <f>IF($AJ$6=TRUE,AD11+1,"")</f>
        <v/>
      </c>
      <c r="AF15" s="102" t="s">
        <v>210</v>
      </c>
    </row>
    <row r="16" spans="1:36" thickBot="1" x14ac:dyDescent="0.2">
      <c r="A16" s="112"/>
      <c r="B16" s="31">
        <v>12</v>
      </c>
      <c r="C16" s="58" t="s">
        <v>76</v>
      </c>
      <c r="D16" s="62"/>
      <c r="E16" s="113" t="str">
        <f>IF($AJ$6=TRUE,E8+1,"")</f>
        <v/>
      </c>
      <c r="F16" s="18"/>
      <c r="G16" s="114" t="str">
        <f>IF(F14&gt;F18,E14,IF(F18&gt;F14,E18,""))</f>
        <v/>
      </c>
      <c r="H16" s="105"/>
      <c r="J16" s="20"/>
      <c r="U16" s="21"/>
      <c r="W16" s="103"/>
      <c r="X16" s="110" t="str">
        <f>IF(Y18&gt;Y14,Z18,IF(Y14&gt;Y18,Z14,""))</f>
        <v/>
      </c>
      <c r="Y16" s="19"/>
      <c r="Z16" s="113" t="str">
        <f>IF($AJ$6=TRUE,Z8+1,"")</f>
        <v/>
      </c>
      <c r="AA16" s="63"/>
      <c r="AB16" s="98" t="s">
        <v>356</v>
      </c>
      <c r="AC16" s="31">
        <v>12</v>
      </c>
      <c r="AD16" s="112"/>
      <c r="AF16" s="102"/>
    </row>
    <row r="17" spans="1:32" ht="10.5" customHeight="1" thickBot="1" x14ac:dyDescent="0.2">
      <c r="A17" s="2"/>
      <c r="B17" s="30"/>
      <c r="C17" s="48"/>
      <c r="E17" s="109"/>
      <c r="F17" s="20"/>
      <c r="G17" s="115"/>
      <c r="H17" s="106"/>
      <c r="J17" s="20"/>
      <c r="U17" s="21"/>
      <c r="W17" s="104"/>
      <c r="X17" s="111"/>
      <c r="Y17" s="21"/>
      <c r="Z17" s="109"/>
      <c r="AB17" s="99"/>
      <c r="AC17" s="30"/>
      <c r="AD17" s="2"/>
      <c r="AF17" s="102"/>
    </row>
    <row r="18" spans="1:32" ht="15" thickBot="1" x14ac:dyDescent="0.2">
      <c r="A18" s="2"/>
      <c r="B18" s="31">
        <v>4</v>
      </c>
      <c r="C18" s="58" t="s">
        <v>146</v>
      </c>
      <c r="D18" s="61"/>
      <c r="E18" s="110" t="str">
        <f>IF(D18&gt;D20,C18,IF(D20&gt;D18,C20,""))</f>
        <v/>
      </c>
      <c r="F18" s="105"/>
      <c r="G18" s="1"/>
      <c r="J18" s="20"/>
      <c r="N18" s="51" t="s">
        <v>40</v>
      </c>
      <c r="O18" s="42"/>
      <c r="P18" s="42"/>
      <c r="Q18" s="42"/>
      <c r="U18" s="21"/>
      <c r="X18" s="1"/>
      <c r="Y18" s="103"/>
      <c r="Z18" s="110" t="str">
        <f>IF(AA20&gt;AA18,AB20,IF(AA18&gt;AA20,AB18,""))</f>
        <v/>
      </c>
      <c r="AA18" s="64"/>
      <c r="AB18" s="98" t="s">
        <v>92</v>
      </c>
      <c r="AC18" s="31">
        <v>4</v>
      </c>
      <c r="AD18" s="2"/>
      <c r="AF18" s="102"/>
    </row>
    <row r="19" spans="1:32" ht="10.5" customHeight="1" thickBot="1" x14ac:dyDescent="0.2">
      <c r="A19" s="112" t="str">
        <f>IF($AJ$6=TRUE,A15+1,"")</f>
        <v/>
      </c>
      <c r="B19" s="30"/>
      <c r="C19" s="48"/>
      <c r="D19" s="18"/>
      <c r="E19" s="111"/>
      <c r="F19" s="106"/>
      <c r="G19" s="1"/>
      <c r="J19" s="20"/>
      <c r="U19" s="21"/>
      <c r="X19" s="1"/>
      <c r="Y19" s="104"/>
      <c r="Z19" s="111"/>
      <c r="AA19" s="19"/>
      <c r="AB19" s="99"/>
      <c r="AC19" s="30"/>
      <c r="AD19" s="112" t="str">
        <f>IF($AJ$6=TRUE,AD15+1,"")</f>
        <v/>
      </c>
      <c r="AF19" s="102"/>
    </row>
    <row r="20" spans="1:32" thickBot="1" x14ac:dyDescent="0.2">
      <c r="A20" s="112"/>
      <c r="B20" s="31">
        <v>13</v>
      </c>
      <c r="C20" s="58" t="s">
        <v>258</v>
      </c>
      <c r="D20" s="62"/>
      <c r="E20" s="1"/>
      <c r="G20" s="1"/>
      <c r="H20" s="116" t="s">
        <v>86</v>
      </c>
      <c r="I20" s="116"/>
      <c r="J20" s="20"/>
      <c r="K20" s="114" t="str">
        <f>IF(J12&gt;J28,I12,IF(J28&gt;J12,I28,""))</f>
        <v/>
      </c>
      <c r="L20" s="107"/>
      <c r="S20" s="107"/>
      <c r="T20" s="110" t="str">
        <f>IF(U28&gt;U12,V28,IF(U12&gt;U28,V12,""))</f>
        <v/>
      </c>
      <c r="U20" s="21"/>
      <c r="V20" s="116" t="s">
        <v>3</v>
      </c>
      <c r="W20" s="116"/>
      <c r="X20" s="1"/>
      <c r="Z20" s="1"/>
      <c r="AA20" s="63"/>
      <c r="AB20" s="98" t="s">
        <v>357</v>
      </c>
      <c r="AC20" s="31">
        <v>13</v>
      </c>
      <c r="AD20" s="112"/>
      <c r="AF20" s="102"/>
    </row>
    <row r="21" spans="1:32" ht="10.5" customHeight="1" thickBot="1" x14ac:dyDescent="0.2">
      <c r="A21" s="2"/>
      <c r="B21" s="30"/>
      <c r="C21" s="48"/>
      <c r="E21" s="1"/>
      <c r="G21" s="1"/>
      <c r="H21" s="116"/>
      <c r="I21" s="116"/>
      <c r="J21" s="20"/>
      <c r="K21" s="115"/>
      <c r="L21" s="108"/>
      <c r="S21" s="108"/>
      <c r="T21" s="111"/>
      <c r="U21" s="21"/>
      <c r="V21" s="116"/>
      <c r="W21" s="116"/>
      <c r="X21" s="1"/>
      <c r="Z21" s="1"/>
      <c r="AB21" s="99"/>
      <c r="AC21" s="30"/>
      <c r="AD21" s="2"/>
      <c r="AF21" s="81"/>
    </row>
    <row r="22" spans="1:32" ht="15" thickBot="1" x14ac:dyDescent="0.2">
      <c r="A22" s="2"/>
      <c r="B22" s="31">
        <v>6</v>
      </c>
      <c r="C22" s="58" t="s">
        <v>293</v>
      </c>
      <c r="D22" s="61"/>
      <c r="E22" s="110" t="str">
        <f>IF(D22&gt;D24,C22,IF(D24&gt;D22,C24,""))</f>
        <v/>
      </c>
      <c r="F22" s="107"/>
      <c r="G22" s="1"/>
      <c r="I22" s="23" t="str">
        <f>IF($AJ$6=TRUE,X60+1,"")</f>
        <v/>
      </c>
      <c r="J22" s="20"/>
      <c r="L22" s="18"/>
      <c r="S22" s="19"/>
      <c r="U22" s="21"/>
      <c r="V22" s="22" t="str">
        <f>IF($AJ$6=TRUE,I54+1,"")</f>
        <v/>
      </c>
      <c r="X22" s="1"/>
      <c r="Y22" s="107"/>
      <c r="Z22" s="110" t="str">
        <f>IF(AA24&gt;AA22,AB24,IF(AA22&gt;AA24,AB22,""))</f>
        <v/>
      </c>
      <c r="AA22" s="64"/>
      <c r="AB22" s="98" t="s">
        <v>80</v>
      </c>
      <c r="AC22" s="31">
        <v>6</v>
      </c>
      <c r="AD22" s="2"/>
      <c r="AF22" s="79" t="s">
        <v>211</v>
      </c>
    </row>
    <row r="23" spans="1:32" ht="10.5" customHeight="1" thickBot="1" x14ac:dyDescent="0.2">
      <c r="A23" s="112" t="str">
        <f>IF($AJ$6=TRUE,A19+1,"")</f>
        <v/>
      </c>
      <c r="B23" s="30"/>
      <c r="C23" s="48"/>
      <c r="D23" s="18"/>
      <c r="E23" s="111"/>
      <c r="F23" s="108"/>
      <c r="G23" s="1"/>
      <c r="J23" s="20"/>
      <c r="L23" s="20"/>
      <c r="S23" s="21"/>
      <c r="U23" s="21"/>
      <c r="X23" s="1"/>
      <c r="Y23" s="108"/>
      <c r="Z23" s="111"/>
      <c r="AA23" s="19"/>
      <c r="AB23" s="99"/>
      <c r="AC23" s="30"/>
      <c r="AD23" s="112" t="str">
        <f>IF($AJ$6=TRUE,AD19+1,"")</f>
        <v/>
      </c>
      <c r="AF23" s="102" t="s">
        <v>250</v>
      </c>
    </row>
    <row r="24" spans="1:32" thickBot="1" x14ac:dyDescent="0.2">
      <c r="A24" s="112"/>
      <c r="B24" s="31">
        <v>11</v>
      </c>
      <c r="C24" s="58" t="s">
        <v>352</v>
      </c>
      <c r="D24" s="62"/>
      <c r="E24" s="113" t="str">
        <f>IF($AJ$6=TRUE,E16+1,"")</f>
        <v/>
      </c>
      <c r="F24" s="18"/>
      <c r="G24" s="114" t="str">
        <f>IF(F22&gt;F26,E22,IF(F26&gt;F22,E26,""))</f>
        <v/>
      </c>
      <c r="H24" s="107"/>
      <c r="J24" s="20"/>
      <c r="L24" s="20"/>
      <c r="S24" s="21"/>
      <c r="U24" s="21"/>
      <c r="W24" s="107"/>
      <c r="X24" s="110" t="str">
        <f>IF(Y26&gt;Y22,Z26,IF(Y22&gt;Y26,Z22,""))</f>
        <v/>
      </c>
      <c r="Y24" s="19"/>
      <c r="Z24" s="113" t="str">
        <f>IF($AJ$6=TRUE,Z16+1,"")</f>
        <v/>
      </c>
      <c r="AA24" s="63"/>
      <c r="AB24" s="98" t="s">
        <v>358</v>
      </c>
      <c r="AC24" s="31">
        <v>11</v>
      </c>
      <c r="AD24" s="112"/>
      <c r="AF24" s="102"/>
    </row>
    <row r="25" spans="1:32" ht="10.5" customHeight="1" thickBot="1" x14ac:dyDescent="0.2">
      <c r="A25" s="2"/>
      <c r="B25" s="30"/>
      <c r="C25" s="48"/>
      <c r="E25" s="109"/>
      <c r="F25" s="20"/>
      <c r="G25" s="115"/>
      <c r="H25" s="108"/>
      <c r="J25" s="20"/>
      <c r="L25" s="20"/>
      <c r="S25" s="21"/>
      <c r="U25" s="21"/>
      <c r="W25" s="108"/>
      <c r="X25" s="111"/>
      <c r="Y25" s="21"/>
      <c r="Z25" s="109"/>
      <c r="AB25" s="99"/>
      <c r="AC25" s="30"/>
      <c r="AD25" s="2"/>
      <c r="AF25" s="102"/>
    </row>
    <row r="26" spans="1:32" ht="15" thickBot="1" x14ac:dyDescent="0.2">
      <c r="A26" s="2"/>
      <c r="B26" s="31">
        <v>3</v>
      </c>
      <c r="C26" s="58" t="s">
        <v>204</v>
      </c>
      <c r="D26" s="61"/>
      <c r="E26" s="110" t="str">
        <f>IF(D26&gt;D28,C26,IF(D28&gt;D26,C28,""))</f>
        <v/>
      </c>
      <c r="F26" s="105"/>
      <c r="G26" s="1"/>
      <c r="H26" s="18"/>
      <c r="J26" s="20"/>
      <c r="L26" s="20"/>
      <c r="S26" s="21"/>
      <c r="U26" s="21"/>
      <c r="W26" s="19"/>
      <c r="X26" s="1"/>
      <c r="Y26" s="103"/>
      <c r="Z26" s="110" t="str">
        <f>IF(AA28&gt;AA26,AB28,IF(AA26&gt;AA28,AB26,""))</f>
        <v/>
      </c>
      <c r="AA26" s="64"/>
      <c r="AB26" s="98" t="s">
        <v>308</v>
      </c>
      <c r="AC26" s="31">
        <v>3</v>
      </c>
      <c r="AD26" s="2"/>
      <c r="AF26" s="102"/>
    </row>
    <row r="27" spans="1:32" ht="10.5" customHeight="1" thickBot="1" x14ac:dyDescent="0.2">
      <c r="A27" s="112" t="str">
        <f>IF($AJ$6=TRUE,A23+1,"")</f>
        <v/>
      </c>
      <c r="B27" s="30"/>
      <c r="C27" s="48"/>
      <c r="D27" s="18"/>
      <c r="E27" s="111"/>
      <c r="F27" s="106"/>
      <c r="G27" s="1"/>
      <c r="H27" s="20"/>
      <c r="J27" s="20"/>
      <c r="L27" s="20"/>
      <c r="S27" s="21"/>
      <c r="U27" s="21"/>
      <c r="W27" s="21"/>
      <c r="X27" s="1"/>
      <c r="Y27" s="104"/>
      <c r="Z27" s="111"/>
      <c r="AA27" s="19"/>
      <c r="AB27" s="99"/>
      <c r="AC27" s="30"/>
      <c r="AD27" s="112" t="str">
        <f>IF($AJ$6=TRUE,AD23+1,"")</f>
        <v/>
      </c>
      <c r="AF27" s="102"/>
    </row>
    <row r="28" spans="1:32" thickBot="1" x14ac:dyDescent="0.2">
      <c r="A28" s="112"/>
      <c r="B28" s="31">
        <v>14</v>
      </c>
      <c r="C28" s="58" t="s">
        <v>353</v>
      </c>
      <c r="D28" s="62"/>
      <c r="E28" s="1"/>
      <c r="G28" s="109" t="str">
        <f>IF($AJ$6=TRUE,G12+1,"")</f>
        <v/>
      </c>
      <c r="H28" s="20"/>
      <c r="I28" s="114" t="str">
        <f>IF(H24&gt;H32,G24,IF(H32&gt;H24,G32,""))</f>
        <v/>
      </c>
      <c r="J28" s="105"/>
      <c r="L28" s="20"/>
      <c r="M28" s="114" t="str">
        <f>IF(L52&gt;L20,K52,IF(L20&gt;L52,K20,""))</f>
        <v/>
      </c>
      <c r="N28" s="110"/>
      <c r="O28" s="110"/>
      <c r="P28" s="107"/>
      <c r="Q28" s="1"/>
      <c r="S28" s="21"/>
      <c r="U28" s="103"/>
      <c r="V28" s="110" t="str">
        <f>IF(W32&gt;W24,X32,IF(W24&gt;W32,X24,""))</f>
        <v/>
      </c>
      <c r="W28" s="21"/>
      <c r="X28" s="109" t="str">
        <f>IF($AJ$6=TRUE,X12+1,"")</f>
        <v/>
      </c>
      <c r="Z28" s="1"/>
      <c r="AA28" s="63"/>
      <c r="AB28" s="98" t="s">
        <v>359</v>
      </c>
      <c r="AC28" s="31">
        <v>14</v>
      </c>
      <c r="AD28" s="112"/>
      <c r="AF28" s="102"/>
    </row>
    <row r="29" spans="1:32" ht="10.5" customHeight="1" thickBot="1" x14ac:dyDescent="0.2">
      <c r="A29" s="2"/>
      <c r="B29" s="30"/>
      <c r="C29" s="48"/>
      <c r="E29" s="1"/>
      <c r="G29" s="109"/>
      <c r="H29" s="20"/>
      <c r="I29" s="115"/>
      <c r="J29" s="106"/>
      <c r="L29" s="20"/>
      <c r="M29" s="115"/>
      <c r="N29" s="111"/>
      <c r="O29" s="111"/>
      <c r="P29" s="108"/>
      <c r="Q29" s="1"/>
      <c r="S29" s="21"/>
      <c r="U29" s="104"/>
      <c r="V29" s="111"/>
      <c r="W29" s="21"/>
      <c r="X29" s="109"/>
      <c r="Z29" s="1"/>
      <c r="AB29" s="99"/>
      <c r="AC29" s="30"/>
      <c r="AD29" s="2"/>
    </row>
    <row r="30" spans="1:32" ht="15" thickBot="1" x14ac:dyDescent="0.2">
      <c r="A30" s="2"/>
      <c r="B30" s="31">
        <v>7</v>
      </c>
      <c r="C30" s="58" t="s">
        <v>333</v>
      </c>
      <c r="D30" s="61"/>
      <c r="E30" s="110" t="str">
        <f>IF(D30&gt;D32,C30,IF(D32&gt;D30,C32,""))</f>
        <v/>
      </c>
      <c r="F30" s="107"/>
      <c r="G30" s="1"/>
      <c r="H30" s="20"/>
      <c r="L30" s="20"/>
      <c r="S30" s="21"/>
      <c r="W30" s="21"/>
      <c r="X30" s="1"/>
      <c r="Y30" s="107"/>
      <c r="Z30" s="110" t="str">
        <f>IF(AA32&gt;AA30,AB32,IF(AA30&gt;AA32,AB30,""))</f>
        <v/>
      </c>
      <c r="AA30" s="64"/>
      <c r="AB30" s="98" t="s">
        <v>277</v>
      </c>
      <c r="AC30" s="31">
        <v>7</v>
      </c>
      <c r="AD30" s="2"/>
      <c r="AE30" s="84"/>
      <c r="AF30" s="82" t="s">
        <v>247</v>
      </c>
    </row>
    <row r="31" spans="1:32" ht="10.25" customHeight="1" thickBot="1" x14ac:dyDescent="0.2">
      <c r="A31" s="112" t="str">
        <f>IF($AJ$6=TRUE,A27+1,"")</f>
        <v/>
      </c>
      <c r="B31" s="30"/>
      <c r="C31" s="48"/>
      <c r="D31" s="18"/>
      <c r="E31" s="111"/>
      <c r="F31" s="108"/>
      <c r="G31" s="1"/>
      <c r="H31" s="20"/>
      <c r="L31" s="20"/>
      <c r="S31" s="21"/>
      <c r="W31" s="21"/>
      <c r="X31" s="1"/>
      <c r="Y31" s="108"/>
      <c r="Z31" s="111"/>
      <c r="AA31" s="19"/>
      <c r="AB31" s="99"/>
      <c r="AC31" s="30"/>
      <c r="AD31" s="112" t="str">
        <f>IF($AJ$6=TRUE,AD27+1,"")</f>
        <v/>
      </c>
    </row>
    <row r="32" spans="1:32" ht="15" thickBot="1" x14ac:dyDescent="0.2">
      <c r="A32" s="112"/>
      <c r="B32" s="31">
        <v>10</v>
      </c>
      <c r="C32" s="58" t="s">
        <v>49</v>
      </c>
      <c r="D32" s="62"/>
      <c r="E32" s="113" t="str">
        <f>IF($AJ$6=TRUE,E24+1,"")</f>
        <v/>
      </c>
      <c r="F32" s="18"/>
      <c r="G32" s="114" t="str">
        <f>IF(F30&gt;F34,E30,IF(F34&gt;F30,E34,""))</f>
        <v/>
      </c>
      <c r="H32" s="105"/>
      <c r="L32" s="20"/>
      <c r="M32" s="24"/>
      <c r="N32" s="110" t="s">
        <v>0</v>
      </c>
      <c r="O32" s="110"/>
      <c r="P32" s="110"/>
      <c r="Q32" s="110"/>
      <c r="R32" s="25"/>
      <c r="S32" s="21"/>
      <c r="W32" s="103"/>
      <c r="X32" s="110" t="str">
        <f>IF(Y34&gt;Y30,Z34,IF(Y30&gt;Y34,Z30,""))</f>
        <v/>
      </c>
      <c r="Y32" s="19"/>
      <c r="Z32" s="113" t="str">
        <f>IF($AJ$6=TRUE,Z24+1,"")</f>
        <v/>
      </c>
      <c r="AA32" s="63"/>
      <c r="AB32" s="98" t="s">
        <v>138</v>
      </c>
      <c r="AC32" s="31">
        <v>10</v>
      </c>
      <c r="AD32" s="112"/>
    </row>
    <row r="33" spans="1:32" ht="10.5" customHeight="1" thickBot="1" x14ac:dyDescent="0.2">
      <c r="A33" s="2"/>
      <c r="B33" s="30"/>
      <c r="C33" s="48"/>
      <c r="E33" s="109"/>
      <c r="F33" s="20"/>
      <c r="G33" s="115"/>
      <c r="H33" s="106"/>
      <c r="L33" s="20"/>
      <c r="M33" s="11"/>
      <c r="N33" s="119" t="str">
        <f>IF(O40&gt;P28,P40,IF(P28&gt;O40,M28,""))</f>
        <v/>
      </c>
      <c r="O33" s="120"/>
      <c r="P33" s="120"/>
      <c r="Q33" s="121"/>
      <c r="R33" s="12"/>
      <c r="S33" s="21"/>
      <c r="W33" s="104"/>
      <c r="X33" s="111"/>
      <c r="Y33" s="21"/>
      <c r="Z33" s="109"/>
      <c r="AB33" s="99"/>
      <c r="AC33" s="30"/>
      <c r="AD33" s="2"/>
    </row>
    <row r="34" spans="1:32" ht="15" thickBot="1" x14ac:dyDescent="0.2">
      <c r="A34" s="2"/>
      <c r="B34" s="31">
        <v>2</v>
      </c>
      <c r="C34" s="58" t="s">
        <v>50</v>
      </c>
      <c r="D34" s="61"/>
      <c r="E34" s="110" t="str">
        <f>IF(D34&gt;D36,C34,IF(D36&gt;D34,C36,""))</f>
        <v/>
      </c>
      <c r="F34" s="105"/>
      <c r="G34" s="1"/>
      <c r="L34" s="20"/>
      <c r="M34" s="11"/>
      <c r="N34" s="122"/>
      <c r="O34" s="123"/>
      <c r="P34" s="123"/>
      <c r="Q34" s="124"/>
      <c r="R34" s="12"/>
      <c r="S34" s="21"/>
      <c r="X34" s="1"/>
      <c r="Y34" s="103"/>
      <c r="Z34" s="110" t="str">
        <f>IF(AA36&gt;AA34,AB36,IF(AA34&gt;AA36,AB34,""))</f>
        <v/>
      </c>
      <c r="AA34" s="64"/>
      <c r="AB34" s="98" t="s">
        <v>256</v>
      </c>
      <c r="AC34" s="31">
        <v>2</v>
      </c>
      <c r="AD34" s="2"/>
      <c r="AF34" s="79" t="s">
        <v>212</v>
      </c>
    </row>
    <row r="35" spans="1:32" ht="10.5" customHeight="1" thickBot="1" x14ac:dyDescent="0.2">
      <c r="A35" s="112" t="str">
        <f>IF($AJ$6=TRUE,A31+1,"")</f>
        <v/>
      </c>
      <c r="B35" s="30"/>
      <c r="C35" s="48"/>
      <c r="D35" s="18"/>
      <c r="E35" s="111"/>
      <c r="F35" s="106"/>
      <c r="G35" s="1"/>
      <c r="L35" s="20"/>
      <c r="S35" s="21"/>
      <c r="X35" s="1"/>
      <c r="Y35" s="104"/>
      <c r="Z35" s="111"/>
      <c r="AA35" s="19"/>
      <c r="AB35" s="99"/>
      <c r="AC35" s="30"/>
      <c r="AD35" s="112" t="str">
        <f>IF($AJ$6=TRUE,AD31+1,"")</f>
        <v/>
      </c>
      <c r="AF35" s="102" t="s">
        <v>213</v>
      </c>
    </row>
    <row r="36" spans="1:32" ht="15" thickBot="1" x14ac:dyDescent="0.2">
      <c r="A36" s="112"/>
      <c r="B36" s="31">
        <v>15</v>
      </c>
      <c r="C36" s="58" t="s">
        <v>280</v>
      </c>
      <c r="D36" s="62"/>
      <c r="E36" s="1"/>
      <c r="G36" s="1"/>
      <c r="K36" s="23" t="str">
        <f>IF($AJ$6=TRUE,V54+1,"")</f>
        <v/>
      </c>
      <c r="L36" s="20"/>
      <c r="O36" s="109" t="str">
        <f>IF($AJ$6=TRUE,T36+1,"")</f>
        <v/>
      </c>
      <c r="P36" s="109"/>
      <c r="S36" s="21"/>
      <c r="T36" s="22" t="str">
        <f>IF($AJ$6=TRUE,K36+1,"")</f>
        <v/>
      </c>
      <c r="X36" s="1"/>
      <c r="Z36" s="1"/>
      <c r="AA36" s="63"/>
      <c r="AB36" s="98" t="s">
        <v>360</v>
      </c>
      <c r="AC36" s="31">
        <v>15</v>
      </c>
      <c r="AD36" s="112"/>
      <c r="AF36" s="102"/>
    </row>
    <row r="37" spans="1:32" ht="10.5" customHeight="1" x14ac:dyDescent="0.15">
      <c r="A37" s="2"/>
      <c r="B37" s="30"/>
      <c r="C37" s="48"/>
      <c r="E37" s="1"/>
      <c r="G37" s="1"/>
      <c r="L37" s="20"/>
      <c r="S37" s="21"/>
      <c r="X37" s="1"/>
      <c r="Z37" s="1"/>
      <c r="AB37" s="99"/>
      <c r="AC37" s="30"/>
      <c r="AD37" s="2"/>
      <c r="AF37" s="102"/>
    </row>
    <row r="38" spans="1:32" ht="15" thickBot="1" x14ac:dyDescent="0.2">
      <c r="A38" s="2"/>
      <c r="B38" s="31">
        <v>1</v>
      </c>
      <c r="C38" s="58" t="s">
        <v>278</v>
      </c>
      <c r="D38" s="61"/>
      <c r="E38" s="110" t="str">
        <f>IF(D38&gt;D40,C38,IF(D40&gt;D38,C40,""))</f>
        <v/>
      </c>
      <c r="F38" s="107"/>
      <c r="G38" s="1"/>
      <c r="L38" s="20"/>
      <c r="S38" s="21"/>
      <c r="X38" s="1"/>
      <c r="Y38" s="107"/>
      <c r="Z38" s="110" t="str">
        <f>IF(AA40&gt;AA38,AB40,IF(AA38&gt;AA40,AB38,""))</f>
        <v/>
      </c>
      <c r="AA38" s="64"/>
      <c r="AB38" s="98" t="s">
        <v>112</v>
      </c>
      <c r="AC38" s="31">
        <v>1</v>
      </c>
      <c r="AD38" s="2"/>
      <c r="AF38" s="102"/>
    </row>
    <row r="39" spans="1:32" ht="10.5" customHeight="1" thickBot="1" x14ac:dyDescent="0.2">
      <c r="A39" s="112" t="str">
        <f>IF($AJ$6=TRUE,A35+1,"")</f>
        <v/>
      </c>
      <c r="B39" s="30"/>
      <c r="C39" s="48"/>
      <c r="D39" s="18"/>
      <c r="E39" s="111"/>
      <c r="F39" s="108"/>
      <c r="G39" s="1"/>
      <c r="L39" s="20"/>
      <c r="S39" s="21"/>
      <c r="X39" s="1"/>
      <c r="Y39" s="108"/>
      <c r="Z39" s="111"/>
      <c r="AA39" s="19"/>
      <c r="AB39" s="99"/>
      <c r="AC39" s="30"/>
      <c r="AD39" s="112" t="str">
        <f>IF($AJ$6=TRUE,AD35+1,"")</f>
        <v/>
      </c>
    </row>
    <row r="40" spans="1:32" thickBot="1" x14ac:dyDescent="0.2">
      <c r="A40" s="112"/>
      <c r="B40" s="31">
        <v>16</v>
      </c>
      <c r="C40" s="58" t="s">
        <v>361</v>
      </c>
      <c r="D40" s="62"/>
      <c r="E40" s="113" t="str">
        <f>IF($AJ$6=TRUE,E32+1,"")</f>
        <v/>
      </c>
      <c r="F40" s="18"/>
      <c r="G40" s="114" t="str">
        <f>IF(F38&gt;F42,E38,IF(F42&gt;F38,E42,""))</f>
        <v/>
      </c>
      <c r="H40" s="107"/>
      <c r="L40" s="20"/>
      <c r="O40" s="107"/>
      <c r="P40" s="110" t="str">
        <f>IF(S52&gt;S20,T52,IF(S20&gt;S52,T20,""))</f>
        <v/>
      </c>
      <c r="Q40" s="110"/>
      <c r="R40" s="125"/>
      <c r="S40" s="21"/>
      <c r="W40" s="107"/>
      <c r="X40" s="110" t="str">
        <f>IF(Y42&gt;Y38,Z42,IF(Y38&gt;Y42,Z38,""))</f>
        <v/>
      </c>
      <c r="Y40" s="19"/>
      <c r="Z40" s="113" t="str">
        <f>IF($AJ$6=TRUE,Z32+1,"")</f>
        <v/>
      </c>
      <c r="AA40" s="63"/>
      <c r="AB40" s="98" t="s">
        <v>366</v>
      </c>
      <c r="AC40" s="31">
        <v>16</v>
      </c>
      <c r="AD40" s="112"/>
    </row>
    <row r="41" spans="1:32" ht="10.5" customHeight="1" thickBot="1" x14ac:dyDescent="0.2">
      <c r="A41" s="2"/>
      <c r="B41" s="30"/>
      <c r="C41" s="48"/>
      <c r="E41" s="109"/>
      <c r="F41" s="20"/>
      <c r="G41" s="115"/>
      <c r="H41" s="108"/>
      <c r="L41" s="20"/>
      <c r="O41" s="108"/>
      <c r="P41" s="111"/>
      <c r="Q41" s="111"/>
      <c r="R41" s="126"/>
      <c r="S41" s="21"/>
      <c r="W41" s="108"/>
      <c r="X41" s="111"/>
      <c r="Y41" s="21"/>
      <c r="Z41" s="109"/>
      <c r="AB41" s="99"/>
      <c r="AC41" s="30"/>
      <c r="AD41" s="2"/>
    </row>
    <row r="42" spans="1:32" ht="15" thickBot="1" x14ac:dyDescent="0.2">
      <c r="A42" s="2"/>
      <c r="B42" s="31">
        <v>8</v>
      </c>
      <c r="C42" s="58" t="s">
        <v>83</v>
      </c>
      <c r="D42" s="61"/>
      <c r="E42" s="110" t="str">
        <f>IF(D42&gt;D44,C42,IF(D44&gt;D42,C44,""))</f>
        <v/>
      </c>
      <c r="F42" s="105"/>
      <c r="G42" s="1"/>
      <c r="H42" s="18"/>
      <c r="L42" s="20"/>
      <c r="S42" s="21"/>
      <c r="W42" s="19"/>
      <c r="X42" s="1"/>
      <c r="Y42" s="103"/>
      <c r="Z42" s="110" t="str">
        <f>IF(AA44&gt;AA42,AB44,IF(AA42&gt;AA44,AB42,""))</f>
        <v/>
      </c>
      <c r="AA42" s="64"/>
      <c r="AB42" s="98" t="s">
        <v>310</v>
      </c>
      <c r="AC42" s="31">
        <v>8</v>
      </c>
      <c r="AD42" s="2"/>
    </row>
    <row r="43" spans="1:32" ht="10.5" customHeight="1" thickBot="1" x14ac:dyDescent="0.2">
      <c r="A43" s="112" t="str">
        <f>IF($AJ$6=TRUE,A39+1,"")</f>
        <v/>
      </c>
      <c r="B43" s="30"/>
      <c r="C43" s="48"/>
      <c r="D43" s="18"/>
      <c r="E43" s="111"/>
      <c r="F43" s="106"/>
      <c r="G43" s="1"/>
      <c r="H43" s="20"/>
      <c r="L43" s="20"/>
      <c r="S43" s="21"/>
      <c r="W43" s="21"/>
      <c r="X43" s="1"/>
      <c r="Y43" s="104"/>
      <c r="Z43" s="111"/>
      <c r="AA43" s="19"/>
      <c r="AB43" s="99"/>
      <c r="AC43" s="30"/>
      <c r="AD43" s="112" t="str">
        <f>IF($AJ$6=TRUE,AD39+1,"")</f>
        <v/>
      </c>
    </row>
    <row r="44" spans="1:32" thickBot="1" x14ac:dyDescent="0.2">
      <c r="A44" s="112"/>
      <c r="B44" s="31">
        <v>9</v>
      </c>
      <c r="C44" s="58" t="s">
        <v>324</v>
      </c>
      <c r="D44" s="62"/>
      <c r="E44" s="1"/>
      <c r="G44" s="109" t="str">
        <f>IF($AJ$6=TRUE,G28+1,"")</f>
        <v/>
      </c>
      <c r="H44" s="20"/>
      <c r="I44" s="114" t="str">
        <f>IF(H40&gt;H48,G40,IF(H48&gt;H40,G48,""))</f>
        <v/>
      </c>
      <c r="J44" s="107"/>
      <c r="L44" s="20"/>
      <c r="S44" s="21"/>
      <c r="U44" s="107"/>
      <c r="V44" s="110" t="str">
        <f>IF(W48&gt;W40,X48,IF(W40&gt;W48,X40,""))</f>
        <v/>
      </c>
      <c r="W44" s="21"/>
      <c r="X44" s="109" t="str">
        <f>IF($AJ$6=TRUE,X28+1,"")</f>
        <v/>
      </c>
      <c r="Z44" s="1"/>
      <c r="AA44" s="63"/>
      <c r="AB44" s="98" t="s">
        <v>136</v>
      </c>
      <c r="AC44" s="31">
        <v>9</v>
      </c>
      <c r="AD44" s="112"/>
    </row>
    <row r="45" spans="1:32" ht="10.5" customHeight="1" thickBot="1" x14ac:dyDescent="0.2">
      <c r="A45" s="2"/>
      <c r="B45" s="30"/>
      <c r="C45" s="48"/>
      <c r="E45" s="1"/>
      <c r="G45" s="109"/>
      <c r="H45" s="20"/>
      <c r="I45" s="115"/>
      <c r="J45" s="108"/>
      <c r="L45" s="20"/>
      <c r="S45" s="21"/>
      <c r="U45" s="108"/>
      <c r="V45" s="111"/>
      <c r="W45" s="21"/>
      <c r="X45" s="109"/>
      <c r="Z45" s="1"/>
      <c r="AB45" s="99"/>
      <c r="AC45" s="30"/>
      <c r="AD45" s="2"/>
    </row>
    <row r="46" spans="1:32" ht="15" thickBot="1" x14ac:dyDescent="0.2">
      <c r="A46" s="2"/>
      <c r="B46" s="31">
        <v>5</v>
      </c>
      <c r="C46" s="58" t="s">
        <v>362</v>
      </c>
      <c r="D46" s="61"/>
      <c r="E46" s="110" t="str">
        <f>IF(D46&gt;D48,C46,IF(D48&gt;D46,C48,""))</f>
        <v/>
      </c>
      <c r="F46" s="107"/>
      <c r="G46" s="1"/>
      <c r="H46" s="20"/>
      <c r="J46" s="18"/>
      <c r="L46" s="20"/>
      <c r="S46" s="21"/>
      <c r="U46" s="19"/>
      <c r="W46" s="21"/>
      <c r="X46" s="1"/>
      <c r="Y46" s="107"/>
      <c r="Z46" s="110" t="str">
        <f>IF(AA48&gt;AA46,AB48,IF(AA46&gt;AA48,AB46,""))</f>
        <v/>
      </c>
      <c r="AA46" s="64"/>
      <c r="AB46" s="98" t="s">
        <v>367</v>
      </c>
      <c r="AC46" s="31">
        <v>5</v>
      </c>
      <c r="AD46" s="2"/>
    </row>
    <row r="47" spans="1:32" ht="10.5" customHeight="1" thickBot="1" x14ac:dyDescent="0.2">
      <c r="A47" s="112" t="str">
        <f>IF($AJ$6=TRUE,A43+1,"")</f>
        <v/>
      </c>
      <c r="B47" s="30"/>
      <c r="C47" s="48"/>
      <c r="D47" s="18"/>
      <c r="E47" s="111"/>
      <c r="F47" s="108"/>
      <c r="G47" s="1"/>
      <c r="H47" s="20"/>
      <c r="J47" s="20"/>
      <c r="L47" s="20"/>
      <c r="S47" s="21"/>
      <c r="U47" s="21"/>
      <c r="W47" s="21"/>
      <c r="X47" s="1"/>
      <c r="Y47" s="108"/>
      <c r="Z47" s="111"/>
      <c r="AA47" s="19"/>
      <c r="AB47" s="99"/>
      <c r="AC47" s="30"/>
      <c r="AD47" s="112" t="str">
        <f>IF($AJ$6=TRUE,AD43+1,"")</f>
        <v/>
      </c>
    </row>
    <row r="48" spans="1:32" thickBot="1" x14ac:dyDescent="0.2">
      <c r="A48" s="112"/>
      <c r="B48" s="31">
        <v>12</v>
      </c>
      <c r="C48" s="49" t="s">
        <v>290</v>
      </c>
      <c r="D48" s="62"/>
      <c r="E48" s="113" t="str">
        <f>IF($AJ$6=TRUE,E40+1,"")</f>
        <v/>
      </c>
      <c r="F48" s="18"/>
      <c r="G48" s="114" t="str">
        <f>IF(F46&gt;F50,E46,IF(F50&gt;F46,E50,""))</f>
        <v/>
      </c>
      <c r="H48" s="105"/>
      <c r="J48" s="20"/>
      <c r="L48" s="20"/>
      <c r="S48" s="21"/>
      <c r="U48" s="21"/>
      <c r="W48" s="103"/>
      <c r="X48" s="110" t="str">
        <f>IF(Y50&gt;Y46,Z50,IF(Y46&gt;Y50,Z46,""))</f>
        <v/>
      </c>
      <c r="Y48" s="19"/>
      <c r="Z48" s="113" t="str">
        <f>IF($AJ$6=TRUE,Z40+1,"")</f>
        <v/>
      </c>
      <c r="AA48" s="63"/>
      <c r="AB48" s="98" t="s">
        <v>123</v>
      </c>
      <c r="AC48" s="31">
        <v>12</v>
      </c>
      <c r="AD48" s="112"/>
    </row>
    <row r="49" spans="1:30" ht="10.5" customHeight="1" thickBot="1" x14ac:dyDescent="0.2">
      <c r="A49" s="2"/>
      <c r="B49" s="30"/>
      <c r="C49" s="48"/>
      <c r="E49" s="109"/>
      <c r="F49" s="20"/>
      <c r="G49" s="115"/>
      <c r="H49" s="106"/>
      <c r="J49" s="20"/>
      <c r="L49" s="20"/>
      <c r="S49" s="21"/>
      <c r="U49" s="21"/>
      <c r="W49" s="104"/>
      <c r="X49" s="111"/>
      <c r="Y49" s="21"/>
      <c r="Z49" s="109"/>
      <c r="AB49" s="99"/>
      <c r="AC49" s="30"/>
      <c r="AD49" s="2"/>
    </row>
    <row r="50" spans="1:30" ht="15" thickBot="1" x14ac:dyDescent="0.2">
      <c r="A50" s="2"/>
      <c r="B50" s="31">
        <v>4</v>
      </c>
      <c r="C50" s="58" t="s">
        <v>63</v>
      </c>
      <c r="D50" s="61"/>
      <c r="E50" s="110" t="str">
        <f>IF(D50&gt;D52,C50,IF(D52&gt;D50,C52,""))</f>
        <v/>
      </c>
      <c r="F50" s="105"/>
      <c r="G50" s="1"/>
      <c r="J50" s="20"/>
      <c r="L50" s="20"/>
      <c r="S50" s="21"/>
      <c r="U50" s="21"/>
      <c r="X50" s="1"/>
      <c r="Y50" s="103"/>
      <c r="Z50" s="110" t="str">
        <f>IF(AA52&gt;AA50,AB52,IF(AA50&gt;AA52,AB50,""))</f>
        <v/>
      </c>
      <c r="AA50" s="64"/>
      <c r="AB50" s="98" t="s">
        <v>368</v>
      </c>
      <c r="AC50" s="31">
        <v>4</v>
      </c>
      <c r="AD50" s="2"/>
    </row>
    <row r="51" spans="1:30" ht="10.5" customHeight="1" thickBot="1" x14ac:dyDescent="0.2">
      <c r="A51" s="112" t="str">
        <f>IF($AJ$6=TRUE,A47+1,"")</f>
        <v/>
      </c>
      <c r="B51" s="30"/>
      <c r="C51" s="48"/>
      <c r="D51" s="18"/>
      <c r="E51" s="111"/>
      <c r="F51" s="106"/>
      <c r="G51" s="1"/>
      <c r="J51" s="20"/>
      <c r="L51" s="20"/>
      <c r="S51" s="21"/>
      <c r="U51" s="21"/>
      <c r="X51" s="1"/>
      <c r="Y51" s="104"/>
      <c r="Z51" s="111"/>
      <c r="AA51" s="19"/>
      <c r="AB51" s="99"/>
      <c r="AC51" s="30"/>
      <c r="AD51" s="112" t="str">
        <f>IF($AJ$6=TRUE,AD47+1,"")</f>
        <v/>
      </c>
    </row>
    <row r="52" spans="1:30" thickBot="1" x14ac:dyDescent="0.2">
      <c r="A52" s="112"/>
      <c r="B52" s="31">
        <v>13</v>
      </c>
      <c r="C52" s="58" t="s">
        <v>363</v>
      </c>
      <c r="D52" s="62"/>
      <c r="E52" s="1"/>
      <c r="G52" s="1"/>
      <c r="H52" s="116" t="s">
        <v>4</v>
      </c>
      <c r="I52" s="116"/>
      <c r="J52" s="20"/>
      <c r="K52" s="114" t="str">
        <f>IF(J44&gt;J60,I44,IF(J60&gt;J44,I60,""))</f>
        <v/>
      </c>
      <c r="L52" s="105"/>
      <c r="S52" s="103"/>
      <c r="T52" s="110" t="str">
        <f>IF(U60&gt;U44,V60,IF(U44&gt;U60,V44,""))</f>
        <v/>
      </c>
      <c r="U52" s="21"/>
      <c r="V52" s="116" t="s">
        <v>85</v>
      </c>
      <c r="W52" s="116"/>
      <c r="X52" s="1"/>
      <c r="Z52" s="1"/>
      <c r="AA52" s="63"/>
      <c r="AB52" s="98" t="s">
        <v>369</v>
      </c>
      <c r="AC52" s="31">
        <v>13</v>
      </c>
      <c r="AD52" s="112"/>
    </row>
    <row r="53" spans="1:30" ht="10.5" customHeight="1" thickBot="1" x14ac:dyDescent="0.2">
      <c r="A53" s="2"/>
      <c r="B53" s="30"/>
      <c r="C53" s="48"/>
      <c r="E53" s="1"/>
      <c r="G53" s="1"/>
      <c r="H53" s="116"/>
      <c r="I53" s="116"/>
      <c r="J53" s="20"/>
      <c r="K53" s="115"/>
      <c r="L53" s="106"/>
      <c r="S53" s="104"/>
      <c r="T53" s="111"/>
      <c r="U53" s="21"/>
      <c r="V53" s="116"/>
      <c r="W53" s="116"/>
      <c r="X53" s="1"/>
      <c r="Z53" s="1"/>
      <c r="AB53" s="99"/>
      <c r="AC53" s="30"/>
      <c r="AD53" s="2"/>
    </row>
    <row r="54" spans="1:30" ht="15" thickBot="1" x14ac:dyDescent="0.2">
      <c r="A54" s="2"/>
      <c r="B54" s="31">
        <v>6</v>
      </c>
      <c r="C54" s="58" t="s">
        <v>364</v>
      </c>
      <c r="D54" s="61"/>
      <c r="E54" s="110" t="str">
        <f>IF(D54&gt;D56,C54,IF(D56&gt;D54,C56,""))</f>
        <v/>
      </c>
      <c r="F54" s="107"/>
      <c r="G54" s="1"/>
      <c r="I54" s="23" t="str">
        <f>IF($AJ$6=TRUE,I22+1,"")</f>
        <v/>
      </c>
      <c r="J54" s="20"/>
      <c r="L54" s="26"/>
      <c r="U54" s="21"/>
      <c r="V54" s="22" t="str">
        <f>IF($AJ$6=TRUE,V22+1,"")</f>
        <v/>
      </c>
      <c r="X54" s="1"/>
      <c r="Y54" s="107"/>
      <c r="Z54" s="110" t="str">
        <f>IF(AA56&gt;AA54,AB56,IF(AA54&gt;AA56,AB54,""))</f>
        <v/>
      </c>
      <c r="AA54" s="64"/>
      <c r="AB54" s="98" t="s">
        <v>370</v>
      </c>
      <c r="AC54" s="31">
        <v>6</v>
      </c>
      <c r="AD54" s="2"/>
    </row>
    <row r="55" spans="1:30" ht="10.5" customHeight="1" thickBot="1" x14ac:dyDescent="0.2">
      <c r="A55" s="112" t="str">
        <f>IF($AJ$6=TRUE,A51+1,"")</f>
        <v/>
      </c>
      <c r="B55" s="30"/>
      <c r="C55" s="48"/>
      <c r="D55" s="18"/>
      <c r="E55" s="111"/>
      <c r="F55" s="108"/>
      <c r="G55" s="1"/>
      <c r="J55" s="20"/>
      <c r="U55" s="21"/>
      <c r="X55" s="1"/>
      <c r="Y55" s="108"/>
      <c r="Z55" s="111"/>
      <c r="AA55" s="19"/>
      <c r="AB55" s="99"/>
      <c r="AC55" s="30"/>
      <c r="AD55" s="112" t="str">
        <f>IF($AJ$6=TRUE,AD51+1,"")</f>
        <v/>
      </c>
    </row>
    <row r="56" spans="1:30" thickBot="1" x14ac:dyDescent="0.2">
      <c r="A56" s="112"/>
      <c r="B56" s="31">
        <v>11</v>
      </c>
      <c r="C56" s="58" t="s">
        <v>268</v>
      </c>
      <c r="D56" s="62"/>
      <c r="E56" s="113" t="str">
        <f>IF($AJ$6=TRUE,E48+1,"")</f>
        <v/>
      </c>
      <c r="F56" s="18"/>
      <c r="G56" s="114" t="str">
        <f>IF(F54&gt;F58,E54,IF(F58&gt;F54,E58,""))</f>
        <v/>
      </c>
      <c r="H56" s="107"/>
      <c r="J56" s="20"/>
      <c r="U56" s="21"/>
      <c r="W56" s="107"/>
      <c r="X56" s="110" t="str">
        <f>IF(Y58&gt;Y54,Z58,IF(Y54&gt;Y58,Z54,""))</f>
        <v/>
      </c>
      <c r="Y56" s="19"/>
      <c r="Z56" s="113" t="str">
        <f>IF($AJ$6=TRUE,Z48+1,"")</f>
        <v/>
      </c>
      <c r="AA56" s="63"/>
      <c r="AB56" s="98" t="s">
        <v>371</v>
      </c>
      <c r="AC56" s="32">
        <v>11</v>
      </c>
      <c r="AD56" s="112"/>
    </row>
    <row r="57" spans="1:30" ht="10.5" customHeight="1" thickBot="1" x14ac:dyDescent="0.2">
      <c r="A57" s="2"/>
      <c r="B57" s="30"/>
      <c r="C57" s="48"/>
      <c r="E57" s="109"/>
      <c r="F57" s="20"/>
      <c r="G57" s="115"/>
      <c r="H57" s="108"/>
      <c r="J57" s="20"/>
      <c r="U57" s="21"/>
      <c r="W57" s="108"/>
      <c r="X57" s="111"/>
      <c r="Y57" s="21"/>
      <c r="Z57" s="109"/>
      <c r="AB57" s="99"/>
      <c r="AC57" s="30"/>
      <c r="AD57" s="2"/>
    </row>
    <row r="58" spans="1:30" ht="15" thickBot="1" x14ac:dyDescent="0.2">
      <c r="A58" s="2"/>
      <c r="B58" s="31">
        <v>3</v>
      </c>
      <c r="C58" s="58" t="s">
        <v>107</v>
      </c>
      <c r="D58" s="61"/>
      <c r="E58" s="110" t="str">
        <f>IF(D58&gt;D60,C58,IF(D60&gt;D58,C60,""))</f>
        <v/>
      </c>
      <c r="F58" s="105"/>
      <c r="G58" s="1"/>
      <c r="H58" s="18"/>
      <c r="J58" s="20"/>
      <c r="U58" s="21"/>
      <c r="W58" s="19"/>
      <c r="X58" s="1"/>
      <c r="Y58" s="103"/>
      <c r="Z58" s="110" t="str">
        <f>IF(AA60&gt;AA58,AB60,IF(AA58&gt;AA60,AB58,""))</f>
        <v/>
      </c>
      <c r="AA58" s="64"/>
      <c r="AB58" s="98" t="s">
        <v>372</v>
      </c>
      <c r="AC58" s="31">
        <v>3</v>
      </c>
      <c r="AD58" s="2"/>
    </row>
    <row r="59" spans="1:30" ht="10.5" customHeight="1" thickBot="1" x14ac:dyDescent="0.2">
      <c r="A59" s="112" t="str">
        <f>IF($AJ$6=TRUE,A55+1,"")</f>
        <v/>
      </c>
      <c r="B59" s="30"/>
      <c r="C59" s="48"/>
      <c r="D59" s="18"/>
      <c r="E59" s="111"/>
      <c r="F59" s="106"/>
      <c r="G59" s="1"/>
      <c r="H59" s="20"/>
      <c r="J59" s="20"/>
      <c r="U59" s="21"/>
      <c r="W59" s="21"/>
      <c r="X59" s="1"/>
      <c r="Y59" s="104"/>
      <c r="Z59" s="111"/>
      <c r="AA59" s="19"/>
      <c r="AB59" s="99"/>
      <c r="AC59" s="30"/>
      <c r="AD59" s="112" t="str">
        <f>IF($AJ$6=TRUE,AD55+1,"")</f>
        <v/>
      </c>
    </row>
    <row r="60" spans="1:30" thickBot="1" x14ac:dyDescent="0.2">
      <c r="A60" s="112"/>
      <c r="B60" s="31">
        <v>14</v>
      </c>
      <c r="C60" s="58" t="s">
        <v>52</v>
      </c>
      <c r="D60" s="62"/>
      <c r="E60" s="1"/>
      <c r="G60" s="109" t="str">
        <f>IF($AJ$6=TRUE,G44+1,"")</f>
        <v/>
      </c>
      <c r="H60" s="20"/>
      <c r="I60" s="114" t="str">
        <f>IF(H56&gt;H64,G56,IF(H64&gt;H56,G64,""))</f>
        <v/>
      </c>
      <c r="J60" s="105"/>
      <c r="U60" s="103"/>
      <c r="V60" s="110" t="str">
        <f>IF(W64&gt;W56,X64,IF(W56&gt;W64,X56,""))</f>
        <v/>
      </c>
      <c r="W60" s="21"/>
      <c r="X60" s="109" t="str">
        <f>IF($AJ$6=TRUE,X44+1,"")</f>
        <v/>
      </c>
      <c r="Z60" s="1"/>
      <c r="AA60" s="63"/>
      <c r="AB60" s="98" t="s">
        <v>139</v>
      </c>
      <c r="AC60" s="31">
        <v>14</v>
      </c>
      <c r="AD60" s="112"/>
    </row>
    <row r="61" spans="1:30" ht="10.5" customHeight="1" thickBot="1" x14ac:dyDescent="0.2">
      <c r="A61" s="2"/>
      <c r="B61" s="30"/>
      <c r="C61" s="48"/>
      <c r="E61" s="1"/>
      <c r="G61" s="109"/>
      <c r="H61" s="20"/>
      <c r="I61" s="115"/>
      <c r="J61" s="106"/>
      <c r="U61" s="104"/>
      <c r="V61" s="111"/>
      <c r="W61" s="21"/>
      <c r="X61" s="109"/>
      <c r="Z61" s="1"/>
      <c r="AB61" s="99"/>
      <c r="AC61" s="30"/>
      <c r="AD61" s="2"/>
    </row>
    <row r="62" spans="1:30" ht="15" thickBot="1" x14ac:dyDescent="0.2">
      <c r="A62" s="2"/>
      <c r="B62" s="31">
        <v>7</v>
      </c>
      <c r="C62" s="58" t="s">
        <v>304</v>
      </c>
      <c r="D62" s="61"/>
      <c r="E62" s="110" t="str">
        <f>IF(D62&gt;D64,C62,IF(D64&gt;D62,C64,""))</f>
        <v/>
      </c>
      <c r="F62" s="107"/>
      <c r="G62" s="1"/>
      <c r="H62" s="20"/>
      <c r="W62" s="21"/>
      <c r="X62" s="1"/>
      <c r="Y62" s="107"/>
      <c r="Z62" s="110" t="str">
        <f>IF(AA64&gt;AA62,AB64,IF(AA62&gt;AA64,AB62,""))</f>
        <v/>
      </c>
      <c r="AA62" s="64"/>
      <c r="AB62" s="98" t="s">
        <v>335</v>
      </c>
      <c r="AC62" s="31">
        <v>7</v>
      </c>
      <c r="AD62" s="2"/>
    </row>
    <row r="63" spans="1:30" ht="10.5" customHeight="1" thickBot="1" x14ac:dyDescent="0.2">
      <c r="A63" s="112" t="str">
        <f>IF($AJ$6=TRUE,A59+1,"")</f>
        <v/>
      </c>
      <c r="B63" s="30"/>
      <c r="C63" s="48"/>
      <c r="D63" s="18"/>
      <c r="E63" s="111"/>
      <c r="F63" s="108"/>
      <c r="G63" s="1"/>
      <c r="H63" s="20"/>
      <c r="W63" s="21"/>
      <c r="X63" s="1"/>
      <c r="Y63" s="108"/>
      <c r="Z63" s="111"/>
      <c r="AA63" s="19"/>
      <c r="AB63" s="99"/>
      <c r="AC63" s="30"/>
      <c r="AD63" s="112" t="str">
        <f>IF($AJ$6=TRUE,AD59+1,"")</f>
        <v/>
      </c>
    </row>
    <row r="64" spans="1:30" thickBot="1" x14ac:dyDescent="0.2">
      <c r="A64" s="112"/>
      <c r="B64" s="31">
        <v>10</v>
      </c>
      <c r="C64" s="58" t="s">
        <v>172</v>
      </c>
      <c r="D64" s="62"/>
      <c r="E64" s="113" t="str">
        <f>IF($AJ$6=TRUE,E56+1,"")</f>
        <v/>
      </c>
      <c r="F64" s="18"/>
      <c r="G64" s="114" t="str">
        <f>IF(F62&gt;F66,E62,IF(F66&gt;F62,E66,""))</f>
        <v/>
      </c>
      <c r="H64" s="105"/>
      <c r="S64"/>
      <c r="W64" s="103"/>
      <c r="X64" s="110" t="str">
        <f>IF(Y66&gt;Y62,Z66,IF(Y62&gt;Y66,Z62,""))</f>
        <v/>
      </c>
      <c r="Y64" s="19"/>
      <c r="Z64" s="113" t="str">
        <f>IF($AJ$6=TRUE,Z56+1,"")</f>
        <v/>
      </c>
      <c r="AA64" s="63"/>
      <c r="AB64" s="98" t="s">
        <v>134</v>
      </c>
      <c r="AC64" s="31">
        <v>10</v>
      </c>
      <c r="AD64" s="112"/>
    </row>
    <row r="65" spans="1:30" ht="10.5" customHeight="1" thickBot="1" x14ac:dyDescent="0.2">
      <c r="A65" s="2"/>
      <c r="B65" s="30"/>
      <c r="C65" s="48"/>
      <c r="E65" s="109"/>
      <c r="F65" s="20"/>
      <c r="G65" s="115"/>
      <c r="H65" s="106"/>
      <c r="S65"/>
      <c r="W65" s="104"/>
      <c r="X65" s="111"/>
      <c r="Y65" s="21"/>
      <c r="Z65" s="109"/>
      <c r="AB65" s="99"/>
      <c r="AC65" s="30"/>
      <c r="AD65" s="2"/>
    </row>
    <row r="66" spans="1:30" ht="15" thickBot="1" x14ac:dyDescent="0.2">
      <c r="A66" s="2"/>
      <c r="B66" s="31">
        <v>2</v>
      </c>
      <c r="C66" s="58" t="s">
        <v>127</v>
      </c>
      <c r="D66" s="61"/>
      <c r="E66" s="110" t="str">
        <f>IF(D66&gt;D68,C66,IF(D68&gt;D66,C68,""))</f>
        <v/>
      </c>
      <c r="F66" s="105"/>
      <c r="S66"/>
      <c r="X66" s="1"/>
      <c r="Y66" s="103"/>
      <c r="Z66" s="110" t="str">
        <f>IF(AA68&gt;AA66,AB68,IF(AA66&gt;AA68,AB66,""))</f>
        <v/>
      </c>
      <c r="AA66" s="64"/>
      <c r="AB66" s="98" t="s">
        <v>101</v>
      </c>
      <c r="AC66" s="31">
        <v>2</v>
      </c>
      <c r="AD66" s="2"/>
    </row>
    <row r="67" spans="1:30" ht="10.5" customHeight="1" thickBot="1" x14ac:dyDescent="0.2">
      <c r="A67" s="112" t="str">
        <f>IF($AJ$6=TRUE,A63+1,"")</f>
        <v/>
      </c>
      <c r="B67" s="30"/>
      <c r="C67" s="48"/>
      <c r="D67" s="18"/>
      <c r="E67" s="111"/>
      <c r="F67" s="106"/>
      <c r="K67" s="128" t="s">
        <v>349</v>
      </c>
      <c r="L67" s="128"/>
      <c r="M67" s="128"/>
      <c r="N67" s="128"/>
      <c r="O67" s="128"/>
      <c r="P67" s="128"/>
      <c r="Q67" s="128"/>
      <c r="R67" s="128"/>
      <c r="S67" s="128"/>
      <c r="T67" s="128"/>
      <c r="X67" s="1"/>
      <c r="Y67" s="104"/>
      <c r="Z67" s="111"/>
      <c r="AA67" s="19"/>
      <c r="AB67" s="99"/>
      <c r="AC67" s="30"/>
      <c r="AD67" s="112" t="str">
        <f>IF($AJ$6=TRUE,AD63+1,"")</f>
        <v/>
      </c>
    </row>
    <row r="68" spans="1:30" thickBot="1" x14ac:dyDescent="0.2">
      <c r="A68" s="112"/>
      <c r="B68" s="31">
        <v>15</v>
      </c>
      <c r="C68" s="58" t="s">
        <v>365</v>
      </c>
      <c r="D68" s="62"/>
      <c r="K68" s="127" t="s">
        <v>39</v>
      </c>
      <c r="L68" s="127"/>
      <c r="M68" s="127"/>
      <c r="N68" s="127"/>
      <c r="O68" s="127"/>
      <c r="P68" s="127"/>
      <c r="Q68" s="127"/>
      <c r="R68" s="127"/>
      <c r="S68" s="127"/>
      <c r="T68" s="127"/>
      <c r="Z68" s="1"/>
      <c r="AA68" s="63"/>
      <c r="AB68" s="98" t="s">
        <v>147</v>
      </c>
      <c r="AC68" s="31">
        <v>15</v>
      </c>
      <c r="AD68" s="112"/>
    </row>
    <row r="69" spans="1:30" x14ac:dyDescent="0.15">
      <c r="A69" s="2"/>
      <c r="S69"/>
      <c r="AD69" s="2"/>
    </row>
    <row r="70" spans="1:30" x14ac:dyDescent="0.15">
      <c r="A70" s="2"/>
      <c r="AD70" s="2"/>
    </row>
  </sheetData>
  <mergeCells count="196">
    <mergeCell ref="A67:A68"/>
    <mergeCell ref="K67:T67"/>
    <mergeCell ref="AD67:AD68"/>
    <mergeCell ref="K68:T68"/>
    <mergeCell ref="X64:X65"/>
    <mergeCell ref="Z64:Z65"/>
    <mergeCell ref="E66:E67"/>
    <mergeCell ref="F66:F67"/>
    <mergeCell ref="Y66:Y67"/>
    <mergeCell ref="Z66:Z67"/>
    <mergeCell ref="E62:E63"/>
    <mergeCell ref="F62:F63"/>
    <mergeCell ref="Y62:Y63"/>
    <mergeCell ref="Z62:Z63"/>
    <mergeCell ref="A63:A64"/>
    <mergeCell ref="AD63:AD64"/>
    <mergeCell ref="E64:E65"/>
    <mergeCell ref="G64:G65"/>
    <mergeCell ref="H64:H65"/>
    <mergeCell ref="W64:W65"/>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54:E55"/>
    <mergeCell ref="F54:F55"/>
    <mergeCell ref="Y54:Y55"/>
    <mergeCell ref="Z54:Z55"/>
    <mergeCell ref="A55:A56"/>
    <mergeCell ref="AD55:AD56"/>
    <mergeCell ref="E56:E57"/>
    <mergeCell ref="G56:G57"/>
    <mergeCell ref="H56:H57"/>
    <mergeCell ref="W56:W57"/>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46:E47"/>
    <mergeCell ref="F46:F47"/>
    <mergeCell ref="Y46:Y47"/>
    <mergeCell ref="Z46:Z47"/>
    <mergeCell ref="A47:A48"/>
    <mergeCell ref="AD47:AD48"/>
    <mergeCell ref="E48:E49"/>
    <mergeCell ref="G48:G49"/>
    <mergeCell ref="H48:H49"/>
    <mergeCell ref="W48:W49"/>
    <mergeCell ref="A43:A44"/>
    <mergeCell ref="Z38:Z39"/>
    <mergeCell ref="A39:A40"/>
    <mergeCell ref="AD39:AD40"/>
    <mergeCell ref="E40:E41"/>
    <mergeCell ref="G40:G41"/>
    <mergeCell ref="H40:H41"/>
    <mergeCell ref="O40:O41"/>
    <mergeCell ref="P40:R41"/>
    <mergeCell ref="W40:W41"/>
    <mergeCell ref="X40:X41"/>
    <mergeCell ref="AD43:AD44"/>
    <mergeCell ref="G44:G45"/>
    <mergeCell ref="I44:I45"/>
    <mergeCell ref="J44:J45"/>
    <mergeCell ref="U44:U45"/>
    <mergeCell ref="V44:V45"/>
    <mergeCell ref="X44:X45"/>
    <mergeCell ref="Z40:Z41"/>
    <mergeCell ref="E42:E43"/>
    <mergeCell ref="F42:F43"/>
    <mergeCell ref="Y42:Y43"/>
    <mergeCell ref="Z42:Z43"/>
    <mergeCell ref="E34:E35"/>
    <mergeCell ref="F34:F35"/>
    <mergeCell ref="Y34:Y35"/>
    <mergeCell ref="Z34:Z35"/>
    <mergeCell ref="A35:A36"/>
    <mergeCell ref="AD35:AD36"/>
    <mergeCell ref="AF35:AF38"/>
    <mergeCell ref="O36:P36"/>
    <mergeCell ref="E38:E39"/>
    <mergeCell ref="F38:F39"/>
    <mergeCell ref="Y38:Y39"/>
    <mergeCell ref="E30:E31"/>
    <mergeCell ref="F30:F31"/>
    <mergeCell ref="Y30:Y31"/>
    <mergeCell ref="Z30:Z31"/>
    <mergeCell ref="A31:A32"/>
    <mergeCell ref="Z26:Z27"/>
    <mergeCell ref="A27:A28"/>
    <mergeCell ref="AD27:AD28"/>
    <mergeCell ref="G28:G29"/>
    <mergeCell ref="I28:I29"/>
    <mergeCell ref="J28:J29"/>
    <mergeCell ref="M28:O29"/>
    <mergeCell ref="P28:P29"/>
    <mergeCell ref="U28:U29"/>
    <mergeCell ref="V28:V29"/>
    <mergeCell ref="AD31:AD32"/>
    <mergeCell ref="E32:E33"/>
    <mergeCell ref="G32:G33"/>
    <mergeCell ref="H32:H33"/>
    <mergeCell ref="N32:Q32"/>
    <mergeCell ref="W32:W33"/>
    <mergeCell ref="X32:X33"/>
    <mergeCell ref="Z32:Z33"/>
    <mergeCell ref="N33:Q34"/>
    <mergeCell ref="AF23:AF28"/>
    <mergeCell ref="E24:E25"/>
    <mergeCell ref="G24:G25"/>
    <mergeCell ref="H24:H25"/>
    <mergeCell ref="W24:W25"/>
    <mergeCell ref="X24:X25"/>
    <mergeCell ref="Z24:Z25"/>
    <mergeCell ref="E26:E27"/>
    <mergeCell ref="F26:F27"/>
    <mergeCell ref="Y26:Y27"/>
    <mergeCell ref="E22:E23"/>
    <mergeCell ref="F22:F23"/>
    <mergeCell ref="Y22:Y23"/>
    <mergeCell ref="Z22:Z23"/>
    <mergeCell ref="X28:X29"/>
    <mergeCell ref="A23:A24"/>
    <mergeCell ref="AD23:AD24"/>
    <mergeCell ref="Z18:Z19"/>
    <mergeCell ref="A19:A20"/>
    <mergeCell ref="AD19:AD20"/>
    <mergeCell ref="H20:I21"/>
    <mergeCell ref="K20:K21"/>
    <mergeCell ref="L20:L21"/>
    <mergeCell ref="S20:S21"/>
    <mergeCell ref="T20:T21"/>
    <mergeCell ref="V20:W21"/>
    <mergeCell ref="AF15:AF20"/>
    <mergeCell ref="E16:E17"/>
    <mergeCell ref="G16:G17"/>
    <mergeCell ref="H16:H17"/>
    <mergeCell ref="W16:W17"/>
    <mergeCell ref="X16:X17"/>
    <mergeCell ref="Z16:Z17"/>
    <mergeCell ref="E18:E19"/>
    <mergeCell ref="F18:F19"/>
    <mergeCell ref="Y18:Y19"/>
    <mergeCell ref="E14:E15"/>
    <mergeCell ref="F14:F15"/>
    <mergeCell ref="Y14:Y15"/>
    <mergeCell ref="Z14:Z15"/>
    <mergeCell ref="B1:AC1"/>
    <mergeCell ref="N2:Q2"/>
    <mergeCell ref="N3:Q3"/>
    <mergeCell ref="A15:A16"/>
    <mergeCell ref="AD15:AD16"/>
    <mergeCell ref="Y10:Y11"/>
    <mergeCell ref="Z10:Z11"/>
    <mergeCell ref="A11:A12"/>
    <mergeCell ref="AD11:AD12"/>
    <mergeCell ref="G12:G13"/>
    <mergeCell ref="I12:I13"/>
    <mergeCell ref="J12:J13"/>
    <mergeCell ref="U12:U13"/>
    <mergeCell ref="V12:V13"/>
    <mergeCell ref="X12:X13"/>
    <mergeCell ref="AF4:AF12"/>
    <mergeCell ref="E6:E7"/>
    <mergeCell ref="F6:F7"/>
    <mergeCell ref="Y6:Y7"/>
    <mergeCell ref="Z6:Z7"/>
    <mergeCell ref="E10:E11"/>
    <mergeCell ref="F10:F11"/>
    <mergeCell ref="A7:A8"/>
    <mergeCell ref="AD7:AD8"/>
    <mergeCell ref="E8:E9"/>
    <mergeCell ref="G8:G9"/>
    <mergeCell ref="H8:H9"/>
    <mergeCell ref="W8:W9"/>
    <mergeCell ref="X8:X9"/>
    <mergeCell ref="Z8:Z9"/>
  </mergeCells>
  <conditionalFormatting sqref="C6 C62 C10 C14 C18 C22 C26 C30 C38 C42 C46 C50 C54 C58 C34 C66">
    <cfRule type="expression" dxfId="128" priority="19" stopIfTrue="1">
      <formula>D8&gt;D6</formula>
    </cfRule>
  </conditionalFormatting>
  <conditionalFormatting sqref="C8 C64 C12 C16 C20 C24 C28 C32 C40 C44 C48 C52 C56 C60 C36 C68">
    <cfRule type="expression" dxfId="127" priority="18" stopIfTrue="1">
      <formula>D6&gt;D8</formula>
    </cfRule>
  </conditionalFormatting>
  <conditionalFormatting sqref="E6:E7 E14:E15 E22:E23 E30:E31 E38:E39 E46:E47 E54:E55 E62:E63">
    <cfRule type="expression" dxfId="126" priority="17" stopIfTrue="1">
      <formula>F10&gt;F6</formula>
    </cfRule>
  </conditionalFormatting>
  <conditionalFormatting sqref="E10:E11 E18:E19 E26:E27 E34:E35 E42:E43 E50:E51 E58:E59 E66:E67">
    <cfRule type="expression" dxfId="125" priority="16" stopIfTrue="1">
      <formula>F6&gt;F10</formula>
    </cfRule>
  </conditionalFormatting>
  <conditionalFormatting sqref="G8:G9 G24:G25 G40:G41 G56:G57">
    <cfRule type="expression" dxfId="124" priority="15" stopIfTrue="1">
      <formula>H16&gt;H8</formula>
    </cfRule>
  </conditionalFormatting>
  <conditionalFormatting sqref="G16:G17 G32:G33 G48:G49 G64:G65">
    <cfRule type="expression" dxfId="123" priority="14" stopIfTrue="1">
      <formula>H8&gt;H16</formula>
    </cfRule>
  </conditionalFormatting>
  <conditionalFormatting sqref="K20:K21">
    <cfRule type="expression" dxfId="122" priority="13" stopIfTrue="1">
      <formula>L52&gt;L20</formula>
    </cfRule>
  </conditionalFormatting>
  <conditionalFormatting sqref="AB6 AB18 AB10 AB14 AB22 AB26 AB30 AB34 AB38 AB42 AB46 AB50 AB54 AB58 AB62 AB66">
    <cfRule type="expression" dxfId="121" priority="12" stopIfTrue="1">
      <formula>AA8&gt;AA6</formula>
    </cfRule>
  </conditionalFormatting>
  <conditionalFormatting sqref="AB8 AB12 AB16 AB20 AB24 AB28 AB32 AB36 AB40 AB44 AB48 AB52 AB56 AB60 AB64 AB68">
    <cfRule type="expression" dxfId="120" priority="11" stopIfTrue="1">
      <formula>AA6&gt;AA8</formula>
    </cfRule>
  </conditionalFormatting>
  <conditionalFormatting sqref="Z6:Z7 Z14:Z15 Z22:Z23 Z30:Z31 Z38:Z39 Z46:Z47 Z54:Z55 Z62:Z63">
    <cfRule type="expression" dxfId="119" priority="10" stopIfTrue="1">
      <formula>Y10&gt;Y6</formula>
    </cfRule>
  </conditionalFormatting>
  <conditionalFormatting sqref="Z10:Z11 Z18:Z19 Z26:Z27 Z34:Z35 Z42:Z43 Z50:Z51 Z58:Z59 Z66:Z67">
    <cfRule type="expression" dxfId="118" priority="9" stopIfTrue="1">
      <formula>Y6&gt;Y10</formula>
    </cfRule>
  </conditionalFormatting>
  <conditionalFormatting sqref="X8:X9 X24:X25 X40:X41 X56:X57">
    <cfRule type="expression" dxfId="117" priority="8" stopIfTrue="1">
      <formula>W16&gt;W8</formula>
    </cfRule>
  </conditionalFormatting>
  <conditionalFormatting sqref="X16:X17 X32:X33 X48:X49 X64:X65">
    <cfRule type="expression" dxfId="116" priority="7" stopIfTrue="1">
      <formula>W8&gt;W16</formula>
    </cfRule>
  </conditionalFormatting>
  <conditionalFormatting sqref="V12:V13 V44:V45">
    <cfRule type="expression" dxfId="115" priority="6" stopIfTrue="1">
      <formula>U28&gt;U12</formula>
    </cfRule>
  </conditionalFormatting>
  <conditionalFormatting sqref="T20:T21">
    <cfRule type="expression" dxfId="114" priority="5" stopIfTrue="1">
      <formula>S52&gt;S20</formula>
    </cfRule>
  </conditionalFormatting>
  <conditionalFormatting sqref="T52:T53">
    <cfRule type="expression" dxfId="113" priority="4" stopIfTrue="1">
      <formula>S20&gt;S52</formula>
    </cfRule>
  </conditionalFormatting>
  <conditionalFormatting sqref="P40:R41">
    <cfRule type="expression" dxfId="112" priority="3" stopIfTrue="1">
      <formula>P28&gt;O40</formula>
    </cfRule>
  </conditionalFormatting>
  <conditionalFormatting sqref="M28:O29">
    <cfRule type="expression" dxfId="111" priority="2" stopIfTrue="1">
      <formula>O40&gt;P28</formula>
    </cfRule>
  </conditionalFormatting>
  <conditionalFormatting sqref="V28:V29 V60:V61">
    <cfRule type="expression" dxfId="110" priority="1" stopIfTrue="1">
      <formula>U12&gt;U28</formula>
    </cfRule>
  </conditionalFormatting>
  <conditionalFormatting sqref="I12:I13 I44:I45">
    <cfRule type="expression" dxfId="109" priority="20" stopIfTrue="1">
      <formula>J28&gt;J12</formula>
    </cfRule>
  </conditionalFormatting>
  <conditionalFormatting sqref="I28:I29 I60:I61">
    <cfRule type="expression" dxfId="108" priority="21" stopIfTrue="1">
      <formula>J12&gt;J28</formula>
    </cfRule>
  </conditionalFormatting>
  <conditionalFormatting sqref="K52:K53">
    <cfRule type="expression" dxfId="107" priority="22" stopIfTrue="1">
      <formula>L52&gt;L84</formula>
    </cfRule>
  </conditionalFormatting>
  <dataValidations count="1">
    <dataValidation type="list" allowBlank="1" showInputMessage="1" showErrorMessage="1" sqref="AE30">
      <formula1>$AJ$3:$AJ$4</formula1>
    </dataValidation>
  </dataValidations>
  <hyperlinks>
    <hyperlink ref="K68" r:id="rId1" display="Tournament Bracket by Vertex42.com"/>
  </hyperlinks>
  <printOptions horizontalCentered="1"/>
  <pageMargins left="0.25" right="0.25" top="0.35" bottom="0.35" header="0.25" footer="0.25"/>
  <pageSetup scale="65" orientation="landscape" horizontalDpi="4294967293"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workbookViewId="0">
      <selection activeCell="A39" sqref="A39:A40"/>
    </sheetView>
  </sheetViews>
  <sheetFormatPr baseColWidth="10" defaultColWidth="9.1640625" defaultRowHeight="14" x14ac:dyDescent="0.15"/>
  <cols>
    <col min="1" max="1" width="4.33203125" style="27" customWidth="1"/>
    <col min="2" max="2" width="5.1640625" style="1" bestFit="1" customWidth="1"/>
    <col min="3" max="3" width="15.6640625" customWidth="1"/>
    <col min="4" max="4" width="4" style="1" customWidth="1"/>
    <col min="5" max="5" width="13.5" customWidth="1"/>
    <col min="6" max="6" width="4" style="1" customWidth="1"/>
    <col min="7" max="7" width="12.6640625" customWidth="1"/>
    <col min="8" max="8" width="3.5" style="1" customWidth="1"/>
    <col min="9" max="9" width="13.5" customWidth="1"/>
    <col min="10" max="10" width="3.6640625" style="1" customWidth="1"/>
    <col min="11" max="11" width="11.33203125" customWidth="1"/>
    <col min="12" max="12" width="4.1640625" style="1" customWidth="1"/>
    <col min="13" max="13" width="2" customWidth="1"/>
    <col min="14" max="14" width="8.6640625" customWidth="1"/>
    <col min="15" max="15" width="3.5" style="1" customWidth="1"/>
    <col min="16" max="16" width="3.83203125" style="1" customWidth="1"/>
    <col min="17" max="17" width="7.83203125" customWidth="1"/>
    <col min="18" max="18" width="2.83203125" customWidth="1"/>
    <col min="19" max="19" width="3.6640625" style="1" customWidth="1"/>
    <col min="20" max="20" width="12" customWidth="1"/>
    <col min="21" max="21" width="3.33203125" style="1" customWidth="1"/>
    <col min="22" max="22" width="13.5" customWidth="1"/>
    <col min="23" max="23" width="3.6640625" style="1" customWidth="1"/>
    <col min="24" max="24" width="12.5" customWidth="1"/>
    <col min="25" max="25" width="3.6640625" style="1" customWidth="1"/>
    <col min="26" max="26" width="13.83203125" customWidth="1"/>
    <col min="27" max="27" width="3.5" style="1" customWidth="1"/>
    <col min="28" max="28" width="15.1640625" customWidth="1"/>
    <col min="29" max="29" width="3.83203125" style="1" bestFit="1" customWidth="1"/>
    <col min="30" max="30" width="4.33203125" style="23" customWidth="1"/>
    <col min="31" max="31" width="3.83203125" customWidth="1"/>
    <col min="32" max="32" width="37.33203125" customWidth="1"/>
    <col min="36" max="36" width="9.1640625" hidden="1" customWidth="1"/>
  </cols>
  <sheetData>
    <row r="1" spans="1:36" s="44" customFormat="1" ht="30" x14ac:dyDescent="0.15">
      <c r="A1" s="2"/>
      <c r="B1" s="129" t="s">
        <v>320</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2"/>
    </row>
    <row r="2" spans="1:36" ht="19.25" customHeight="1" x14ac:dyDescent="0.15">
      <c r="A2" s="2"/>
      <c r="B2" s="77"/>
      <c r="C2" s="77" t="s">
        <v>318</v>
      </c>
      <c r="D2" s="78"/>
      <c r="E2" s="77" t="s">
        <v>7</v>
      </c>
      <c r="F2" s="78"/>
      <c r="G2" s="77" t="s">
        <v>6</v>
      </c>
      <c r="H2" s="78"/>
      <c r="I2" s="77" t="s">
        <v>5</v>
      </c>
      <c r="J2" s="78"/>
      <c r="K2" s="77" t="s">
        <v>1</v>
      </c>
      <c r="L2" s="78"/>
      <c r="M2" s="78"/>
      <c r="N2" s="117" t="s">
        <v>2</v>
      </c>
      <c r="O2" s="117"/>
      <c r="P2" s="117"/>
      <c r="Q2" s="117"/>
      <c r="R2" s="78"/>
      <c r="S2" s="78"/>
      <c r="T2" s="77" t="s">
        <v>1</v>
      </c>
      <c r="U2" s="78"/>
      <c r="V2" s="77" t="s">
        <v>5</v>
      </c>
      <c r="W2" s="78"/>
      <c r="X2" s="77" t="s">
        <v>6</v>
      </c>
      <c r="Y2" s="78"/>
      <c r="Z2" s="77" t="str">
        <f>E2</f>
        <v>Second Round</v>
      </c>
      <c r="AA2" s="78"/>
      <c r="AB2" s="77" t="str">
        <f>C2</f>
        <v>First Round</v>
      </c>
      <c r="AC2" s="77"/>
      <c r="AD2" s="2"/>
      <c r="AF2" s="80" t="s">
        <v>206</v>
      </c>
      <c r="AJ2" s="85" t="s">
        <v>249</v>
      </c>
    </row>
    <row r="3" spans="1:36" ht="17" x14ac:dyDescent="0.2">
      <c r="A3" s="2"/>
      <c r="B3" s="3"/>
      <c r="C3" s="1" t="s">
        <v>319</v>
      </c>
      <c r="D3" s="4"/>
      <c r="E3" s="1" t="s">
        <v>314</v>
      </c>
      <c r="F3" s="4"/>
      <c r="G3" s="1" t="s">
        <v>118</v>
      </c>
      <c r="H3" s="4"/>
      <c r="I3" s="1" t="s">
        <v>316</v>
      </c>
      <c r="J3" s="4"/>
      <c r="K3" s="47" t="s">
        <v>315</v>
      </c>
      <c r="L3" s="4"/>
      <c r="M3" s="4"/>
      <c r="N3" s="118" t="s">
        <v>317</v>
      </c>
      <c r="O3" s="118"/>
      <c r="P3" s="118"/>
      <c r="Q3" s="118"/>
      <c r="R3" s="4"/>
      <c r="S3" s="4"/>
      <c r="T3" s="47" t="str">
        <f>K3</f>
        <v>April 1</v>
      </c>
      <c r="U3" s="4"/>
      <c r="V3" s="1" t="str">
        <f>I3</f>
        <v>March 25 - 26</v>
      </c>
      <c r="W3" s="4"/>
      <c r="X3" s="1" t="str">
        <f>G3</f>
        <v>March 23 - 24</v>
      </c>
      <c r="Y3" s="4"/>
      <c r="Z3" s="1" t="str">
        <f>E3</f>
        <v>March 18 - 19</v>
      </c>
      <c r="AA3" s="4"/>
      <c r="AB3" s="1" t="str">
        <f>C3</f>
        <v>March 16 -17</v>
      </c>
      <c r="AC3" s="3"/>
      <c r="AD3" s="2"/>
      <c r="AF3" s="79" t="s">
        <v>207</v>
      </c>
      <c r="AJ3" s="86"/>
    </row>
    <row r="4" spans="1:36" s="40" customFormat="1" ht="13" x14ac:dyDescent="0.15">
      <c r="A4" s="36"/>
      <c r="B4" s="28"/>
      <c r="C4" s="28"/>
      <c r="D4" s="37"/>
      <c r="E4" s="38"/>
      <c r="F4" s="39"/>
      <c r="G4" s="28"/>
      <c r="H4" s="37"/>
      <c r="I4" s="38"/>
      <c r="J4" s="39"/>
      <c r="K4" s="28"/>
      <c r="L4" s="37"/>
      <c r="M4" s="37"/>
      <c r="N4" s="38"/>
      <c r="O4" s="38"/>
      <c r="P4" s="38"/>
      <c r="Q4" s="38"/>
      <c r="R4" s="39"/>
      <c r="S4" s="39"/>
      <c r="T4" s="28"/>
      <c r="U4" s="37"/>
      <c r="V4" s="38"/>
      <c r="W4" s="39"/>
      <c r="X4" s="28"/>
      <c r="Y4" s="37"/>
      <c r="Z4" s="38"/>
      <c r="AA4" s="39"/>
      <c r="AB4" s="28"/>
      <c r="AC4" s="28"/>
      <c r="AD4" s="36"/>
      <c r="AF4" s="102" t="s">
        <v>208</v>
      </c>
      <c r="AJ4" s="87" t="s">
        <v>248</v>
      </c>
    </row>
    <row r="5" spans="1:36" ht="9.75" customHeight="1" x14ac:dyDescent="0.15">
      <c r="A5" s="2"/>
      <c r="C5" s="48"/>
      <c r="AB5" s="50"/>
      <c r="AD5" s="2"/>
      <c r="AF5" s="102"/>
    </row>
    <row r="6" spans="1:36" ht="15" thickBot="1" x14ac:dyDescent="0.2">
      <c r="A6" s="2"/>
      <c r="B6" s="31">
        <v>1</v>
      </c>
      <c r="C6" s="58" t="s">
        <v>128</v>
      </c>
      <c r="D6" s="61">
        <v>76</v>
      </c>
      <c r="E6" s="110" t="str">
        <f>IF(D6&gt;D8,C6,IF(D8&gt;D6,C8,""))</f>
        <v>Villanova</v>
      </c>
      <c r="F6" s="107">
        <v>62</v>
      </c>
      <c r="Y6" s="107">
        <v>90</v>
      </c>
      <c r="Z6" s="110" t="str">
        <f>IF(AA8&gt;AA6,AB8,IF(AA6&gt;AA8,AB6,""))</f>
        <v>Kansas</v>
      </c>
      <c r="AA6" s="64">
        <v>100</v>
      </c>
      <c r="AB6" s="98" t="s">
        <v>112</v>
      </c>
      <c r="AC6" s="31">
        <v>1</v>
      </c>
      <c r="AD6" s="2"/>
      <c r="AF6" s="102"/>
      <c r="AJ6" t="b">
        <f>IF(AE30="x",TRUE,FALSE)</f>
        <v>0</v>
      </c>
    </row>
    <row r="7" spans="1:36" ht="10.5" customHeight="1" thickBot="1" x14ac:dyDescent="0.2">
      <c r="A7" s="112" t="str">
        <f>IF($AJ$6=TRUE,1,"")</f>
        <v/>
      </c>
      <c r="B7" s="30"/>
      <c r="C7" s="48"/>
      <c r="D7" s="60"/>
      <c r="E7" s="111"/>
      <c r="F7" s="108"/>
      <c r="Y7" s="108"/>
      <c r="Z7" s="111"/>
      <c r="AA7" s="19"/>
      <c r="AB7" s="99"/>
      <c r="AC7" s="30"/>
      <c r="AD7" s="112" t="str">
        <f>IF($AJ$6=TRUE,A67+1,"")</f>
        <v/>
      </c>
      <c r="AF7" s="102"/>
    </row>
    <row r="8" spans="1:36" thickBot="1" x14ac:dyDescent="0.2">
      <c r="A8" s="112"/>
      <c r="B8" s="31"/>
      <c r="C8" s="58" t="s">
        <v>337</v>
      </c>
      <c r="D8" s="62">
        <v>56</v>
      </c>
      <c r="E8" s="113" t="str">
        <f>IF($AJ$6=TRUE,AD67+1,"")</f>
        <v/>
      </c>
      <c r="F8" s="18"/>
      <c r="G8" s="114" t="str">
        <f>IF(F6&gt;F10,E6,IF(F10&gt;F6,E10,""))</f>
        <v>Wisconsin</v>
      </c>
      <c r="H8" s="107">
        <v>83</v>
      </c>
      <c r="W8" s="107">
        <v>98</v>
      </c>
      <c r="X8" s="110" t="str">
        <f>IF(Y10&gt;Y6,Z10,IF(Y6&gt;Y10,Z6,""))</f>
        <v>Kansas</v>
      </c>
      <c r="Y8" s="19"/>
      <c r="Z8" s="113" t="str">
        <f>IF($AJ$6=TRUE,E64+1,"")</f>
        <v/>
      </c>
      <c r="AA8" s="63">
        <v>62</v>
      </c>
      <c r="AB8" s="98" t="s">
        <v>332</v>
      </c>
      <c r="AC8" s="31"/>
      <c r="AD8" s="112"/>
      <c r="AF8" s="102"/>
    </row>
    <row r="9" spans="1:36" ht="10.25" customHeight="1" thickBot="1" x14ac:dyDescent="0.2">
      <c r="A9" s="2"/>
      <c r="B9" s="30"/>
      <c r="C9" s="48"/>
      <c r="E9" s="109"/>
      <c r="F9" s="20"/>
      <c r="G9" s="115"/>
      <c r="H9" s="108"/>
      <c r="W9" s="108"/>
      <c r="X9" s="111"/>
      <c r="Y9" s="21"/>
      <c r="Z9" s="109"/>
      <c r="AB9" s="99"/>
      <c r="AC9" s="30"/>
      <c r="AD9" s="2"/>
      <c r="AF9" s="102"/>
    </row>
    <row r="10" spans="1:36" ht="15" thickBot="1" x14ac:dyDescent="0.2">
      <c r="A10" s="2"/>
      <c r="B10" s="31">
        <v>8</v>
      </c>
      <c r="C10" s="58" t="s">
        <v>55</v>
      </c>
      <c r="D10" s="61">
        <v>84</v>
      </c>
      <c r="E10" s="110" t="str">
        <f>IF(D10&gt;D12,C10,IF(D12&gt;D10,C12,""))</f>
        <v>Wisconsin</v>
      </c>
      <c r="F10" s="105">
        <v>65</v>
      </c>
      <c r="G10" s="1"/>
      <c r="H10" s="18"/>
      <c r="W10" s="19"/>
      <c r="X10" s="1"/>
      <c r="Y10" s="103">
        <v>70</v>
      </c>
      <c r="Z10" s="110" t="str">
        <f>IF(AA12&gt;AA10,AB12,IF(AA10&gt;AA12,AB10,""))</f>
        <v>Michigan State</v>
      </c>
      <c r="AA10" s="64">
        <v>58</v>
      </c>
      <c r="AB10" s="98" t="s">
        <v>293</v>
      </c>
      <c r="AC10" s="31">
        <v>8</v>
      </c>
      <c r="AD10" s="2"/>
      <c r="AF10" s="102"/>
    </row>
    <row r="11" spans="1:36" ht="10.5" customHeight="1" thickBot="1" x14ac:dyDescent="0.2">
      <c r="A11" s="112" t="str">
        <f>IF($AJ$6=TRUE,A7+1,"")</f>
        <v/>
      </c>
      <c r="B11" s="30"/>
      <c r="C11" s="48"/>
      <c r="D11" s="60"/>
      <c r="E11" s="111"/>
      <c r="F11" s="106"/>
      <c r="G11" s="1"/>
      <c r="H11" s="20"/>
      <c r="W11" s="21"/>
      <c r="X11" s="1"/>
      <c r="Y11" s="104"/>
      <c r="Z11" s="111"/>
      <c r="AA11" s="19"/>
      <c r="AB11" s="99"/>
      <c r="AC11" s="30"/>
      <c r="AD11" s="112" t="str">
        <f>IF($AJ$6=TRUE,AD7+1,"")</f>
        <v/>
      </c>
      <c r="AF11" s="102"/>
    </row>
    <row r="12" spans="1:36" thickBot="1" x14ac:dyDescent="0.2">
      <c r="A12" s="112"/>
      <c r="B12" s="31">
        <v>9</v>
      </c>
      <c r="C12" s="58" t="s">
        <v>338</v>
      </c>
      <c r="D12" s="62">
        <v>74</v>
      </c>
      <c r="E12" s="1"/>
      <c r="G12" s="109" t="str">
        <f>IF($AJ$6=TRUE,Z64+1,"")</f>
        <v/>
      </c>
      <c r="H12" s="20"/>
      <c r="I12" s="114" t="str">
        <f>IF(H8&gt;H16,G8,IF(H16&gt;H8,G16,""))</f>
        <v>Florida</v>
      </c>
      <c r="J12" s="107">
        <v>70</v>
      </c>
      <c r="U12" s="107">
        <v>60</v>
      </c>
      <c r="V12" s="110" t="str">
        <f>IF(W16&gt;W8,X16,IF(W8&gt;W16,X8,""))</f>
        <v>Kansas</v>
      </c>
      <c r="W12" s="21"/>
      <c r="X12" s="109" t="str">
        <f>IF($AJ$6=TRUE,G60+1,"")</f>
        <v/>
      </c>
      <c r="Z12" s="1"/>
      <c r="AA12" s="63">
        <v>78</v>
      </c>
      <c r="AB12" s="98" t="s">
        <v>67</v>
      </c>
      <c r="AC12" s="31">
        <v>9</v>
      </c>
      <c r="AD12" s="112"/>
      <c r="AF12" s="102"/>
    </row>
    <row r="13" spans="1:36" ht="10.5" customHeight="1" thickBot="1" x14ac:dyDescent="0.2">
      <c r="A13" s="2"/>
      <c r="B13" s="30"/>
      <c r="C13" s="48"/>
      <c r="E13" s="1"/>
      <c r="G13" s="109"/>
      <c r="H13" s="20"/>
      <c r="I13" s="115"/>
      <c r="J13" s="108"/>
      <c r="U13" s="108"/>
      <c r="V13" s="111"/>
      <c r="W13" s="21"/>
      <c r="X13" s="109"/>
      <c r="Z13" s="1"/>
      <c r="AB13" s="99"/>
      <c r="AC13" s="30"/>
      <c r="AD13" s="2"/>
    </row>
    <row r="14" spans="1:36" ht="15" thickBot="1" x14ac:dyDescent="0.2">
      <c r="A14" s="2"/>
      <c r="B14" s="31">
        <v>5</v>
      </c>
      <c r="C14" s="58" t="s">
        <v>81</v>
      </c>
      <c r="D14" s="61">
        <v>76</v>
      </c>
      <c r="E14" s="110" t="str">
        <f>IF(D14&gt;D16,C14,IF(D16&gt;D14,C16,""))</f>
        <v>Virginia</v>
      </c>
      <c r="F14" s="107">
        <v>39</v>
      </c>
      <c r="G14" s="1"/>
      <c r="H14" s="20"/>
      <c r="J14" s="18"/>
      <c r="U14" s="19"/>
      <c r="W14" s="21"/>
      <c r="X14" s="1"/>
      <c r="Y14" s="107">
        <v>76</v>
      </c>
      <c r="Z14" s="110" t="str">
        <f>IF(AA16&gt;AA14,AB16,IF(AA14&gt;AA16,AB14,""))</f>
        <v>Iowa State</v>
      </c>
      <c r="AA14" s="64">
        <v>84</v>
      </c>
      <c r="AB14" s="98" t="s">
        <v>89</v>
      </c>
      <c r="AC14" s="31">
        <v>5</v>
      </c>
      <c r="AD14" s="2"/>
      <c r="AF14" s="79" t="s">
        <v>209</v>
      </c>
    </row>
    <row r="15" spans="1:36" ht="10.5" customHeight="1" thickBot="1" x14ac:dyDescent="0.2">
      <c r="A15" s="112" t="str">
        <f>IF($AJ$6=TRUE,A11+1,"")</f>
        <v/>
      </c>
      <c r="B15" s="30"/>
      <c r="C15" s="48"/>
      <c r="D15" s="18"/>
      <c r="E15" s="111"/>
      <c r="F15" s="108"/>
      <c r="G15" s="1"/>
      <c r="H15" s="20"/>
      <c r="J15" s="20"/>
      <c r="U15" s="21"/>
      <c r="W15" s="21"/>
      <c r="X15" s="1"/>
      <c r="Y15" s="108"/>
      <c r="Z15" s="111"/>
      <c r="AA15" s="19"/>
      <c r="AB15" s="99"/>
      <c r="AC15" s="30"/>
      <c r="AD15" s="112" t="str">
        <f>IF($AJ$6=TRUE,AD11+1,"")</f>
        <v/>
      </c>
      <c r="AF15" s="102" t="s">
        <v>210</v>
      </c>
    </row>
    <row r="16" spans="1:36" thickBot="1" x14ac:dyDescent="0.2">
      <c r="A16" s="112"/>
      <c r="B16" s="31">
        <v>12</v>
      </c>
      <c r="C16" s="58" t="s">
        <v>303</v>
      </c>
      <c r="D16" s="62">
        <v>71</v>
      </c>
      <c r="E16" s="113" t="str">
        <f>IF($AJ$6=TRUE,E8+1,"")</f>
        <v/>
      </c>
      <c r="F16" s="18"/>
      <c r="G16" s="114" t="str">
        <f>IF(F14&gt;F18,E14,IF(F18&gt;F14,E18,""))</f>
        <v>Florida</v>
      </c>
      <c r="H16" s="105">
        <v>84</v>
      </c>
      <c r="J16" s="20"/>
      <c r="U16" s="21"/>
      <c r="W16" s="103">
        <v>66</v>
      </c>
      <c r="X16" s="110" t="str">
        <f>IF(Y18&gt;Y14,Z18,IF(Y14&gt;Y18,Z14,""))</f>
        <v>Purdue</v>
      </c>
      <c r="Y16" s="19"/>
      <c r="Z16" s="113" t="str">
        <f>IF($AJ$6=TRUE,Z8+1,"")</f>
        <v/>
      </c>
      <c r="AA16" s="63">
        <v>73</v>
      </c>
      <c r="AB16" s="98" t="s">
        <v>333</v>
      </c>
      <c r="AC16" s="31">
        <v>12</v>
      </c>
      <c r="AD16" s="112"/>
      <c r="AF16" s="102"/>
    </row>
    <row r="17" spans="1:32" ht="10.5" customHeight="1" thickBot="1" x14ac:dyDescent="0.2">
      <c r="A17" s="2"/>
      <c r="B17" s="30"/>
      <c r="C17" s="48"/>
      <c r="E17" s="109"/>
      <c r="F17" s="20"/>
      <c r="G17" s="115"/>
      <c r="H17" s="106"/>
      <c r="J17" s="20"/>
      <c r="U17" s="21"/>
      <c r="W17" s="104"/>
      <c r="X17" s="111"/>
      <c r="Y17" s="21"/>
      <c r="Z17" s="109"/>
      <c r="AB17" s="99"/>
      <c r="AC17" s="30"/>
      <c r="AD17" s="2"/>
      <c r="AF17" s="102"/>
    </row>
    <row r="18" spans="1:32" ht="15" thickBot="1" x14ac:dyDescent="0.2">
      <c r="A18" s="2"/>
      <c r="B18" s="31">
        <v>4</v>
      </c>
      <c r="C18" s="58" t="s">
        <v>80</v>
      </c>
      <c r="D18" s="61">
        <v>80</v>
      </c>
      <c r="E18" s="110" t="str">
        <f>IF(D18&gt;D20,C18,IF(D20&gt;D18,C20,""))</f>
        <v>Florida</v>
      </c>
      <c r="F18" s="105">
        <v>65</v>
      </c>
      <c r="G18" s="1"/>
      <c r="J18" s="20"/>
      <c r="N18" s="51" t="s">
        <v>40</v>
      </c>
      <c r="O18" s="42"/>
      <c r="P18" s="42"/>
      <c r="Q18" s="42"/>
      <c r="U18" s="21"/>
      <c r="X18" s="1"/>
      <c r="Y18" s="103">
        <v>80</v>
      </c>
      <c r="Z18" s="110" t="str">
        <f>IF(AA20&gt;AA18,AB20,IF(AA18&gt;AA20,AB18,""))</f>
        <v>Purdue</v>
      </c>
      <c r="AA18" s="64">
        <v>80</v>
      </c>
      <c r="AB18" s="98" t="s">
        <v>256</v>
      </c>
      <c r="AC18" s="31">
        <v>4</v>
      </c>
      <c r="AD18" s="2"/>
      <c r="AF18" s="102"/>
    </row>
    <row r="19" spans="1:32" ht="10.5" customHeight="1" thickBot="1" x14ac:dyDescent="0.2">
      <c r="A19" s="112" t="str">
        <f>IF($AJ$6=TRUE,A15+1,"")</f>
        <v/>
      </c>
      <c r="B19" s="30"/>
      <c r="C19" s="48"/>
      <c r="D19" s="18"/>
      <c r="E19" s="111"/>
      <c r="F19" s="106"/>
      <c r="G19" s="1"/>
      <c r="J19" s="20"/>
      <c r="U19" s="21"/>
      <c r="X19" s="1"/>
      <c r="Y19" s="104"/>
      <c r="Z19" s="111"/>
      <c r="AA19" s="19"/>
      <c r="AB19" s="99"/>
      <c r="AC19" s="30"/>
      <c r="AD19" s="112" t="str">
        <f>IF($AJ$6=TRUE,AD15+1,"")</f>
        <v/>
      </c>
      <c r="AF19" s="102"/>
    </row>
    <row r="20" spans="1:32" thickBot="1" x14ac:dyDescent="0.2">
      <c r="A20" s="112"/>
      <c r="B20" s="31">
        <v>13</v>
      </c>
      <c r="C20" s="58" t="s">
        <v>339</v>
      </c>
      <c r="D20" s="62">
        <v>65</v>
      </c>
      <c r="E20" s="1"/>
      <c r="G20" s="1"/>
      <c r="H20" s="116" t="s">
        <v>3</v>
      </c>
      <c r="I20" s="116"/>
      <c r="J20" s="20"/>
      <c r="K20" s="114" t="str">
        <f>IF(J12&gt;J28,I12,IF(J28&gt;J12,I28,""))</f>
        <v>South Carolina</v>
      </c>
      <c r="L20" s="107">
        <v>73</v>
      </c>
      <c r="S20" s="107">
        <v>76</v>
      </c>
      <c r="T20" s="110" t="str">
        <f>IF(U28&gt;U12,V28,IF(U12&gt;U28,V12,""))</f>
        <v>Oregon</v>
      </c>
      <c r="U20" s="21"/>
      <c r="V20" s="116" t="s">
        <v>85</v>
      </c>
      <c r="W20" s="116"/>
      <c r="X20" s="1"/>
      <c r="Z20" s="1"/>
      <c r="AA20" s="63">
        <v>70</v>
      </c>
      <c r="AB20" s="98" t="s">
        <v>334</v>
      </c>
      <c r="AC20" s="31">
        <v>13</v>
      </c>
      <c r="AD20" s="112"/>
      <c r="AF20" s="102"/>
    </row>
    <row r="21" spans="1:32" ht="10.5" customHeight="1" thickBot="1" x14ac:dyDescent="0.2">
      <c r="A21" s="2"/>
      <c r="B21" s="30"/>
      <c r="C21" s="48"/>
      <c r="E21" s="1"/>
      <c r="G21" s="1"/>
      <c r="H21" s="116"/>
      <c r="I21" s="116"/>
      <c r="J21" s="20"/>
      <c r="K21" s="115"/>
      <c r="L21" s="108"/>
      <c r="S21" s="108"/>
      <c r="T21" s="111"/>
      <c r="U21" s="21"/>
      <c r="V21" s="116"/>
      <c r="W21" s="116"/>
      <c r="X21" s="1"/>
      <c r="Z21" s="1"/>
      <c r="AB21" s="99"/>
      <c r="AC21" s="30"/>
      <c r="AD21" s="2"/>
      <c r="AF21" s="81"/>
    </row>
    <row r="22" spans="1:32" ht="15" thickBot="1" x14ac:dyDescent="0.2">
      <c r="A22" s="2"/>
      <c r="B22" s="31">
        <v>6</v>
      </c>
      <c r="C22" s="58" t="s">
        <v>273</v>
      </c>
      <c r="D22" s="61">
        <v>65</v>
      </c>
      <c r="E22" s="110" t="str">
        <f>IF(D22&gt;D24,C22,IF(D24&gt;D22,C24,""))</f>
        <v>PROV/USC</v>
      </c>
      <c r="F22" s="107">
        <v>78</v>
      </c>
      <c r="G22" s="1"/>
      <c r="I22" s="23" t="str">
        <f>IF($AJ$6=TRUE,X60+1,"")</f>
        <v/>
      </c>
      <c r="J22" s="20"/>
      <c r="L22" s="18"/>
      <c r="S22" s="19"/>
      <c r="U22" s="21"/>
      <c r="V22" s="22" t="str">
        <f>IF($AJ$6=TRUE,I54+1,"")</f>
        <v/>
      </c>
      <c r="X22" s="1"/>
      <c r="Y22" s="107">
        <v>72</v>
      </c>
      <c r="Z22" s="110" t="str">
        <f>IF(AA24&gt;AA22,AB24,IF(AA22&gt;AA24,AB22,""))</f>
        <v>Rhode Island</v>
      </c>
      <c r="AA22" s="64">
        <v>72</v>
      </c>
      <c r="AB22" s="98" t="s">
        <v>104</v>
      </c>
      <c r="AC22" s="31">
        <v>6</v>
      </c>
      <c r="AD22" s="2"/>
      <c r="AF22" s="79" t="s">
        <v>211</v>
      </c>
    </row>
    <row r="23" spans="1:32" ht="10.5" customHeight="1" thickBot="1" x14ac:dyDescent="0.2">
      <c r="A23" s="112" t="str">
        <f>IF($AJ$6=TRUE,A19+1,"")</f>
        <v/>
      </c>
      <c r="B23" s="30"/>
      <c r="C23" s="48"/>
      <c r="D23" s="18"/>
      <c r="E23" s="111"/>
      <c r="F23" s="108"/>
      <c r="G23" s="1"/>
      <c r="J23" s="20"/>
      <c r="L23" s="20"/>
      <c r="S23" s="21"/>
      <c r="U23" s="21"/>
      <c r="X23" s="1"/>
      <c r="Y23" s="108"/>
      <c r="Z23" s="111"/>
      <c r="AA23" s="19"/>
      <c r="AB23" s="99"/>
      <c r="AC23" s="30"/>
      <c r="AD23" s="112" t="str">
        <f>IF($AJ$6=TRUE,AD19+1,"")</f>
        <v/>
      </c>
      <c r="AF23" s="102" t="s">
        <v>250</v>
      </c>
    </row>
    <row r="24" spans="1:32" thickBot="1" x14ac:dyDescent="0.2">
      <c r="A24" s="112"/>
      <c r="B24" s="31"/>
      <c r="C24" s="58" t="s">
        <v>340</v>
      </c>
      <c r="D24" s="62">
        <v>66</v>
      </c>
      <c r="E24" s="113" t="str">
        <f>IF($AJ$6=TRUE,E16+1,"")</f>
        <v/>
      </c>
      <c r="F24" s="18"/>
      <c r="G24" s="114" t="str">
        <f>IF(F22&gt;F26,E22,IF(F26&gt;F22,E26,""))</f>
        <v>Baylor</v>
      </c>
      <c r="H24" s="107">
        <v>50</v>
      </c>
      <c r="J24" s="20"/>
      <c r="L24" s="20"/>
      <c r="S24" s="21"/>
      <c r="U24" s="21"/>
      <c r="W24" s="107">
        <v>69</v>
      </c>
      <c r="X24" s="110" t="str">
        <f>IF(Y26&gt;Y22,Z26,IF(Y22&gt;Y26,Z22,""))</f>
        <v>Oregon</v>
      </c>
      <c r="Y24" s="19"/>
      <c r="Z24" s="113" t="str">
        <f>IF($AJ$6=TRUE,Z16+1,"")</f>
        <v/>
      </c>
      <c r="AA24" s="63">
        <v>84</v>
      </c>
      <c r="AB24" s="98" t="s">
        <v>335</v>
      </c>
      <c r="AC24" s="31"/>
      <c r="AD24" s="112"/>
      <c r="AF24" s="102"/>
    </row>
    <row r="25" spans="1:32" ht="10.5" customHeight="1" thickBot="1" x14ac:dyDescent="0.2">
      <c r="A25" s="2"/>
      <c r="B25" s="30"/>
      <c r="C25" s="48"/>
      <c r="E25" s="109"/>
      <c r="F25" s="20"/>
      <c r="G25" s="115"/>
      <c r="H25" s="108"/>
      <c r="J25" s="20"/>
      <c r="L25" s="20"/>
      <c r="S25" s="21"/>
      <c r="U25" s="21"/>
      <c r="W25" s="108"/>
      <c r="X25" s="111"/>
      <c r="Y25" s="21"/>
      <c r="Z25" s="109"/>
      <c r="AB25" s="99"/>
      <c r="AC25" s="30"/>
      <c r="AD25" s="2"/>
      <c r="AF25" s="102"/>
    </row>
    <row r="26" spans="1:32" ht="15" thickBot="1" x14ac:dyDescent="0.2">
      <c r="A26" s="2"/>
      <c r="B26" s="31">
        <v>3</v>
      </c>
      <c r="C26" s="58" t="s">
        <v>97</v>
      </c>
      <c r="D26" s="61">
        <v>91</v>
      </c>
      <c r="E26" s="110" t="str">
        <f>IF(D26&gt;D28,C26,IF(D28&gt;D26,C28,""))</f>
        <v>Baylor</v>
      </c>
      <c r="F26" s="105">
        <v>82</v>
      </c>
      <c r="G26" s="1"/>
      <c r="H26" s="18"/>
      <c r="J26" s="20"/>
      <c r="L26" s="20"/>
      <c r="S26" s="21"/>
      <c r="U26" s="21"/>
      <c r="W26" s="19"/>
      <c r="X26" s="1"/>
      <c r="Y26" s="103">
        <v>75</v>
      </c>
      <c r="Z26" s="110" t="str">
        <f>IF(AA28&gt;AA26,AB28,IF(AA26&gt;AA28,AB26,""))</f>
        <v>Oregon</v>
      </c>
      <c r="AA26" s="64">
        <v>93</v>
      </c>
      <c r="AB26" s="98" t="s">
        <v>122</v>
      </c>
      <c r="AC26" s="31">
        <v>3</v>
      </c>
      <c r="AD26" s="2"/>
      <c r="AF26" s="102"/>
    </row>
    <row r="27" spans="1:32" ht="10.5" customHeight="1" thickBot="1" x14ac:dyDescent="0.2">
      <c r="A27" s="112" t="str">
        <f>IF($AJ$6=TRUE,A23+1,"")</f>
        <v/>
      </c>
      <c r="B27" s="30"/>
      <c r="C27" s="48"/>
      <c r="D27" s="18"/>
      <c r="E27" s="111"/>
      <c r="F27" s="106"/>
      <c r="G27" s="1"/>
      <c r="H27" s="20"/>
      <c r="J27" s="20"/>
      <c r="L27" s="20"/>
      <c r="S27" s="21"/>
      <c r="U27" s="21"/>
      <c r="W27" s="21"/>
      <c r="X27" s="1"/>
      <c r="Y27" s="104"/>
      <c r="Z27" s="111"/>
      <c r="AA27" s="19"/>
      <c r="AB27" s="99"/>
      <c r="AC27" s="30"/>
      <c r="AD27" s="112" t="str">
        <f>IF($AJ$6=TRUE,AD23+1,"")</f>
        <v/>
      </c>
      <c r="AF27" s="102"/>
    </row>
    <row r="28" spans="1:32" thickBot="1" x14ac:dyDescent="0.2">
      <c r="A28" s="112"/>
      <c r="B28" s="31">
        <v>14</v>
      </c>
      <c r="C28" s="58" t="s">
        <v>123</v>
      </c>
      <c r="D28" s="62">
        <v>73</v>
      </c>
      <c r="E28" s="1"/>
      <c r="G28" s="109" t="str">
        <f>IF($AJ$6=TRUE,G12+1,"")</f>
        <v/>
      </c>
      <c r="H28" s="20"/>
      <c r="I28" s="114" t="str">
        <f>IF(H24&gt;H32,G24,IF(H32&gt;H24,G32,""))</f>
        <v>South Carolina</v>
      </c>
      <c r="J28" s="105">
        <v>77</v>
      </c>
      <c r="L28" s="20"/>
      <c r="M28" s="114" t="str">
        <f>IF(L52&gt;L20,K52,IF(L20&gt;L52,K20,""))</f>
        <v>Gonzaga</v>
      </c>
      <c r="N28" s="110"/>
      <c r="O28" s="110"/>
      <c r="P28" s="107">
        <v>65</v>
      </c>
      <c r="Q28" s="1"/>
      <c r="S28" s="21"/>
      <c r="U28" s="103">
        <v>74</v>
      </c>
      <c r="V28" s="110" t="str">
        <f>IF(W32&gt;W24,X32,IF(W24&gt;W32,X24,""))</f>
        <v>Oregon</v>
      </c>
      <c r="W28" s="21"/>
      <c r="X28" s="109" t="str">
        <f>IF($AJ$6=TRUE,X12+1,"")</f>
        <v/>
      </c>
      <c r="Z28" s="1"/>
      <c r="AA28" s="63">
        <v>77</v>
      </c>
      <c r="AB28" s="98" t="s">
        <v>147</v>
      </c>
      <c r="AC28" s="31">
        <v>14</v>
      </c>
      <c r="AD28" s="112"/>
      <c r="AF28" s="102"/>
    </row>
    <row r="29" spans="1:32" ht="10.5" customHeight="1" thickBot="1" x14ac:dyDescent="0.2">
      <c r="A29" s="2"/>
      <c r="B29" s="30"/>
      <c r="C29" s="48"/>
      <c r="E29" s="1"/>
      <c r="G29" s="109"/>
      <c r="H29" s="20"/>
      <c r="I29" s="115"/>
      <c r="J29" s="106"/>
      <c r="L29" s="20"/>
      <c r="M29" s="115"/>
      <c r="N29" s="111"/>
      <c r="O29" s="111"/>
      <c r="P29" s="108"/>
      <c r="Q29" s="1"/>
      <c r="S29" s="21"/>
      <c r="U29" s="104"/>
      <c r="V29" s="111"/>
      <c r="W29" s="21"/>
      <c r="X29" s="109"/>
      <c r="Z29" s="1"/>
      <c r="AB29" s="99"/>
      <c r="AC29" s="30"/>
      <c r="AD29" s="2"/>
    </row>
    <row r="30" spans="1:32" ht="15" thickBot="1" x14ac:dyDescent="0.2">
      <c r="A30" s="2"/>
      <c r="B30" s="31">
        <v>7</v>
      </c>
      <c r="C30" s="58" t="s">
        <v>341</v>
      </c>
      <c r="D30" s="61">
        <v>93</v>
      </c>
      <c r="E30" s="110" t="str">
        <f>IF(D30&gt;D32,C30,IF(D32&gt;D30,C32,""))</f>
        <v>South Carolina</v>
      </c>
      <c r="F30" s="107">
        <v>88</v>
      </c>
      <c r="G30" s="1"/>
      <c r="H30" s="20"/>
      <c r="L30" s="20"/>
      <c r="S30" s="21"/>
      <c r="W30" s="21"/>
      <c r="X30" s="1"/>
      <c r="Y30" s="107">
        <v>73</v>
      </c>
      <c r="Z30" s="110" t="str">
        <f>IF(AA32&gt;AA30,AB32,IF(AA30&gt;AA32,AB30,""))</f>
        <v>Michigan</v>
      </c>
      <c r="AA30" s="64">
        <v>92</v>
      </c>
      <c r="AB30" s="98" t="s">
        <v>107</v>
      </c>
      <c r="AC30" s="31">
        <v>7</v>
      </c>
      <c r="AD30" s="2"/>
      <c r="AE30" s="84"/>
      <c r="AF30" s="82" t="s">
        <v>247</v>
      </c>
    </row>
    <row r="31" spans="1:32" ht="10.25" customHeight="1" thickBot="1" x14ac:dyDescent="0.2">
      <c r="A31" s="112" t="str">
        <f>IF($AJ$6=TRUE,A27+1,"")</f>
        <v/>
      </c>
      <c r="B31" s="30"/>
      <c r="C31" s="48"/>
      <c r="D31" s="18"/>
      <c r="E31" s="111"/>
      <c r="F31" s="108"/>
      <c r="G31" s="1"/>
      <c r="H31" s="20"/>
      <c r="L31" s="20"/>
      <c r="S31" s="21"/>
      <c r="W31" s="21"/>
      <c r="X31" s="1"/>
      <c r="Y31" s="108"/>
      <c r="Z31" s="111"/>
      <c r="AA31" s="19"/>
      <c r="AB31" s="99"/>
      <c r="AC31" s="30"/>
      <c r="AD31" s="112" t="str">
        <f>IF($AJ$6=TRUE,AD27+1,"")</f>
        <v/>
      </c>
    </row>
    <row r="32" spans="1:32" ht="15" thickBot="1" x14ac:dyDescent="0.2">
      <c r="A32" s="112"/>
      <c r="B32" s="31">
        <v>10</v>
      </c>
      <c r="C32" s="58" t="s">
        <v>78</v>
      </c>
      <c r="D32" s="62">
        <v>73</v>
      </c>
      <c r="E32" s="113" t="str">
        <f>IF($AJ$6=TRUE,E24+1,"")</f>
        <v/>
      </c>
      <c r="F32" s="18"/>
      <c r="G32" s="114" t="str">
        <f>IF(F30&gt;F34,E30,IF(F34&gt;F30,E34,""))</f>
        <v>South Carolina</v>
      </c>
      <c r="H32" s="105">
        <v>70</v>
      </c>
      <c r="L32" s="20"/>
      <c r="M32" s="24"/>
      <c r="N32" s="110" t="s">
        <v>0</v>
      </c>
      <c r="O32" s="110"/>
      <c r="P32" s="110"/>
      <c r="Q32" s="110"/>
      <c r="R32" s="25"/>
      <c r="S32" s="21"/>
      <c r="W32" s="103">
        <v>68</v>
      </c>
      <c r="X32" s="110" t="str">
        <f>IF(Y34&gt;Y30,Z34,IF(Y30&gt;Y34,Z30,""))</f>
        <v>Michigan</v>
      </c>
      <c r="Y32" s="19"/>
      <c r="Z32" s="113" t="str">
        <f>IF($AJ$6=TRUE,Z24+1,"")</f>
        <v/>
      </c>
      <c r="AA32" s="63">
        <v>91</v>
      </c>
      <c r="AB32" s="98" t="s">
        <v>121</v>
      </c>
      <c r="AC32" s="31">
        <v>10</v>
      </c>
      <c r="AD32" s="112"/>
    </row>
    <row r="33" spans="1:32" ht="10.5" customHeight="1" thickBot="1" x14ac:dyDescent="0.2">
      <c r="A33" s="2"/>
      <c r="B33" s="30"/>
      <c r="C33" s="48"/>
      <c r="E33" s="109"/>
      <c r="F33" s="20"/>
      <c r="G33" s="115"/>
      <c r="H33" s="106"/>
      <c r="L33" s="20"/>
      <c r="M33" s="11"/>
      <c r="N33" s="119" t="str">
        <f>IF(O40&gt;P28,P40,IF(P28&gt;O40,M28,""))</f>
        <v>North Carolina</v>
      </c>
      <c r="O33" s="120"/>
      <c r="P33" s="120"/>
      <c r="Q33" s="121"/>
      <c r="R33" s="12"/>
      <c r="S33" s="21"/>
      <c r="W33" s="104"/>
      <c r="X33" s="111"/>
      <c r="Y33" s="21"/>
      <c r="Z33" s="109"/>
      <c r="AB33" s="99"/>
      <c r="AC33" s="30"/>
      <c r="AD33" s="2"/>
    </row>
    <row r="34" spans="1:32" ht="15" thickBot="1" x14ac:dyDescent="0.2">
      <c r="A34" s="2"/>
      <c r="B34" s="31">
        <v>2</v>
      </c>
      <c r="C34" s="58" t="s">
        <v>101</v>
      </c>
      <c r="D34" s="61">
        <v>87</v>
      </c>
      <c r="E34" s="110" t="str">
        <f>IF(D34&gt;D36,C34,IF(D36&gt;D34,C36,""))</f>
        <v>Duke</v>
      </c>
      <c r="F34" s="105">
        <v>81</v>
      </c>
      <c r="G34" s="1"/>
      <c r="L34" s="20"/>
      <c r="M34" s="11"/>
      <c r="N34" s="122"/>
      <c r="O34" s="123"/>
      <c r="P34" s="123"/>
      <c r="Q34" s="124"/>
      <c r="R34" s="12"/>
      <c r="S34" s="21"/>
      <c r="X34" s="1"/>
      <c r="Y34" s="103">
        <v>69</v>
      </c>
      <c r="Z34" s="110" t="str">
        <f>IF(AA36&gt;AA34,AB36,IF(AA34&gt;AA36,AB34,""))</f>
        <v>Louisville</v>
      </c>
      <c r="AA34" s="64">
        <v>78</v>
      </c>
      <c r="AB34" s="98" t="s">
        <v>75</v>
      </c>
      <c r="AC34" s="31">
        <v>2</v>
      </c>
      <c r="AD34" s="2"/>
      <c r="AF34" s="79" t="s">
        <v>212</v>
      </c>
    </row>
    <row r="35" spans="1:32" ht="10.5" customHeight="1" thickBot="1" x14ac:dyDescent="0.2">
      <c r="A35" s="112" t="str">
        <f>IF($AJ$6=TRUE,A31+1,"")</f>
        <v/>
      </c>
      <c r="B35" s="30"/>
      <c r="C35" s="48"/>
      <c r="D35" s="18"/>
      <c r="E35" s="111"/>
      <c r="F35" s="106"/>
      <c r="G35" s="1"/>
      <c r="L35" s="20"/>
      <c r="S35" s="21"/>
      <c r="X35" s="1"/>
      <c r="Y35" s="104"/>
      <c r="Z35" s="111"/>
      <c r="AA35" s="19"/>
      <c r="AB35" s="99"/>
      <c r="AC35" s="30"/>
      <c r="AD35" s="112" t="str">
        <f>IF($AJ$6=TRUE,AD31+1,"")</f>
        <v/>
      </c>
      <c r="AF35" s="102" t="s">
        <v>213</v>
      </c>
    </row>
    <row r="36" spans="1:32" ht="15" thickBot="1" x14ac:dyDescent="0.2">
      <c r="A36" s="112"/>
      <c r="B36" s="31">
        <v>15</v>
      </c>
      <c r="C36" s="58" t="s">
        <v>342</v>
      </c>
      <c r="D36" s="62">
        <v>65</v>
      </c>
      <c r="E36" s="1"/>
      <c r="G36" s="1"/>
      <c r="K36" s="23" t="str">
        <f>IF($AJ$6=TRUE,V54+1,"")</f>
        <v/>
      </c>
      <c r="L36" s="20"/>
      <c r="O36" s="109" t="str">
        <f>IF($AJ$6=TRUE,T36+1,"")</f>
        <v/>
      </c>
      <c r="P36" s="109"/>
      <c r="S36" s="21"/>
      <c r="T36" s="22" t="str">
        <f>IF($AJ$6=TRUE,K36+1,"")</f>
        <v/>
      </c>
      <c r="X36" s="1"/>
      <c r="Z36" s="1"/>
      <c r="AA36" s="63">
        <v>63</v>
      </c>
      <c r="AB36" s="98" t="s">
        <v>336</v>
      </c>
      <c r="AC36" s="31">
        <v>15</v>
      </c>
      <c r="AD36" s="112"/>
      <c r="AF36" s="102"/>
    </row>
    <row r="37" spans="1:32" ht="10.5" customHeight="1" x14ac:dyDescent="0.15">
      <c r="A37" s="2"/>
      <c r="B37" s="30"/>
      <c r="C37" s="48"/>
      <c r="E37" s="1"/>
      <c r="G37" s="1"/>
      <c r="L37" s="20"/>
      <c r="S37" s="21"/>
      <c r="X37" s="1"/>
      <c r="Z37" s="1"/>
      <c r="AB37" s="99"/>
      <c r="AC37" s="30"/>
      <c r="AD37" s="2"/>
      <c r="AF37" s="102"/>
    </row>
    <row r="38" spans="1:32" ht="15" thickBot="1" x14ac:dyDescent="0.2">
      <c r="A38" s="2"/>
      <c r="B38" s="31">
        <v>1</v>
      </c>
      <c r="C38" s="58" t="s">
        <v>63</v>
      </c>
      <c r="D38" s="61">
        <v>66</v>
      </c>
      <c r="E38" s="110" t="str">
        <f>IF(D38&gt;D40,C38,IF(D40&gt;D38,C40,""))</f>
        <v>Gonzaga</v>
      </c>
      <c r="F38" s="107">
        <v>79</v>
      </c>
      <c r="G38" s="1"/>
      <c r="L38" s="20"/>
      <c r="S38" s="21"/>
      <c r="X38" s="1"/>
      <c r="Y38" s="107">
        <v>72</v>
      </c>
      <c r="Z38" s="110" t="str">
        <f>IF(AA40&gt;AA38,AB40,IF(AA38&gt;AA40,AB38,""))</f>
        <v>North Carolina</v>
      </c>
      <c r="AA38" s="64">
        <v>103</v>
      </c>
      <c r="AB38" s="98" t="s">
        <v>127</v>
      </c>
      <c r="AC38" s="31">
        <v>1</v>
      </c>
      <c r="AD38" s="2"/>
      <c r="AF38" s="102"/>
    </row>
    <row r="39" spans="1:32" ht="10.5" customHeight="1" thickBot="1" x14ac:dyDescent="0.2">
      <c r="A39" s="112" t="str">
        <f>IF($AJ$6=TRUE,A35+1,"")</f>
        <v/>
      </c>
      <c r="B39" s="30"/>
      <c r="C39" s="48"/>
      <c r="D39" s="18"/>
      <c r="E39" s="111"/>
      <c r="F39" s="108"/>
      <c r="G39" s="1"/>
      <c r="L39" s="20"/>
      <c r="S39" s="21"/>
      <c r="X39" s="1"/>
      <c r="Y39" s="108"/>
      <c r="Z39" s="111"/>
      <c r="AA39" s="19"/>
      <c r="AB39" s="99"/>
      <c r="AC39" s="30"/>
      <c r="AD39" s="112" t="str">
        <f>IF($AJ$6=TRUE,AD35+1,"")</f>
        <v/>
      </c>
    </row>
    <row r="40" spans="1:32" thickBot="1" x14ac:dyDescent="0.2">
      <c r="A40" s="112"/>
      <c r="B40" s="31">
        <v>16</v>
      </c>
      <c r="C40" s="58" t="s">
        <v>290</v>
      </c>
      <c r="D40" s="62">
        <v>46</v>
      </c>
      <c r="E40" s="113" t="str">
        <f>IF($AJ$6=TRUE,E32+1,"")</f>
        <v/>
      </c>
      <c r="F40" s="18"/>
      <c r="G40" s="114" t="str">
        <f>IF(F38&gt;F42,E38,IF(F42&gt;F38,E42,""))</f>
        <v>Gonzaga</v>
      </c>
      <c r="H40" s="107">
        <v>61</v>
      </c>
      <c r="L40" s="20"/>
      <c r="O40" s="107">
        <v>71</v>
      </c>
      <c r="P40" s="110" t="str">
        <f>IF(S52&gt;S20,T52,IF(S20&gt;S52,T20,""))</f>
        <v>North Carolina</v>
      </c>
      <c r="Q40" s="110"/>
      <c r="R40" s="125"/>
      <c r="S40" s="21"/>
      <c r="W40" s="107">
        <v>92</v>
      </c>
      <c r="X40" s="110" t="str">
        <f>IF(Y42&gt;Y38,Z42,IF(Y38&gt;Y42,Z38,""))</f>
        <v>North Carolina</v>
      </c>
      <c r="Y40" s="19"/>
      <c r="Z40" s="113" t="str">
        <f>IF($AJ$6=TRUE,Z32+1,"")</f>
        <v/>
      </c>
      <c r="AA40" s="63">
        <v>64</v>
      </c>
      <c r="AB40" s="98" t="s">
        <v>281</v>
      </c>
      <c r="AC40" s="31">
        <v>16</v>
      </c>
      <c r="AD40" s="112"/>
    </row>
    <row r="41" spans="1:32" ht="10.5" customHeight="1" thickBot="1" x14ac:dyDescent="0.2">
      <c r="A41" s="2"/>
      <c r="B41" s="30"/>
      <c r="C41" s="48"/>
      <c r="E41" s="109"/>
      <c r="F41" s="20"/>
      <c r="G41" s="115"/>
      <c r="H41" s="108"/>
      <c r="L41" s="20"/>
      <c r="O41" s="108"/>
      <c r="P41" s="111"/>
      <c r="Q41" s="111"/>
      <c r="R41" s="126"/>
      <c r="S41" s="21"/>
      <c r="W41" s="108"/>
      <c r="X41" s="111"/>
      <c r="Y41" s="21"/>
      <c r="Z41" s="109"/>
      <c r="AB41" s="99"/>
      <c r="AC41" s="30"/>
      <c r="AD41" s="2"/>
    </row>
    <row r="42" spans="1:32" ht="15" thickBot="1" x14ac:dyDescent="0.2">
      <c r="A42" s="2"/>
      <c r="B42" s="31">
        <v>8</v>
      </c>
      <c r="C42" s="58" t="s">
        <v>321</v>
      </c>
      <c r="D42" s="61">
        <v>68</v>
      </c>
      <c r="E42" s="110" t="str">
        <f>IF(D42&gt;D44,C42,IF(D44&gt;D42,C44,""))</f>
        <v>Northwestern</v>
      </c>
      <c r="F42" s="105">
        <v>73</v>
      </c>
      <c r="G42" s="1"/>
      <c r="H42" s="18"/>
      <c r="L42" s="20"/>
      <c r="S42" s="21"/>
      <c r="W42" s="19"/>
      <c r="X42" s="1"/>
      <c r="Y42" s="103">
        <v>65</v>
      </c>
      <c r="Z42" s="110" t="str">
        <f>IF(AA44&gt;AA42,AB44,IF(AA42&gt;AA44,AB42,""))</f>
        <v>Arkansas</v>
      </c>
      <c r="AA42" s="64">
        <v>77</v>
      </c>
      <c r="AB42" s="98" t="s">
        <v>277</v>
      </c>
      <c r="AC42" s="31">
        <v>8</v>
      </c>
      <c r="AD42" s="2"/>
    </row>
    <row r="43" spans="1:32" ht="10.5" customHeight="1" thickBot="1" x14ac:dyDescent="0.2">
      <c r="A43" s="112" t="str">
        <f>IF($AJ$6=TRUE,A39+1,"")</f>
        <v/>
      </c>
      <c r="B43" s="30"/>
      <c r="C43" s="48"/>
      <c r="D43" s="18"/>
      <c r="E43" s="111"/>
      <c r="F43" s="106"/>
      <c r="G43" s="1"/>
      <c r="H43" s="20"/>
      <c r="L43" s="20"/>
      <c r="S43" s="21"/>
      <c r="W43" s="21"/>
      <c r="X43" s="1"/>
      <c r="Y43" s="104"/>
      <c r="Z43" s="111"/>
      <c r="AA43" s="19"/>
      <c r="AB43" s="99"/>
      <c r="AC43" s="30"/>
      <c r="AD43" s="112" t="str">
        <f>IF($AJ$6=TRUE,AD39+1,"")</f>
        <v/>
      </c>
    </row>
    <row r="44" spans="1:32" thickBot="1" x14ac:dyDescent="0.2">
      <c r="A44" s="112"/>
      <c r="B44" s="31">
        <v>9</v>
      </c>
      <c r="C44" s="58" t="s">
        <v>322</v>
      </c>
      <c r="D44" s="62">
        <v>66</v>
      </c>
      <c r="E44" s="1"/>
      <c r="G44" s="109" t="str">
        <f>IF($AJ$6=TRUE,G28+1,"")</f>
        <v/>
      </c>
      <c r="H44" s="20"/>
      <c r="I44" s="114" t="str">
        <f>IF(H40&gt;H48,G40,IF(H48&gt;H40,G48,""))</f>
        <v>Gonzaga</v>
      </c>
      <c r="J44" s="107">
        <v>83</v>
      </c>
      <c r="L44" s="20"/>
      <c r="S44" s="21"/>
      <c r="U44" s="107">
        <v>75</v>
      </c>
      <c r="V44" s="110" t="str">
        <f>IF(W48&gt;W40,X48,IF(W40&gt;W48,X40,""))</f>
        <v>North Carolina</v>
      </c>
      <c r="W44" s="21"/>
      <c r="X44" s="109" t="str">
        <f>IF($AJ$6=TRUE,X28+1,"")</f>
        <v/>
      </c>
      <c r="Z44" s="1"/>
      <c r="AA44" s="63">
        <v>71</v>
      </c>
      <c r="AB44" s="98" t="s">
        <v>310</v>
      </c>
      <c r="AC44" s="31">
        <v>9</v>
      </c>
      <c r="AD44" s="112"/>
    </row>
    <row r="45" spans="1:32" ht="10.5" customHeight="1" thickBot="1" x14ac:dyDescent="0.2">
      <c r="A45" s="2"/>
      <c r="B45" s="30"/>
      <c r="C45" s="48"/>
      <c r="E45" s="1"/>
      <c r="G45" s="109"/>
      <c r="H45" s="20"/>
      <c r="I45" s="115"/>
      <c r="J45" s="108"/>
      <c r="L45" s="20"/>
      <c r="S45" s="21"/>
      <c r="U45" s="108"/>
      <c r="V45" s="111"/>
      <c r="W45" s="21"/>
      <c r="X45" s="109"/>
      <c r="Z45" s="1"/>
      <c r="AB45" s="99"/>
      <c r="AC45" s="30"/>
      <c r="AD45" s="2"/>
    </row>
    <row r="46" spans="1:32" ht="15" thickBot="1" x14ac:dyDescent="0.2">
      <c r="A46" s="2"/>
      <c r="B46" s="31">
        <v>5</v>
      </c>
      <c r="C46" s="58" t="s">
        <v>99</v>
      </c>
      <c r="D46" s="61">
        <v>60</v>
      </c>
      <c r="E46" s="110" t="str">
        <f>IF(D46&gt;D48,C46,IF(D48&gt;D46,C48,""))</f>
        <v>Notre Dame</v>
      </c>
      <c r="F46" s="107">
        <v>60</v>
      </c>
      <c r="G46" s="1"/>
      <c r="H46" s="20"/>
      <c r="J46" s="18"/>
      <c r="L46" s="20"/>
      <c r="S46" s="21"/>
      <c r="U46" s="19"/>
      <c r="W46" s="21"/>
      <c r="X46" s="1"/>
      <c r="Y46" s="107">
        <v>65</v>
      </c>
      <c r="Z46" s="110" t="str">
        <f>IF(AA48&gt;AA46,AB48,IF(AA46&gt;AA48,AB46,""))</f>
        <v>Middle Tenn.</v>
      </c>
      <c r="AA46" s="64">
        <v>72</v>
      </c>
      <c r="AB46" s="98" t="s">
        <v>131</v>
      </c>
      <c r="AC46" s="31">
        <v>5</v>
      </c>
      <c r="AD46" s="2"/>
    </row>
    <row r="47" spans="1:32" ht="10.5" customHeight="1" thickBot="1" x14ac:dyDescent="0.2">
      <c r="A47" s="112" t="str">
        <f>IF($AJ$6=TRUE,A43+1,"")</f>
        <v/>
      </c>
      <c r="B47" s="30"/>
      <c r="C47" s="48"/>
      <c r="D47" s="18"/>
      <c r="E47" s="111"/>
      <c r="F47" s="108"/>
      <c r="G47" s="1"/>
      <c r="H47" s="20"/>
      <c r="J47" s="20"/>
      <c r="L47" s="20"/>
      <c r="S47" s="21"/>
      <c r="U47" s="21"/>
      <c r="W47" s="21"/>
      <c r="X47" s="1"/>
      <c r="Y47" s="108"/>
      <c r="Z47" s="111"/>
      <c r="AA47" s="19"/>
      <c r="AB47" s="99"/>
      <c r="AC47" s="30"/>
      <c r="AD47" s="112" t="str">
        <f>IF($AJ$6=TRUE,AD43+1,"")</f>
        <v/>
      </c>
    </row>
    <row r="48" spans="1:32" thickBot="1" x14ac:dyDescent="0.2">
      <c r="A48" s="112"/>
      <c r="B48" s="31">
        <v>12</v>
      </c>
      <c r="C48" s="49" t="s">
        <v>323</v>
      </c>
      <c r="D48" s="62">
        <v>58</v>
      </c>
      <c r="E48" s="113" t="str">
        <f>IF($AJ$6=TRUE,E40+1,"")</f>
        <v/>
      </c>
      <c r="F48" s="18"/>
      <c r="G48" s="114" t="str">
        <f>IF(F46&gt;F50,E46,IF(F50&gt;F46,E50,""))</f>
        <v>Notre Dame</v>
      </c>
      <c r="H48" s="105">
        <v>58</v>
      </c>
      <c r="J48" s="20"/>
      <c r="L48" s="20"/>
      <c r="S48" s="21"/>
      <c r="U48" s="21"/>
      <c r="W48" s="103">
        <v>80</v>
      </c>
      <c r="X48" s="110" t="str">
        <f>IF(Y50&gt;Y46,Z50,IF(Y46&gt;Y50,Z46,""))</f>
        <v>Butler</v>
      </c>
      <c r="Y48" s="19"/>
      <c r="Z48" s="113" t="str">
        <f>IF($AJ$6=TRUE,Z40+1,"")</f>
        <v/>
      </c>
      <c r="AA48" s="63">
        <v>81</v>
      </c>
      <c r="AB48" s="98" t="s">
        <v>312</v>
      </c>
      <c r="AC48" s="31">
        <v>12</v>
      </c>
      <c r="AD48" s="112"/>
    </row>
    <row r="49" spans="1:30" ht="10.5" customHeight="1" thickBot="1" x14ac:dyDescent="0.2">
      <c r="A49" s="2"/>
      <c r="B49" s="30"/>
      <c r="C49" s="48"/>
      <c r="E49" s="109"/>
      <c r="F49" s="20"/>
      <c r="G49" s="115"/>
      <c r="H49" s="106"/>
      <c r="J49" s="20"/>
      <c r="L49" s="20"/>
      <c r="S49" s="21"/>
      <c r="U49" s="21"/>
      <c r="W49" s="104"/>
      <c r="X49" s="111"/>
      <c r="Y49" s="21"/>
      <c r="Z49" s="109"/>
      <c r="AB49" s="99"/>
      <c r="AC49" s="30"/>
      <c r="AD49" s="2"/>
    </row>
    <row r="50" spans="1:30" ht="15" thickBot="1" x14ac:dyDescent="0.2">
      <c r="A50" s="2"/>
      <c r="B50" s="31">
        <v>4</v>
      </c>
      <c r="C50" s="58" t="s">
        <v>257</v>
      </c>
      <c r="D50" s="61">
        <v>86</v>
      </c>
      <c r="E50" s="110" t="str">
        <f>IF(D50&gt;D52,C50,IF(D52&gt;D50,C52,""))</f>
        <v>West Virginia</v>
      </c>
      <c r="F50" s="105">
        <v>58</v>
      </c>
      <c r="G50" s="1"/>
      <c r="J50" s="20"/>
      <c r="L50" s="20"/>
      <c r="S50" s="21"/>
      <c r="U50" s="21"/>
      <c r="X50" s="1"/>
      <c r="Y50" s="103">
        <v>74</v>
      </c>
      <c r="Z50" s="110" t="str">
        <f>IF(AA52&gt;AA50,AB52,IF(AA50&gt;AA52,AB50,""))</f>
        <v>Butler</v>
      </c>
      <c r="AA50" s="64">
        <v>76</v>
      </c>
      <c r="AB50" s="98" t="s">
        <v>138</v>
      </c>
      <c r="AC50" s="31">
        <v>4</v>
      </c>
      <c r="AD50" s="2"/>
    </row>
    <row r="51" spans="1:30" ht="10.5" customHeight="1" thickBot="1" x14ac:dyDescent="0.2">
      <c r="A51" s="112" t="str">
        <f>IF($AJ$6=TRUE,A47+1,"")</f>
        <v/>
      </c>
      <c r="B51" s="30"/>
      <c r="C51" s="48"/>
      <c r="D51" s="18"/>
      <c r="E51" s="111"/>
      <c r="F51" s="106"/>
      <c r="G51" s="1"/>
      <c r="J51" s="20"/>
      <c r="L51" s="20"/>
      <c r="S51" s="21"/>
      <c r="U51" s="21"/>
      <c r="X51" s="1"/>
      <c r="Y51" s="104"/>
      <c r="Z51" s="111"/>
      <c r="AA51" s="19"/>
      <c r="AB51" s="99"/>
      <c r="AC51" s="30"/>
      <c r="AD51" s="112" t="str">
        <f>IF($AJ$6=TRUE,AD47+1,"")</f>
        <v/>
      </c>
    </row>
    <row r="52" spans="1:30" thickBot="1" x14ac:dyDescent="0.2">
      <c r="A52" s="112"/>
      <c r="B52" s="31">
        <v>13</v>
      </c>
      <c r="C52" s="58" t="s">
        <v>139</v>
      </c>
      <c r="D52" s="62">
        <v>80</v>
      </c>
      <c r="E52" s="1"/>
      <c r="G52" s="1"/>
      <c r="H52" s="116" t="s">
        <v>4</v>
      </c>
      <c r="I52" s="116"/>
      <c r="J52" s="20"/>
      <c r="K52" s="114" t="str">
        <f>IF(J44&gt;J60,I44,IF(J60&gt;J44,I60,""))</f>
        <v>Gonzaga</v>
      </c>
      <c r="L52" s="105">
        <v>77</v>
      </c>
      <c r="S52" s="103">
        <v>77</v>
      </c>
      <c r="T52" s="110" t="str">
        <f>IF(U60&gt;U44,V60,IF(U44&gt;U60,V44,""))</f>
        <v>North Carolina</v>
      </c>
      <c r="U52" s="21"/>
      <c r="V52" s="116" t="s">
        <v>86</v>
      </c>
      <c r="W52" s="116"/>
      <c r="X52" s="1"/>
      <c r="Z52" s="1"/>
      <c r="AA52" s="63">
        <v>64</v>
      </c>
      <c r="AB52" s="98" t="s">
        <v>328</v>
      </c>
      <c r="AC52" s="31">
        <v>13</v>
      </c>
      <c r="AD52" s="112"/>
    </row>
    <row r="53" spans="1:30" ht="10.5" customHeight="1" thickBot="1" x14ac:dyDescent="0.2">
      <c r="A53" s="2"/>
      <c r="B53" s="30"/>
      <c r="C53" s="48"/>
      <c r="E53" s="1"/>
      <c r="G53" s="1"/>
      <c r="H53" s="116"/>
      <c r="I53" s="116"/>
      <c r="J53" s="20"/>
      <c r="K53" s="115"/>
      <c r="L53" s="106"/>
      <c r="S53" s="104"/>
      <c r="T53" s="111"/>
      <c r="U53" s="21"/>
      <c r="V53" s="116"/>
      <c r="W53" s="116"/>
      <c r="X53" s="1"/>
      <c r="Z53" s="1"/>
      <c r="AB53" s="99"/>
      <c r="AC53" s="30"/>
      <c r="AD53" s="2"/>
    </row>
    <row r="54" spans="1:30" ht="15" thickBot="1" x14ac:dyDescent="0.2">
      <c r="A54" s="2"/>
      <c r="B54" s="31">
        <v>6</v>
      </c>
      <c r="C54" s="58" t="s">
        <v>259</v>
      </c>
      <c r="D54" s="61">
        <v>65</v>
      </c>
      <c r="E54" s="110" t="str">
        <f>IF(D54&gt;D56,C54,IF(D56&gt;D54,C56,""))</f>
        <v>Xavier</v>
      </c>
      <c r="F54" s="107">
        <v>91</v>
      </c>
      <c r="G54" s="1"/>
      <c r="I54" s="23" t="str">
        <f>IF($AJ$6=TRUE,I22+1,"")</f>
        <v/>
      </c>
      <c r="J54" s="20"/>
      <c r="L54" s="26"/>
      <c r="U54" s="21"/>
      <c r="V54" s="22" t="str">
        <f>IF($AJ$6=TRUE,V22+1,"")</f>
        <v/>
      </c>
      <c r="X54" s="1"/>
      <c r="Y54" s="107">
        <v>67</v>
      </c>
      <c r="Z54" s="110" t="str">
        <f>IF(AA56&gt;AA54,AB56,IF(AA54&gt;AA56,AB54,""))</f>
        <v>Cincinnati</v>
      </c>
      <c r="AA54" s="64">
        <v>75</v>
      </c>
      <c r="AB54" s="98" t="s">
        <v>50</v>
      </c>
      <c r="AC54" s="31">
        <v>6</v>
      </c>
      <c r="AD54" s="2"/>
    </row>
    <row r="55" spans="1:30" ht="10.5" customHeight="1" thickBot="1" x14ac:dyDescent="0.2">
      <c r="A55" s="112" t="str">
        <f>IF($AJ$6=TRUE,A51+1,"")</f>
        <v/>
      </c>
      <c r="B55" s="30"/>
      <c r="C55" s="48"/>
      <c r="D55" s="18"/>
      <c r="E55" s="111"/>
      <c r="F55" s="108"/>
      <c r="G55" s="1"/>
      <c r="J55" s="20"/>
      <c r="U55" s="21"/>
      <c r="X55" s="1"/>
      <c r="Y55" s="108"/>
      <c r="Z55" s="111"/>
      <c r="AA55" s="19"/>
      <c r="AB55" s="99"/>
      <c r="AC55" s="30"/>
      <c r="AD55" s="112" t="str">
        <f>IF($AJ$6=TRUE,AD51+1,"")</f>
        <v/>
      </c>
    </row>
    <row r="56" spans="1:30" thickBot="1" x14ac:dyDescent="0.2">
      <c r="A56" s="112"/>
      <c r="B56" s="31">
        <v>11</v>
      </c>
      <c r="C56" s="58" t="s">
        <v>278</v>
      </c>
      <c r="D56" s="62">
        <v>76</v>
      </c>
      <c r="E56" s="113" t="str">
        <f>IF($AJ$6=TRUE,E48+1,"")</f>
        <v/>
      </c>
      <c r="F56" s="18"/>
      <c r="G56" s="114" t="str">
        <f>IF(F54&gt;F58,E54,IF(F58&gt;F54,E58,""))</f>
        <v>Xavier</v>
      </c>
      <c r="H56" s="107">
        <v>73</v>
      </c>
      <c r="J56" s="20"/>
      <c r="U56" s="21"/>
      <c r="W56" s="107">
        <v>75</v>
      </c>
      <c r="X56" s="110" t="str">
        <f>IF(Y58&gt;Y54,Z58,IF(Y54&gt;Y58,Z54,""))</f>
        <v>UCLA</v>
      </c>
      <c r="Y56" s="19"/>
      <c r="Z56" s="113" t="str">
        <f>IF($AJ$6=TRUE,Z48+1,"")</f>
        <v/>
      </c>
      <c r="AA56" s="63">
        <v>61</v>
      </c>
      <c r="AB56" s="98" t="s">
        <v>329</v>
      </c>
      <c r="AC56" s="32">
        <v>11</v>
      </c>
      <c r="AD56" s="112"/>
    </row>
    <row r="57" spans="1:30" ht="10.5" customHeight="1" thickBot="1" x14ac:dyDescent="0.2">
      <c r="A57" s="2"/>
      <c r="B57" s="30"/>
      <c r="C57" s="48"/>
      <c r="E57" s="109"/>
      <c r="F57" s="20"/>
      <c r="G57" s="115"/>
      <c r="H57" s="108"/>
      <c r="J57" s="20"/>
      <c r="U57" s="21"/>
      <c r="W57" s="108"/>
      <c r="X57" s="111"/>
      <c r="Y57" s="21"/>
      <c r="Z57" s="109"/>
      <c r="AB57" s="99"/>
      <c r="AC57" s="30"/>
      <c r="AD57" s="2"/>
    </row>
    <row r="58" spans="1:30" ht="15" thickBot="1" x14ac:dyDescent="0.2">
      <c r="A58" s="2"/>
      <c r="B58" s="31">
        <v>3</v>
      </c>
      <c r="C58" s="58" t="s">
        <v>324</v>
      </c>
      <c r="D58" s="61">
        <v>86</v>
      </c>
      <c r="E58" s="110" t="str">
        <f>IF(D58&gt;D60,C58,IF(D60&gt;D58,C60,""))</f>
        <v>Florida State</v>
      </c>
      <c r="F58" s="105">
        <v>66</v>
      </c>
      <c r="G58" s="1"/>
      <c r="H58" s="18"/>
      <c r="J58" s="20"/>
      <c r="U58" s="21"/>
      <c r="W58" s="19"/>
      <c r="X58" s="1"/>
      <c r="Y58" s="103">
        <v>79</v>
      </c>
      <c r="Z58" s="110" t="str">
        <f>IF(AA60&gt;AA58,AB60,IF(AA58&gt;AA60,AB58,""))</f>
        <v>UCLA</v>
      </c>
      <c r="AA58" s="64">
        <v>97</v>
      </c>
      <c r="AB58" s="98" t="s">
        <v>14</v>
      </c>
      <c r="AC58" s="31">
        <v>3</v>
      </c>
      <c r="AD58" s="2"/>
    </row>
    <row r="59" spans="1:30" ht="10.5" customHeight="1" thickBot="1" x14ac:dyDescent="0.2">
      <c r="A59" s="112" t="str">
        <f>IF($AJ$6=TRUE,A55+1,"")</f>
        <v/>
      </c>
      <c r="B59" s="30"/>
      <c r="C59" s="48"/>
      <c r="D59" s="18"/>
      <c r="E59" s="111"/>
      <c r="F59" s="106"/>
      <c r="G59" s="1"/>
      <c r="H59" s="20"/>
      <c r="J59" s="20"/>
      <c r="U59" s="21"/>
      <c r="W59" s="21"/>
      <c r="X59" s="1"/>
      <c r="Y59" s="104"/>
      <c r="Z59" s="111"/>
      <c r="AA59" s="19"/>
      <c r="AB59" s="99"/>
      <c r="AC59" s="30"/>
      <c r="AD59" s="112" t="str">
        <f>IF($AJ$6=TRUE,AD55+1,"")</f>
        <v/>
      </c>
    </row>
    <row r="60" spans="1:30" thickBot="1" x14ac:dyDescent="0.2">
      <c r="A60" s="112"/>
      <c r="B60" s="31">
        <v>14</v>
      </c>
      <c r="C60" s="58" t="s">
        <v>325</v>
      </c>
      <c r="D60" s="62">
        <v>80</v>
      </c>
      <c r="E60" s="1"/>
      <c r="G60" s="109" t="str">
        <f>IF($AJ$6=TRUE,G44+1,"")</f>
        <v/>
      </c>
      <c r="H60" s="20"/>
      <c r="I60" s="114" t="str">
        <f>IF(H56&gt;H64,G56,IF(H64&gt;H56,G64,""))</f>
        <v>Xavier</v>
      </c>
      <c r="J60" s="105">
        <v>59</v>
      </c>
      <c r="U60" s="103">
        <v>73</v>
      </c>
      <c r="V60" s="110" t="str">
        <f>IF(W64&gt;W56,X64,IF(W56&gt;W64,X56,""))</f>
        <v>Kentucky</v>
      </c>
      <c r="W60" s="21"/>
      <c r="X60" s="109" t="str">
        <f>IF($AJ$6=TRUE,X44+1,"")</f>
        <v/>
      </c>
      <c r="Z60" s="1"/>
      <c r="AA60" s="63">
        <v>80</v>
      </c>
      <c r="AB60" s="98" t="s">
        <v>330</v>
      </c>
      <c r="AC60" s="31">
        <v>14</v>
      </c>
      <c r="AD60" s="112"/>
    </row>
    <row r="61" spans="1:30" ht="10.5" customHeight="1" thickBot="1" x14ac:dyDescent="0.2">
      <c r="A61" s="2"/>
      <c r="B61" s="30"/>
      <c r="C61" s="48"/>
      <c r="E61" s="1"/>
      <c r="G61" s="109"/>
      <c r="H61" s="20"/>
      <c r="I61" s="115"/>
      <c r="J61" s="106"/>
      <c r="U61" s="104"/>
      <c r="V61" s="111"/>
      <c r="W61" s="21"/>
      <c r="X61" s="109"/>
      <c r="Z61" s="1"/>
      <c r="AB61" s="99"/>
      <c r="AC61" s="30"/>
      <c r="AD61" s="2"/>
    </row>
    <row r="62" spans="1:30" ht="15" thickBot="1" x14ac:dyDescent="0.2">
      <c r="A62" s="2"/>
      <c r="B62" s="31">
        <v>7</v>
      </c>
      <c r="C62" s="58" t="s">
        <v>326</v>
      </c>
      <c r="D62" s="61">
        <v>85</v>
      </c>
      <c r="E62" s="110" t="str">
        <f>IF(D62&gt;D64,C62,IF(D64&gt;D62,C64,""))</f>
        <v>St. Mary's (Cal.)</v>
      </c>
      <c r="F62" s="107">
        <v>60</v>
      </c>
      <c r="G62" s="1"/>
      <c r="H62" s="20"/>
      <c r="W62" s="21"/>
      <c r="X62" s="1"/>
      <c r="Y62" s="107">
        <v>62</v>
      </c>
      <c r="Z62" s="110" t="str">
        <f>IF(AA64&gt;AA62,AB64,IF(AA62&gt;AA64,AB62,""))</f>
        <v>Wichita State</v>
      </c>
      <c r="AA62" s="64">
        <v>58</v>
      </c>
      <c r="AB62" s="98" t="s">
        <v>165</v>
      </c>
      <c r="AC62" s="31">
        <v>7</v>
      </c>
      <c r="AD62" s="2"/>
    </row>
    <row r="63" spans="1:30" ht="10.5" customHeight="1" thickBot="1" x14ac:dyDescent="0.2">
      <c r="A63" s="112" t="str">
        <f>IF($AJ$6=TRUE,A59+1,"")</f>
        <v/>
      </c>
      <c r="B63" s="30"/>
      <c r="C63" s="48"/>
      <c r="D63" s="18"/>
      <c r="E63" s="111"/>
      <c r="F63" s="108"/>
      <c r="G63" s="1"/>
      <c r="H63" s="20"/>
      <c r="W63" s="21"/>
      <c r="X63" s="1"/>
      <c r="Y63" s="108"/>
      <c r="Z63" s="111"/>
      <c r="AA63" s="19"/>
      <c r="AB63" s="99"/>
      <c r="AC63" s="30"/>
      <c r="AD63" s="112" t="str">
        <f>IF($AJ$6=TRUE,AD59+1,"")</f>
        <v/>
      </c>
    </row>
    <row r="64" spans="1:30" thickBot="1" x14ac:dyDescent="0.2">
      <c r="A64" s="112"/>
      <c r="B64" s="31">
        <v>10</v>
      </c>
      <c r="C64" s="58" t="s">
        <v>12</v>
      </c>
      <c r="D64" s="62">
        <v>77</v>
      </c>
      <c r="E64" s="113" t="str">
        <f>IF($AJ$6=TRUE,E56+1,"")</f>
        <v/>
      </c>
      <c r="F64" s="18"/>
      <c r="G64" s="114" t="str">
        <f>IF(F62&gt;F66,E62,IF(F66&gt;F62,E66,""))</f>
        <v>Arizona</v>
      </c>
      <c r="H64" s="105">
        <v>71</v>
      </c>
      <c r="S64"/>
      <c r="W64" s="103">
        <v>86</v>
      </c>
      <c r="X64" s="110" t="str">
        <f>IF(Y66&gt;Y62,Z66,IF(Y62&gt;Y66,Z62,""))</f>
        <v>Kentucky</v>
      </c>
      <c r="Y64" s="19"/>
      <c r="Z64" s="113" t="str">
        <f>IF($AJ$6=TRUE,Z56+1,"")</f>
        <v/>
      </c>
      <c r="AA64" s="63">
        <v>64</v>
      </c>
      <c r="AB64" s="98" t="s">
        <v>92</v>
      </c>
      <c r="AC64" s="31">
        <v>10</v>
      </c>
      <c r="AD64" s="112"/>
    </row>
    <row r="65" spans="1:30" ht="10.5" customHeight="1" thickBot="1" x14ac:dyDescent="0.2">
      <c r="A65" s="2"/>
      <c r="B65" s="30"/>
      <c r="C65" s="48"/>
      <c r="E65" s="109"/>
      <c r="F65" s="20"/>
      <c r="G65" s="115"/>
      <c r="H65" s="106"/>
      <c r="S65"/>
      <c r="W65" s="104"/>
      <c r="X65" s="111"/>
      <c r="Y65" s="21"/>
      <c r="Z65" s="109"/>
      <c r="AB65" s="99"/>
      <c r="AC65" s="30"/>
      <c r="AD65" s="2"/>
    </row>
    <row r="66" spans="1:30" ht="15" thickBot="1" x14ac:dyDescent="0.2">
      <c r="A66" s="2"/>
      <c r="B66" s="31">
        <v>2</v>
      </c>
      <c r="C66" s="58" t="s">
        <v>146</v>
      </c>
      <c r="D66" s="61">
        <v>100</v>
      </c>
      <c r="E66" s="110" t="str">
        <f>IF(D66&gt;D68,C66,IF(D68&gt;D66,C68,""))</f>
        <v>Arizona</v>
      </c>
      <c r="F66" s="105">
        <v>69</v>
      </c>
      <c r="S66"/>
      <c r="X66" s="1"/>
      <c r="Y66" s="103">
        <v>65</v>
      </c>
      <c r="Z66" s="110" t="str">
        <f>IF(AA68&gt;AA66,AB68,IF(AA66&gt;AA68,AB66,""))</f>
        <v>Kentucky</v>
      </c>
      <c r="AA66" s="64">
        <v>79</v>
      </c>
      <c r="AB66" s="98" t="s">
        <v>87</v>
      </c>
      <c r="AC66" s="31">
        <v>2</v>
      </c>
      <c r="AD66" s="2"/>
    </row>
    <row r="67" spans="1:30" ht="10.5" customHeight="1" thickBot="1" x14ac:dyDescent="0.2">
      <c r="A67" s="112" t="str">
        <f>IF($AJ$6=TRUE,A63+1,"")</f>
        <v/>
      </c>
      <c r="B67" s="30"/>
      <c r="C67" s="48"/>
      <c r="D67" s="18"/>
      <c r="E67" s="111"/>
      <c r="F67" s="106"/>
      <c r="K67" s="128" t="s">
        <v>313</v>
      </c>
      <c r="L67" s="128"/>
      <c r="M67" s="128"/>
      <c r="N67" s="128"/>
      <c r="O67" s="128"/>
      <c r="P67" s="128"/>
      <c r="Q67" s="128"/>
      <c r="R67" s="128"/>
      <c r="S67" s="128"/>
      <c r="T67" s="128"/>
      <c r="X67" s="1"/>
      <c r="Y67" s="104"/>
      <c r="Z67" s="111"/>
      <c r="AA67" s="19"/>
      <c r="AB67" s="99"/>
      <c r="AC67" s="30"/>
      <c r="AD67" s="112" t="str">
        <f>IF($AJ$6=TRUE,AD63+1,"")</f>
        <v/>
      </c>
    </row>
    <row r="68" spans="1:30" thickBot="1" x14ac:dyDescent="0.2">
      <c r="A68" s="112"/>
      <c r="B68" s="31">
        <v>15</v>
      </c>
      <c r="C68" s="58" t="s">
        <v>327</v>
      </c>
      <c r="D68" s="62">
        <v>82</v>
      </c>
      <c r="K68" s="127" t="s">
        <v>39</v>
      </c>
      <c r="L68" s="127"/>
      <c r="M68" s="127"/>
      <c r="N68" s="127"/>
      <c r="O68" s="127"/>
      <c r="P68" s="127"/>
      <c r="Q68" s="127"/>
      <c r="R68" s="127"/>
      <c r="S68" s="127"/>
      <c r="T68" s="127"/>
      <c r="Z68" s="1"/>
      <c r="AA68" s="63">
        <v>70</v>
      </c>
      <c r="AB68" s="98" t="s">
        <v>331</v>
      </c>
      <c r="AC68" s="31">
        <v>15</v>
      </c>
      <c r="AD68" s="112"/>
    </row>
    <row r="69" spans="1:30" x14ac:dyDescent="0.15">
      <c r="A69" s="2"/>
      <c r="S69"/>
      <c r="AD69" s="2"/>
    </row>
    <row r="70" spans="1:30" x14ac:dyDescent="0.15">
      <c r="A70" s="2"/>
      <c r="AD70" s="2"/>
    </row>
  </sheetData>
  <mergeCells count="196">
    <mergeCell ref="AF4:AF12"/>
    <mergeCell ref="E6:E7"/>
    <mergeCell ref="F6:F7"/>
    <mergeCell ref="Y6:Y7"/>
    <mergeCell ref="Z6:Z7"/>
    <mergeCell ref="E10:E11"/>
    <mergeCell ref="F10:F11"/>
    <mergeCell ref="A7:A8"/>
    <mergeCell ref="AD7:AD8"/>
    <mergeCell ref="E8:E9"/>
    <mergeCell ref="G8:G9"/>
    <mergeCell ref="H8:H9"/>
    <mergeCell ref="W8:W9"/>
    <mergeCell ref="X8:X9"/>
    <mergeCell ref="Z8:Z9"/>
    <mergeCell ref="B1:AC1"/>
    <mergeCell ref="N2:Q2"/>
    <mergeCell ref="N3:Q3"/>
    <mergeCell ref="A15:A16"/>
    <mergeCell ref="AD15:AD16"/>
    <mergeCell ref="Y10:Y11"/>
    <mergeCell ref="Z10:Z11"/>
    <mergeCell ref="A11:A12"/>
    <mergeCell ref="AD11:AD12"/>
    <mergeCell ref="G12:G13"/>
    <mergeCell ref="I12:I13"/>
    <mergeCell ref="J12:J13"/>
    <mergeCell ref="U12:U13"/>
    <mergeCell ref="V12:V13"/>
    <mergeCell ref="X12:X13"/>
    <mergeCell ref="AF15:AF20"/>
    <mergeCell ref="E16:E17"/>
    <mergeCell ref="G16:G17"/>
    <mergeCell ref="H16:H17"/>
    <mergeCell ref="W16:W17"/>
    <mergeCell ref="X16:X17"/>
    <mergeCell ref="Z16:Z17"/>
    <mergeCell ref="E18:E19"/>
    <mergeCell ref="F18:F19"/>
    <mergeCell ref="Y18:Y19"/>
    <mergeCell ref="E14:E15"/>
    <mergeCell ref="F14:F15"/>
    <mergeCell ref="Y14:Y15"/>
    <mergeCell ref="Z14:Z15"/>
    <mergeCell ref="A23:A24"/>
    <mergeCell ref="AD23:AD24"/>
    <mergeCell ref="Z18:Z19"/>
    <mergeCell ref="A19:A20"/>
    <mergeCell ref="AD19:AD20"/>
    <mergeCell ref="H20:I21"/>
    <mergeCell ref="K20:K21"/>
    <mergeCell ref="L20:L21"/>
    <mergeCell ref="S20:S21"/>
    <mergeCell ref="T20:T21"/>
    <mergeCell ref="V20:W21"/>
    <mergeCell ref="AF23:AF28"/>
    <mergeCell ref="E24:E25"/>
    <mergeCell ref="G24:G25"/>
    <mergeCell ref="H24:H25"/>
    <mergeCell ref="W24:W25"/>
    <mergeCell ref="X24:X25"/>
    <mergeCell ref="Z24:Z25"/>
    <mergeCell ref="E26:E27"/>
    <mergeCell ref="F26:F27"/>
    <mergeCell ref="Y26:Y27"/>
    <mergeCell ref="E22:E23"/>
    <mergeCell ref="F22:F23"/>
    <mergeCell ref="Y22:Y23"/>
    <mergeCell ref="Z22:Z23"/>
    <mergeCell ref="X28:X29"/>
    <mergeCell ref="E30:E31"/>
    <mergeCell ref="F30:F31"/>
    <mergeCell ref="Y30:Y31"/>
    <mergeCell ref="Z30:Z31"/>
    <mergeCell ref="A31:A32"/>
    <mergeCell ref="Z26:Z27"/>
    <mergeCell ref="A27:A28"/>
    <mergeCell ref="AD27:AD28"/>
    <mergeCell ref="G28:G29"/>
    <mergeCell ref="I28:I29"/>
    <mergeCell ref="J28:J29"/>
    <mergeCell ref="M28:O29"/>
    <mergeCell ref="P28:P29"/>
    <mergeCell ref="U28:U29"/>
    <mergeCell ref="V28:V29"/>
    <mergeCell ref="AD31:AD32"/>
    <mergeCell ref="E32:E33"/>
    <mergeCell ref="G32:G33"/>
    <mergeCell ref="H32:H33"/>
    <mergeCell ref="N32:Q32"/>
    <mergeCell ref="W32:W33"/>
    <mergeCell ref="X32:X33"/>
    <mergeCell ref="Z32:Z33"/>
    <mergeCell ref="N33:Q34"/>
    <mergeCell ref="E34:E35"/>
    <mergeCell ref="F34:F35"/>
    <mergeCell ref="Y34:Y35"/>
    <mergeCell ref="Z34:Z35"/>
    <mergeCell ref="A35:A36"/>
    <mergeCell ref="AD35:AD36"/>
    <mergeCell ref="AF35:AF38"/>
    <mergeCell ref="O36:P36"/>
    <mergeCell ref="E38:E39"/>
    <mergeCell ref="F38:F39"/>
    <mergeCell ref="Y38:Y39"/>
    <mergeCell ref="A43:A44"/>
    <mergeCell ref="Z38:Z39"/>
    <mergeCell ref="A39:A40"/>
    <mergeCell ref="AD39:AD40"/>
    <mergeCell ref="E40:E41"/>
    <mergeCell ref="G40:G41"/>
    <mergeCell ref="H40:H41"/>
    <mergeCell ref="O40:O41"/>
    <mergeCell ref="P40:R41"/>
    <mergeCell ref="W40:W41"/>
    <mergeCell ref="X40:X41"/>
    <mergeCell ref="AD43:AD44"/>
    <mergeCell ref="G44:G45"/>
    <mergeCell ref="I44:I45"/>
    <mergeCell ref="J44:J45"/>
    <mergeCell ref="U44:U45"/>
    <mergeCell ref="V44:V45"/>
    <mergeCell ref="X44:X45"/>
    <mergeCell ref="Z40:Z41"/>
    <mergeCell ref="E42:E43"/>
    <mergeCell ref="F42:F43"/>
    <mergeCell ref="Y42:Y43"/>
    <mergeCell ref="Z42:Z43"/>
    <mergeCell ref="E46:E47"/>
    <mergeCell ref="F46:F47"/>
    <mergeCell ref="Y46:Y47"/>
    <mergeCell ref="Z46:Z47"/>
    <mergeCell ref="A47:A48"/>
    <mergeCell ref="AD47:AD48"/>
    <mergeCell ref="E48:E49"/>
    <mergeCell ref="G48:G49"/>
    <mergeCell ref="H48:H49"/>
    <mergeCell ref="W48:W49"/>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54:E55"/>
    <mergeCell ref="F54:F55"/>
    <mergeCell ref="Y54:Y55"/>
    <mergeCell ref="Z54:Z55"/>
    <mergeCell ref="A55:A56"/>
    <mergeCell ref="AD55:AD56"/>
    <mergeCell ref="E56:E57"/>
    <mergeCell ref="G56:G57"/>
    <mergeCell ref="H56:H57"/>
    <mergeCell ref="W56:W57"/>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62:E63"/>
    <mergeCell ref="F62:F63"/>
    <mergeCell ref="Y62:Y63"/>
    <mergeCell ref="Z62:Z63"/>
    <mergeCell ref="A63:A64"/>
    <mergeCell ref="AD63:AD64"/>
    <mergeCell ref="E64:E65"/>
    <mergeCell ref="G64:G65"/>
    <mergeCell ref="H64:H65"/>
    <mergeCell ref="W64:W65"/>
    <mergeCell ref="A67:A68"/>
    <mergeCell ref="K67:T67"/>
    <mergeCell ref="AD67:AD68"/>
    <mergeCell ref="K68:T68"/>
    <mergeCell ref="X64:X65"/>
    <mergeCell ref="Z64:Z65"/>
    <mergeCell ref="E66:E67"/>
    <mergeCell ref="F66:F67"/>
    <mergeCell ref="Y66:Y67"/>
    <mergeCell ref="Z66:Z67"/>
  </mergeCells>
  <conditionalFormatting sqref="C6 C62 C10 C14 C18 C22 C26 C30 C38 C42 C46 C50 C54 C58 C34 C66">
    <cfRule type="expression" dxfId="106" priority="19" stopIfTrue="1">
      <formula>D8&gt;D6</formula>
    </cfRule>
  </conditionalFormatting>
  <conditionalFormatting sqref="C8 C64 C12 C16 C20 C24 C28 C32 C40 C44 C48 C52 C56 C60 C36 C68">
    <cfRule type="expression" dxfId="105" priority="18" stopIfTrue="1">
      <formula>D6&gt;D8</formula>
    </cfRule>
  </conditionalFormatting>
  <conditionalFormatting sqref="E6:E7 E14:E15 E22:E23 E30:E31 E38:E39 E46:E47 E54:E55 E62:E63">
    <cfRule type="expression" dxfId="104" priority="17" stopIfTrue="1">
      <formula>F10&gt;F6</formula>
    </cfRule>
  </conditionalFormatting>
  <conditionalFormatting sqref="E10:E11 E18:E19 E26:E27 E34:E35 E42:E43 E50:E51 E58:E59 E66:E67">
    <cfRule type="expression" dxfId="103" priority="16" stopIfTrue="1">
      <formula>F6&gt;F10</formula>
    </cfRule>
  </conditionalFormatting>
  <conditionalFormatting sqref="G8:G9 G24:G25 G40:G41 G56:G57">
    <cfRule type="expression" dxfId="102" priority="15" stopIfTrue="1">
      <formula>H16&gt;H8</formula>
    </cfRule>
  </conditionalFormatting>
  <conditionalFormatting sqref="G16:G17 G32:G33 G48:G49 G64:G65">
    <cfRule type="expression" dxfId="101" priority="14" stopIfTrue="1">
      <formula>H8&gt;H16</formula>
    </cfRule>
  </conditionalFormatting>
  <conditionalFormatting sqref="K20:K21">
    <cfRule type="expression" dxfId="100" priority="13" stopIfTrue="1">
      <formula>L52&gt;L20</formula>
    </cfRule>
  </conditionalFormatting>
  <conditionalFormatting sqref="AB6 AB18 AB10 AB14 AB22 AB26 AB30 AB34 AB38 AB42 AB46 AB50 AB54 AB58 AB62 AB66">
    <cfRule type="expression" dxfId="99" priority="12" stopIfTrue="1">
      <formula>AA8&gt;AA6</formula>
    </cfRule>
  </conditionalFormatting>
  <conditionalFormatting sqref="AB8 AB12 AB16 AB20 AB24 AB28 AB32 AB36 AB40 AB44 AB48 AB52 AB56 AB60 AB64 AB68">
    <cfRule type="expression" dxfId="98" priority="11" stopIfTrue="1">
      <formula>AA6&gt;AA8</formula>
    </cfRule>
  </conditionalFormatting>
  <conditionalFormatting sqref="Z6:Z7 Z14:Z15 Z22:Z23 Z30:Z31 Z38:Z39 Z46:Z47 Z54:Z55 Z62:Z63">
    <cfRule type="expression" dxfId="97" priority="10" stopIfTrue="1">
      <formula>Y10&gt;Y6</formula>
    </cfRule>
  </conditionalFormatting>
  <conditionalFormatting sqref="Z10:Z11 Z18:Z19 Z26:Z27 Z34:Z35 Z42:Z43 Z50:Z51 Z58:Z59 Z66:Z67">
    <cfRule type="expression" dxfId="96" priority="9" stopIfTrue="1">
      <formula>Y6&gt;Y10</formula>
    </cfRule>
  </conditionalFormatting>
  <conditionalFormatting sqref="X8:X9 X24:X25 X40:X41 X56:X57">
    <cfRule type="expression" dxfId="95" priority="8" stopIfTrue="1">
      <formula>W16&gt;W8</formula>
    </cfRule>
  </conditionalFormatting>
  <conditionalFormatting sqref="X16:X17 X32:X33 X48:X49 X64:X65">
    <cfRule type="expression" dxfId="94" priority="7" stopIfTrue="1">
      <formula>W8&gt;W16</formula>
    </cfRule>
  </conditionalFormatting>
  <conditionalFormatting sqref="V12:V13 V44:V45">
    <cfRule type="expression" dxfId="93" priority="6" stopIfTrue="1">
      <formula>U28&gt;U12</formula>
    </cfRule>
  </conditionalFormatting>
  <conditionalFormatting sqref="T20:T21">
    <cfRule type="expression" dxfId="92" priority="5" stopIfTrue="1">
      <formula>S52&gt;S20</formula>
    </cfRule>
  </conditionalFormatting>
  <conditionalFormatting sqref="T52:T53">
    <cfRule type="expression" dxfId="91" priority="4" stopIfTrue="1">
      <formula>S20&gt;S52</formula>
    </cfRule>
  </conditionalFormatting>
  <conditionalFormatting sqref="P40:R41">
    <cfRule type="expression" dxfId="90" priority="3" stopIfTrue="1">
      <formula>P28&gt;O40</formula>
    </cfRule>
  </conditionalFormatting>
  <conditionalFormatting sqref="M28:O29">
    <cfRule type="expression" dxfId="89" priority="2" stopIfTrue="1">
      <formula>O40&gt;P28</formula>
    </cfRule>
  </conditionalFormatting>
  <conditionalFormatting sqref="V28:V29 V60:V61">
    <cfRule type="expression" dxfId="88" priority="1" stopIfTrue="1">
      <formula>U12&gt;U28</formula>
    </cfRule>
  </conditionalFormatting>
  <conditionalFormatting sqref="I12:I13 I44:I45">
    <cfRule type="expression" dxfId="87" priority="20" stopIfTrue="1">
      <formula>J28&gt;J12</formula>
    </cfRule>
  </conditionalFormatting>
  <conditionalFormatting sqref="I28:I29 I60:I61">
    <cfRule type="expression" dxfId="86" priority="21" stopIfTrue="1">
      <formula>J12&gt;J28</formula>
    </cfRule>
  </conditionalFormatting>
  <conditionalFormatting sqref="K52:K53">
    <cfRule type="expression" dxfId="85" priority="22" stopIfTrue="1">
      <formula>L52&gt;L84</formula>
    </cfRule>
  </conditionalFormatting>
  <dataValidations count="1">
    <dataValidation type="list" allowBlank="1" showInputMessage="1" showErrorMessage="1" sqref="AE30">
      <formula1>$AJ$3:$AJ$4</formula1>
    </dataValidation>
  </dataValidations>
  <hyperlinks>
    <hyperlink ref="K68" r:id="rId1" display="Tournament Bracket by Vertex42.com"/>
  </hyperlinks>
  <printOptions horizontalCentered="1"/>
  <pageMargins left="0.25" right="0.25" top="0.35" bottom="0.35" header="0.25" footer="0.25"/>
  <pageSetup scale="65" orientation="landscape" horizontalDpi="4294967293"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4.33203125" style="27" customWidth="1"/>
    <col min="2" max="2" width="5.1640625" style="1" customWidth="1"/>
    <col min="3" max="3" width="15.6640625" customWidth="1"/>
    <col min="4" max="4" width="4" style="1" customWidth="1"/>
    <col min="5" max="5" width="13.5" customWidth="1"/>
    <col min="6" max="6" width="4" style="1" customWidth="1"/>
    <col min="7" max="7" width="12.6640625" customWidth="1"/>
    <col min="8" max="8" width="3.5" style="1" customWidth="1"/>
    <col min="9" max="9" width="13.5" customWidth="1"/>
    <col min="10" max="10" width="3.6640625" style="1" customWidth="1"/>
    <col min="11" max="11" width="11.33203125" customWidth="1"/>
    <col min="12" max="12" width="4.1640625" style="1" customWidth="1"/>
    <col min="13" max="13" width="2" customWidth="1"/>
    <col min="14" max="14" width="8.6640625" customWidth="1"/>
    <col min="15" max="15" width="3.5" style="1" customWidth="1"/>
    <col min="16" max="16" width="3.83203125" style="1" customWidth="1"/>
    <col min="17" max="17" width="7.83203125" customWidth="1"/>
    <col min="18" max="18" width="2.83203125" customWidth="1"/>
    <col min="19" max="19" width="3.6640625" style="1" customWidth="1"/>
    <col min="20" max="20" width="12" customWidth="1"/>
    <col min="21" max="21" width="3.33203125" style="1" customWidth="1"/>
    <col min="22" max="22" width="13.5" customWidth="1"/>
    <col min="23" max="23" width="3.6640625" style="1" customWidth="1"/>
    <col min="24" max="24" width="12.5" customWidth="1"/>
    <col min="25" max="25" width="3.6640625" style="1" customWidth="1"/>
    <col min="26" max="26" width="13.83203125" customWidth="1"/>
    <col min="27" max="27" width="3.5" style="1" customWidth="1"/>
    <col min="28" max="28" width="15.1640625" customWidth="1"/>
    <col min="29" max="29" width="3.83203125" style="1" customWidth="1"/>
    <col min="30" max="30" width="4.33203125" style="23" customWidth="1"/>
    <col min="31" max="31" width="3.83203125" customWidth="1"/>
    <col min="32" max="32" width="37.33203125" customWidth="1"/>
    <col min="36" max="36" width="9.1640625" hidden="1" customWidth="1"/>
  </cols>
  <sheetData>
    <row r="1" spans="1:36" s="44" customFormat="1" ht="30" x14ac:dyDescent="0.15">
      <c r="A1" s="2"/>
      <c r="B1" s="129" t="s">
        <v>283</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2"/>
    </row>
    <row r="2" spans="1:36" ht="19.25" customHeight="1" x14ac:dyDescent="0.15">
      <c r="A2" s="2"/>
      <c r="B2" s="77"/>
      <c r="C2" s="77" t="s">
        <v>7</v>
      </c>
      <c r="D2" s="78"/>
      <c r="E2" s="77" t="s">
        <v>8</v>
      </c>
      <c r="F2" s="78"/>
      <c r="G2" s="77" t="s">
        <v>6</v>
      </c>
      <c r="H2" s="78"/>
      <c r="I2" s="77" t="s">
        <v>5</v>
      </c>
      <c r="J2" s="78"/>
      <c r="K2" s="77" t="s">
        <v>1</v>
      </c>
      <c r="L2" s="78"/>
      <c r="M2" s="78"/>
      <c r="N2" s="117" t="s">
        <v>2</v>
      </c>
      <c r="O2" s="117"/>
      <c r="P2" s="117"/>
      <c r="Q2" s="117"/>
      <c r="R2" s="78"/>
      <c r="S2" s="78"/>
      <c r="T2" s="77" t="s">
        <v>1</v>
      </c>
      <c r="U2" s="78"/>
      <c r="V2" s="77" t="s">
        <v>5</v>
      </c>
      <c r="W2" s="78"/>
      <c r="X2" s="77" t="s">
        <v>6</v>
      </c>
      <c r="Y2" s="78"/>
      <c r="Z2" s="77" t="s">
        <v>8</v>
      </c>
      <c r="AA2" s="78"/>
      <c r="AB2" s="77" t="s">
        <v>7</v>
      </c>
      <c r="AC2" s="77"/>
      <c r="AD2" s="2"/>
      <c r="AF2" s="80" t="s">
        <v>206</v>
      </c>
      <c r="AJ2" s="85" t="s">
        <v>249</v>
      </c>
    </row>
    <row r="3" spans="1:36" ht="17" x14ac:dyDescent="0.2">
      <c r="A3" s="2"/>
      <c r="B3" s="3"/>
      <c r="C3" s="1" t="s">
        <v>284</v>
      </c>
      <c r="D3" s="4"/>
      <c r="E3" s="1" t="s">
        <v>285</v>
      </c>
      <c r="F3" s="4"/>
      <c r="G3" s="1" t="s">
        <v>286</v>
      </c>
      <c r="H3" s="4"/>
      <c r="I3" s="1" t="s">
        <v>9</v>
      </c>
      <c r="J3" s="4"/>
      <c r="K3" s="47" t="s">
        <v>287</v>
      </c>
      <c r="L3" s="4"/>
      <c r="M3" s="4"/>
      <c r="N3" s="118" t="s">
        <v>46</v>
      </c>
      <c r="O3" s="118"/>
      <c r="P3" s="118"/>
      <c r="Q3" s="118"/>
      <c r="R3" s="4"/>
      <c r="S3" s="4"/>
      <c r="T3" s="47" t="str">
        <f>K3</f>
        <v>April 2</v>
      </c>
      <c r="U3" s="4"/>
      <c r="V3" s="1" t="str">
        <f>I3</f>
        <v>March 26 - 27</v>
      </c>
      <c r="W3" s="4"/>
      <c r="X3" s="1" t="str">
        <f>G3</f>
        <v>March 24 - 25</v>
      </c>
      <c r="Y3" s="4"/>
      <c r="Z3" s="1" t="str">
        <f>E3</f>
        <v>March 19 - 20</v>
      </c>
      <c r="AA3" s="4"/>
      <c r="AB3" s="1" t="str">
        <f>C3</f>
        <v>March 17 - 18</v>
      </c>
      <c r="AC3" s="3"/>
      <c r="AD3" s="2"/>
      <c r="AF3" s="79" t="s">
        <v>207</v>
      </c>
      <c r="AJ3" s="86"/>
    </row>
    <row r="4" spans="1:36" s="40" customFormat="1" ht="13" x14ac:dyDescent="0.15">
      <c r="A4" s="36"/>
      <c r="B4" s="28"/>
      <c r="C4" s="28"/>
      <c r="D4" s="37"/>
      <c r="E4" s="38"/>
      <c r="F4" s="39"/>
      <c r="G4" s="28"/>
      <c r="H4" s="37"/>
      <c r="I4" s="38"/>
      <c r="J4" s="39"/>
      <c r="K4" s="28"/>
      <c r="L4" s="37"/>
      <c r="M4" s="37"/>
      <c r="N4" s="38"/>
      <c r="O4" s="38"/>
      <c r="P4" s="38"/>
      <c r="Q4" s="38"/>
      <c r="R4" s="39"/>
      <c r="S4" s="39"/>
      <c r="T4" s="28"/>
      <c r="U4" s="37"/>
      <c r="V4" s="38"/>
      <c r="W4" s="39"/>
      <c r="X4" s="28"/>
      <c r="Y4" s="37"/>
      <c r="Z4" s="38"/>
      <c r="AA4" s="39"/>
      <c r="AB4" s="28"/>
      <c r="AC4" s="28"/>
      <c r="AD4" s="36"/>
      <c r="AF4" s="102" t="s">
        <v>208</v>
      </c>
      <c r="AJ4" s="87" t="s">
        <v>248</v>
      </c>
    </row>
    <row r="5" spans="1:36" ht="9.75" customHeight="1" x14ac:dyDescent="0.15">
      <c r="A5" s="2"/>
      <c r="C5" s="48"/>
      <c r="AB5" s="50"/>
      <c r="AD5" s="2"/>
      <c r="AF5" s="102"/>
    </row>
    <row r="6" spans="1:36" ht="15" thickBot="1" x14ac:dyDescent="0.2">
      <c r="A6" s="2"/>
      <c r="B6" s="31">
        <v>1</v>
      </c>
      <c r="C6" s="58" t="s">
        <v>112</v>
      </c>
      <c r="D6" s="61">
        <v>105</v>
      </c>
      <c r="E6" s="110" t="str">
        <f>IF(D6&gt;D8,C6,IF(D8&gt;D6,C8,""))</f>
        <v>Kansas</v>
      </c>
      <c r="F6" s="107">
        <v>73</v>
      </c>
      <c r="Y6" s="107">
        <v>85</v>
      </c>
      <c r="Z6" s="110" t="str">
        <f>IF(AA8&gt;AA6,AB8,IF(AA6&gt;AA8,AB6,""))</f>
        <v>North Carolina</v>
      </c>
      <c r="AA6" s="64">
        <v>83</v>
      </c>
      <c r="AB6" s="59" t="s">
        <v>127</v>
      </c>
      <c r="AC6" s="31">
        <v>1</v>
      </c>
      <c r="AD6" s="2"/>
      <c r="AF6" s="102"/>
      <c r="AJ6" t="b">
        <f>IF(AE30="x",TRUE,FALSE)</f>
        <v>0</v>
      </c>
    </row>
    <row r="7" spans="1:36" ht="10.5" customHeight="1" thickBot="1" x14ac:dyDescent="0.2">
      <c r="A7" s="112" t="str">
        <f>IF($AJ$6=TRUE,1,"")</f>
        <v/>
      </c>
      <c r="B7" s="30"/>
      <c r="C7" s="48"/>
      <c r="D7" s="60"/>
      <c r="E7" s="111"/>
      <c r="F7" s="108"/>
      <c r="Y7" s="108"/>
      <c r="Z7" s="111"/>
      <c r="AA7" s="19"/>
      <c r="AB7" s="50"/>
      <c r="AC7" s="30"/>
      <c r="AD7" s="112" t="str">
        <f>IF($AJ$6=TRUE,A67+1,"")</f>
        <v/>
      </c>
      <c r="AF7" s="102"/>
    </row>
    <row r="8" spans="1:36" thickBot="1" x14ac:dyDescent="0.2">
      <c r="A8" s="112"/>
      <c r="B8" s="31">
        <v>16</v>
      </c>
      <c r="C8" s="58" t="s">
        <v>289</v>
      </c>
      <c r="D8" s="62">
        <v>79</v>
      </c>
      <c r="E8" s="113" t="str">
        <f>IF($AJ$6=TRUE,AD67+1,"")</f>
        <v/>
      </c>
      <c r="F8" s="18"/>
      <c r="G8" s="114" t="str">
        <f>IF(F6&gt;F10,E6,IF(F10&gt;F6,E10,""))</f>
        <v>Kansas</v>
      </c>
      <c r="H8" s="107">
        <v>79</v>
      </c>
      <c r="W8" s="107">
        <v>101</v>
      </c>
      <c r="X8" s="110" t="str">
        <f>IF(Y10&gt;Y6,Z10,IF(Y6&gt;Y10,Z6,""))</f>
        <v>North Carolina</v>
      </c>
      <c r="Y8" s="19"/>
      <c r="Z8" s="113" t="str">
        <f>IF($AJ$6=TRUE,E64+1,"")</f>
        <v/>
      </c>
      <c r="AA8" s="63">
        <v>67</v>
      </c>
      <c r="AB8" s="59" t="s">
        <v>295</v>
      </c>
      <c r="AC8" s="31"/>
      <c r="AD8" s="112"/>
      <c r="AF8" s="102"/>
    </row>
    <row r="9" spans="1:36" ht="10.25" customHeight="1" thickBot="1" x14ac:dyDescent="0.2">
      <c r="A9" s="2"/>
      <c r="B9" s="30"/>
      <c r="C9" s="48"/>
      <c r="E9" s="109"/>
      <c r="F9" s="20"/>
      <c r="G9" s="115"/>
      <c r="H9" s="108"/>
      <c r="W9" s="108"/>
      <c r="X9" s="111"/>
      <c r="Y9" s="21"/>
      <c r="Z9" s="109"/>
      <c r="AB9" s="50"/>
      <c r="AC9" s="30"/>
      <c r="AD9" s="2"/>
      <c r="AF9" s="102"/>
    </row>
    <row r="10" spans="1:36" ht="15" thickBot="1" x14ac:dyDescent="0.2">
      <c r="A10" s="2"/>
      <c r="B10" s="31">
        <v>8</v>
      </c>
      <c r="C10" s="58" t="s">
        <v>96</v>
      </c>
      <c r="D10" s="61">
        <v>67</v>
      </c>
      <c r="E10" s="110" t="str">
        <f>IF(D10&gt;D12,C10,IF(D12&gt;D10,C12,""))</f>
        <v>Connecticut</v>
      </c>
      <c r="F10" s="105">
        <v>61</v>
      </c>
      <c r="G10" s="1"/>
      <c r="H10" s="18"/>
      <c r="W10" s="19"/>
      <c r="X10" s="1"/>
      <c r="Y10" s="103">
        <v>66</v>
      </c>
      <c r="Z10" s="110" t="str">
        <f>IF(AA12&gt;AA10,AB12,IF(AA10&gt;AA12,AB10,""))</f>
        <v>Providence</v>
      </c>
      <c r="AA10" s="64">
        <v>69</v>
      </c>
      <c r="AB10" s="59" t="s">
        <v>296</v>
      </c>
      <c r="AC10" s="31">
        <v>8</v>
      </c>
      <c r="AD10" s="2"/>
      <c r="AF10" s="102"/>
    </row>
    <row r="11" spans="1:36" ht="10.5" customHeight="1" thickBot="1" x14ac:dyDescent="0.2">
      <c r="A11" s="112" t="str">
        <f>IF($AJ$6=TRUE,A7+1,"")</f>
        <v/>
      </c>
      <c r="B11" s="30"/>
      <c r="C11" s="48"/>
      <c r="D11" s="60"/>
      <c r="E11" s="111"/>
      <c r="F11" s="106"/>
      <c r="G11" s="1"/>
      <c r="H11" s="20"/>
      <c r="W11" s="21"/>
      <c r="X11" s="1"/>
      <c r="Y11" s="104"/>
      <c r="Z11" s="111"/>
      <c r="AA11" s="19"/>
      <c r="AB11" s="50"/>
      <c r="AC11" s="30"/>
      <c r="AD11" s="112" t="str">
        <f>IF($AJ$6=TRUE,AD7+1,"")</f>
        <v/>
      </c>
      <c r="AF11" s="102"/>
    </row>
    <row r="12" spans="1:36" thickBot="1" x14ac:dyDescent="0.2">
      <c r="A12" s="112"/>
      <c r="B12" s="31">
        <v>9</v>
      </c>
      <c r="C12" s="58" t="s">
        <v>90</v>
      </c>
      <c r="D12" s="62">
        <v>74</v>
      </c>
      <c r="E12" s="1"/>
      <c r="G12" s="109" t="str">
        <f>IF($AJ$6=TRUE,Z64+1,"")</f>
        <v/>
      </c>
      <c r="H12" s="20"/>
      <c r="I12" s="114" t="str">
        <f>IF(H8&gt;H16,G8,IF(H16&gt;H8,G16,""))</f>
        <v>Kansas</v>
      </c>
      <c r="J12" s="107">
        <v>59</v>
      </c>
      <c r="U12" s="107">
        <v>88</v>
      </c>
      <c r="V12" s="110" t="str">
        <f>IF(W16&gt;W8,X16,IF(W8&gt;W16,X8,""))</f>
        <v>North Carolina</v>
      </c>
      <c r="W12" s="21"/>
      <c r="X12" s="109" t="str">
        <f>IF($AJ$6=TRUE,G60+1,"")</f>
        <v/>
      </c>
      <c r="Z12" s="1"/>
      <c r="AA12" s="63">
        <v>70</v>
      </c>
      <c r="AB12" s="59" t="s">
        <v>172</v>
      </c>
      <c r="AC12" s="31">
        <v>9</v>
      </c>
      <c r="AD12" s="112"/>
      <c r="AF12" s="102"/>
    </row>
    <row r="13" spans="1:36" ht="10.5" customHeight="1" thickBot="1" x14ac:dyDescent="0.2">
      <c r="A13" s="2"/>
      <c r="B13" s="30"/>
      <c r="C13" s="48"/>
      <c r="E13" s="1"/>
      <c r="G13" s="109"/>
      <c r="H13" s="20"/>
      <c r="I13" s="115"/>
      <c r="J13" s="108"/>
      <c r="U13" s="108"/>
      <c r="V13" s="111"/>
      <c r="W13" s="21"/>
      <c r="X13" s="109"/>
      <c r="Z13" s="1"/>
      <c r="AB13" s="50"/>
      <c r="AC13" s="30"/>
      <c r="AD13" s="2"/>
    </row>
    <row r="14" spans="1:36" ht="15" thickBot="1" x14ac:dyDescent="0.2">
      <c r="A14" s="2"/>
      <c r="B14" s="31">
        <v>5</v>
      </c>
      <c r="C14" s="58" t="s">
        <v>259</v>
      </c>
      <c r="D14" s="61">
        <v>79</v>
      </c>
      <c r="E14" s="110" t="str">
        <f>IF(D14&gt;D16,C14,IF(D16&gt;D14,C16,""))</f>
        <v>Maryland</v>
      </c>
      <c r="F14" s="107">
        <v>73</v>
      </c>
      <c r="G14" s="1"/>
      <c r="H14" s="20"/>
      <c r="J14" s="18"/>
      <c r="U14" s="19"/>
      <c r="W14" s="21"/>
      <c r="X14" s="1"/>
      <c r="Y14" s="107">
        <v>76</v>
      </c>
      <c r="Z14" s="110" t="str">
        <f>IF(AA16&gt;AA14,AB16,IF(AA14&gt;AA16,AB14,""))</f>
        <v>Indiana</v>
      </c>
      <c r="AA14" s="64">
        <v>99</v>
      </c>
      <c r="AB14" s="59" t="s">
        <v>94</v>
      </c>
      <c r="AC14" s="31">
        <v>5</v>
      </c>
      <c r="AD14" s="2"/>
      <c r="AF14" s="79" t="s">
        <v>209</v>
      </c>
    </row>
    <row r="15" spans="1:36" ht="10.5" customHeight="1" thickBot="1" x14ac:dyDescent="0.2">
      <c r="A15" s="112" t="str">
        <f>IF($AJ$6=TRUE,A11+1,"")</f>
        <v/>
      </c>
      <c r="B15" s="30"/>
      <c r="C15" s="48"/>
      <c r="D15" s="18"/>
      <c r="E15" s="111"/>
      <c r="F15" s="108"/>
      <c r="G15" s="1"/>
      <c r="H15" s="20"/>
      <c r="J15" s="20"/>
      <c r="U15" s="21"/>
      <c r="W15" s="21"/>
      <c r="X15" s="1"/>
      <c r="Y15" s="108"/>
      <c r="Z15" s="111"/>
      <c r="AA15" s="19"/>
      <c r="AB15" s="50"/>
      <c r="AC15" s="30"/>
      <c r="AD15" s="112" t="str">
        <f>IF($AJ$6=TRUE,AD11+1,"")</f>
        <v/>
      </c>
      <c r="AF15" s="102" t="s">
        <v>210</v>
      </c>
    </row>
    <row r="16" spans="1:36" thickBot="1" x14ac:dyDescent="0.2">
      <c r="A16" s="112"/>
      <c r="B16" s="31">
        <v>12</v>
      </c>
      <c r="C16" s="58" t="s">
        <v>290</v>
      </c>
      <c r="D16" s="62">
        <v>74</v>
      </c>
      <c r="E16" s="113" t="str">
        <f>IF($AJ$6=TRUE,E8+1,"")</f>
        <v/>
      </c>
      <c r="F16" s="18"/>
      <c r="G16" s="114" t="str">
        <f>IF(F14&gt;F18,E14,IF(F18&gt;F14,E18,""))</f>
        <v>Maryland</v>
      </c>
      <c r="H16" s="105">
        <v>63</v>
      </c>
      <c r="J16" s="20"/>
      <c r="U16" s="21"/>
      <c r="W16" s="103">
        <v>86</v>
      </c>
      <c r="X16" s="110" t="str">
        <f>IF(Y18&gt;Y14,Z18,IF(Y14&gt;Y18,Z14,""))</f>
        <v>Indiana</v>
      </c>
      <c r="Y16" s="19"/>
      <c r="Z16" s="113" t="str">
        <f>IF($AJ$6=TRUE,Z8+1,"")</f>
        <v/>
      </c>
      <c r="AA16" s="63">
        <v>74</v>
      </c>
      <c r="AB16" s="59" t="s">
        <v>297</v>
      </c>
      <c r="AC16" s="31">
        <v>12</v>
      </c>
      <c r="AD16" s="112"/>
      <c r="AF16" s="102"/>
    </row>
    <row r="17" spans="1:32" ht="10.5" customHeight="1" thickBot="1" x14ac:dyDescent="0.2">
      <c r="A17" s="2"/>
      <c r="B17" s="30"/>
      <c r="C17" s="48"/>
      <c r="E17" s="109"/>
      <c r="F17" s="20"/>
      <c r="G17" s="115"/>
      <c r="H17" s="106"/>
      <c r="J17" s="20"/>
      <c r="U17" s="21"/>
      <c r="W17" s="104"/>
      <c r="X17" s="111"/>
      <c r="Y17" s="21"/>
      <c r="Z17" s="109"/>
      <c r="AB17" s="50"/>
      <c r="AC17" s="30"/>
      <c r="AD17" s="2"/>
      <c r="AF17" s="102"/>
    </row>
    <row r="18" spans="1:32" ht="15" thickBot="1" x14ac:dyDescent="0.2">
      <c r="A18" s="2"/>
      <c r="B18" s="31">
        <v>4</v>
      </c>
      <c r="C18" s="58" t="s">
        <v>137</v>
      </c>
      <c r="D18" s="61">
        <v>66</v>
      </c>
      <c r="E18" s="110" t="str">
        <f>IF(D18&gt;D20,C18,IF(D20&gt;D18,C20,""))</f>
        <v>Hawaii</v>
      </c>
      <c r="F18" s="105">
        <v>60</v>
      </c>
      <c r="G18" s="1"/>
      <c r="J18" s="20"/>
      <c r="N18" s="51" t="s">
        <v>40</v>
      </c>
      <c r="O18" s="42"/>
      <c r="P18" s="42"/>
      <c r="Q18" s="42"/>
      <c r="U18" s="21"/>
      <c r="X18" s="1"/>
      <c r="Y18" s="103">
        <v>67</v>
      </c>
      <c r="Z18" s="110" t="str">
        <f>IF(AA20&gt;AA18,AB20,IF(AA18&gt;AA20,AB18,""))</f>
        <v>Kentucky</v>
      </c>
      <c r="AA18" s="64">
        <v>85</v>
      </c>
      <c r="AB18" s="59" t="s">
        <v>87</v>
      </c>
      <c r="AC18" s="31">
        <v>4</v>
      </c>
      <c r="AD18" s="2"/>
      <c r="AF18" s="102"/>
    </row>
    <row r="19" spans="1:32" ht="10.5" customHeight="1" thickBot="1" x14ac:dyDescent="0.2">
      <c r="A19" s="112" t="str">
        <f>IF($AJ$6=TRUE,A15+1,"")</f>
        <v/>
      </c>
      <c r="B19" s="30"/>
      <c r="C19" s="48"/>
      <c r="D19" s="18"/>
      <c r="E19" s="111"/>
      <c r="F19" s="106"/>
      <c r="G19" s="1"/>
      <c r="J19" s="20"/>
      <c r="U19" s="21"/>
      <c r="X19" s="1"/>
      <c r="Y19" s="104"/>
      <c r="Z19" s="111"/>
      <c r="AA19" s="19"/>
      <c r="AB19" s="50"/>
      <c r="AC19" s="30"/>
      <c r="AD19" s="112" t="str">
        <f>IF($AJ$6=TRUE,AD15+1,"")</f>
        <v/>
      </c>
      <c r="AF19" s="102"/>
    </row>
    <row r="20" spans="1:32" thickBot="1" x14ac:dyDescent="0.2">
      <c r="A20" s="112"/>
      <c r="B20" s="31">
        <v>13</v>
      </c>
      <c r="C20" s="58" t="s">
        <v>291</v>
      </c>
      <c r="D20" s="62">
        <v>77</v>
      </c>
      <c r="E20" s="1"/>
      <c r="G20" s="1"/>
      <c r="H20" s="116" t="s">
        <v>86</v>
      </c>
      <c r="I20" s="116"/>
      <c r="J20" s="20"/>
      <c r="K20" s="114" t="str">
        <f>IF(J12&gt;J28,I12,IF(J28&gt;J12,I28,""))</f>
        <v>Villanova</v>
      </c>
      <c r="L20" s="107">
        <v>95</v>
      </c>
      <c r="S20" s="107">
        <v>83</v>
      </c>
      <c r="T20" s="110" t="str">
        <f>IF(U28&gt;U12,V28,IF(U12&gt;U28,V12,""))</f>
        <v>North Carolina</v>
      </c>
      <c r="U20" s="21"/>
      <c r="V20" s="116" t="s">
        <v>3</v>
      </c>
      <c r="W20" s="116"/>
      <c r="X20" s="1"/>
      <c r="Z20" s="1"/>
      <c r="AA20" s="63">
        <v>57</v>
      </c>
      <c r="AB20" s="59" t="s">
        <v>298</v>
      </c>
      <c r="AC20" s="31">
        <v>13</v>
      </c>
      <c r="AD20" s="112"/>
      <c r="AF20" s="102"/>
    </row>
    <row r="21" spans="1:32" ht="10.5" customHeight="1" thickBot="1" x14ac:dyDescent="0.2">
      <c r="A21" s="2"/>
      <c r="B21" s="30"/>
      <c r="C21" s="48"/>
      <c r="E21" s="1"/>
      <c r="G21" s="1"/>
      <c r="H21" s="116"/>
      <c r="I21" s="116"/>
      <c r="J21" s="20"/>
      <c r="K21" s="115"/>
      <c r="L21" s="108"/>
      <c r="S21" s="108"/>
      <c r="T21" s="111"/>
      <c r="U21" s="21"/>
      <c r="V21" s="116"/>
      <c r="W21" s="116"/>
      <c r="X21" s="1"/>
      <c r="Z21" s="1"/>
      <c r="AB21" s="50"/>
      <c r="AC21" s="30"/>
      <c r="AD21" s="2"/>
      <c r="AF21" s="81"/>
    </row>
    <row r="22" spans="1:32" ht="15" thickBot="1" x14ac:dyDescent="0.2">
      <c r="A22" s="2"/>
      <c r="B22" s="31">
        <v>6</v>
      </c>
      <c r="C22" s="58" t="s">
        <v>146</v>
      </c>
      <c r="D22" s="61">
        <v>55</v>
      </c>
      <c r="E22" s="110" t="str">
        <f>IF(D22&gt;D24,C22,IF(D24&gt;D22,C24,""))</f>
        <v>VAN/WICH</v>
      </c>
      <c r="F22" s="107">
        <v>57</v>
      </c>
      <c r="G22" s="1"/>
      <c r="I22" s="23" t="str">
        <f>IF($AJ$6=TRUE,X60+1,"")</f>
        <v/>
      </c>
      <c r="J22" s="20"/>
      <c r="L22" s="18"/>
      <c r="S22" s="19"/>
      <c r="U22" s="21"/>
      <c r="V22" s="22" t="str">
        <f>IF($AJ$6=TRUE,I54+1,"")</f>
        <v/>
      </c>
      <c r="X22" s="1"/>
      <c r="Y22" s="107">
        <v>76</v>
      </c>
      <c r="Z22" s="110" t="str">
        <f>IF(AA24&gt;AA22,AB24,IF(AA22&gt;AA24,AB22,""))</f>
        <v>Notre Dame</v>
      </c>
      <c r="AA22" s="64">
        <v>70</v>
      </c>
      <c r="AB22" s="59" t="s">
        <v>99</v>
      </c>
      <c r="AC22" s="31">
        <v>6</v>
      </c>
      <c r="AD22" s="2"/>
      <c r="AF22" s="79" t="s">
        <v>211</v>
      </c>
    </row>
    <row r="23" spans="1:32" ht="10.5" customHeight="1" thickBot="1" x14ac:dyDescent="0.2">
      <c r="A23" s="112" t="str">
        <f>IF($AJ$6=TRUE,A19+1,"")</f>
        <v/>
      </c>
      <c r="B23" s="30"/>
      <c r="C23" s="48"/>
      <c r="D23" s="18"/>
      <c r="E23" s="111"/>
      <c r="F23" s="108"/>
      <c r="G23" s="1"/>
      <c r="J23" s="20"/>
      <c r="L23" s="20"/>
      <c r="S23" s="21"/>
      <c r="U23" s="21"/>
      <c r="X23" s="1"/>
      <c r="Y23" s="108"/>
      <c r="Z23" s="111"/>
      <c r="AA23" s="19"/>
      <c r="AB23" s="50"/>
      <c r="AC23" s="30"/>
      <c r="AD23" s="112" t="str">
        <f>IF($AJ$6=TRUE,AD19+1,"")</f>
        <v/>
      </c>
      <c r="AF23" s="102" t="s">
        <v>250</v>
      </c>
    </row>
    <row r="24" spans="1:32" thickBot="1" x14ac:dyDescent="0.2">
      <c r="A24" s="112"/>
      <c r="B24" s="31"/>
      <c r="C24" s="58" t="s">
        <v>292</v>
      </c>
      <c r="D24" s="62">
        <v>65</v>
      </c>
      <c r="E24" s="113" t="str">
        <f>IF($AJ$6=TRUE,E16+1,"")</f>
        <v/>
      </c>
      <c r="F24" s="18"/>
      <c r="G24" s="114" t="str">
        <f>IF(F22&gt;F26,E22,IF(F26&gt;F22,E26,""))</f>
        <v>Miami (Fla.)</v>
      </c>
      <c r="H24" s="107">
        <v>69</v>
      </c>
      <c r="J24" s="20"/>
      <c r="L24" s="20"/>
      <c r="S24" s="21"/>
      <c r="U24" s="21"/>
      <c r="W24" s="107">
        <v>61</v>
      </c>
      <c r="X24" s="110" t="str">
        <f>IF(Y26&gt;Y22,Z26,IF(Y22&gt;Y26,Z22,""))</f>
        <v>Notre Dame</v>
      </c>
      <c r="Y24" s="19"/>
      <c r="Z24" s="113" t="str">
        <f>IF($AJ$6=TRUE,Z16+1,"")</f>
        <v/>
      </c>
      <c r="AA24" s="63">
        <v>63</v>
      </c>
      <c r="AB24" s="59" t="s">
        <v>299</v>
      </c>
      <c r="AC24" s="31"/>
      <c r="AD24" s="112"/>
      <c r="AF24" s="102"/>
    </row>
    <row r="25" spans="1:32" ht="10.5" customHeight="1" thickBot="1" x14ac:dyDescent="0.2">
      <c r="A25" s="2"/>
      <c r="B25" s="30"/>
      <c r="C25" s="48"/>
      <c r="E25" s="109"/>
      <c r="F25" s="20"/>
      <c r="G25" s="115"/>
      <c r="H25" s="108"/>
      <c r="J25" s="20"/>
      <c r="L25" s="20"/>
      <c r="S25" s="21"/>
      <c r="U25" s="21"/>
      <c r="W25" s="108"/>
      <c r="X25" s="111"/>
      <c r="Y25" s="21"/>
      <c r="Z25" s="109"/>
      <c r="AB25" s="50"/>
      <c r="AC25" s="30"/>
      <c r="AD25" s="2"/>
      <c r="AF25" s="102"/>
    </row>
    <row r="26" spans="1:32" ht="15" thickBot="1" x14ac:dyDescent="0.2">
      <c r="A26" s="2"/>
      <c r="B26" s="31">
        <v>3</v>
      </c>
      <c r="C26" s="58" t="s">
        <v>293</v>
      </c>
      <c r="D26" s="61">
        <v>79</v>
      </c>
      <c r="E26" s="110" t="str">
        <f>IF(D26&gt;D28,C26,IF(D28&gt;D26,C28,""))</f>
        <v>Miami (Fla.)</v>
      </c>
      <c r="F26" s="105">
        <v>65</v>
      </c>
      <c r="G26" s="1"/>
      <c r="H26" s="18"/>
      <c r="J26" s="20"/>
      <c r="L26" s="20"/>
      <c r="S26" s="21"/>
      <c r="U26" s="21"/>
      <c r="W26" s="19"/>
      <c r="X26" s="1"/>
      <c r="Y26" s="103">
        <v>75</v>
      </c>
      <c r="Z26" s="110" t="str">
        <f>IF(AA28&gt;AA26,AB28,IF(AA26&gt;AA28,AB26,""))</f>
        <v>Steph. F. Austin</v>
      </c>
      <c r="AA26" s="64">
        <v>56</v>
      </c>
      <c r="AB26" s="59" t="s">
        <v>257</v>
      </c>
      <c r="AC26" s="31">
        <v>3</v>
      </c>
      <c r="AD26" s="2"/>
      <c r="AF26" s="102"/>
    </row>
    <row r="27" spans="1:32" ht="10.5" customHeight="1" thickBot="1" x14ac:dyDescent="0.2">
      <c r="A27" s="112" t="str">
        <f>IF($AJ$6=TRUE,A23+1,"")</f>
        <v/>
      </c>
      <c r="B27" s="30"/>
      <c r="C27" s="48"/>
      <c r="D27" s="18"/>
      <c r="E27" s="111"/>
      <c r="F27" s="106"/>
      <c r="G27" s="1"/>
      <c r="H27" s="20"/>
      <c r="J27" s="20"/>
      <c r="L27" s="20"/>
      <c r="S27" s="21"/>
      <c r="U27" s="21"/>
      <c r="W27" s="21"/>
      <c r="X27" s="1"/>
      <c r="Y27" s="104"/>
      <c r="Z27" s="111"/>
      <c r="AA27" s="19"/>
      <c r="AB27" s="50"/>
      <c r="AC27" s="30"/>
      <c r="AD27" s="112" t="str">
        <f>IF($AJ$6=TRUE,AD23+1,"")</f>
        <v/>
      </c>
      <c r="AF27" s="102"/>
    </row>
    <row r="28" spans="1:32" thickBot="1" x14ac:dyDescent="0.2">
      <c r="A28" s="112"/>
      <c r="B28" s="31">
        <v>14</v>
      </c>
      <c r="C28" s="58" t="s">
        <v>258</v>
      </c>
      <c r="D28" s="62">
        <v>72</v>
      </c>
      <c r="E28" s="1"/>
      <c r="G28" s="109" t="str">
        <f>IF($AJ$6=TRUE,G12+1,"")</f>
        <v/>
      </c>
      <c r="H28" s="20"/>
      <c r="I28" s="114" t="str">
        <f>IF(H24&gt;H32,G24,IF(H32&gt;H24,G32,""))</f>
        <v>Villanova</v>
      </c>
      <c r="J28" s="105">
        <v>64</v>
      </c>
      <c r="L28" s="20"/>
      <c r="M28" s="114" t="str">
        <f>IF(L52&gt;L20,K52,IF(L20&gt;L52,K20,""))</f>
        <v>Villanova</v>
      </c>
      <c r="N28" s="110"/>
      <c r="O28" s="110"/>
      <c r="P28" s="107">
        <v>77</v>
      </c>
      <c r="Q28" s="1"/>
      <c r="S28" s="21"/>
      <c r="U28" s="103">
        <v>74</v>
      </c>
      <c r="V28" s="110" t="str">
        <f>IF(W32&gt;W24,X32,IF(W24&gt;W32,X24,""))</f>
        <v>Notre Dame</v>
      </c>
      <c r="W28" s="21"/>
      <c r="X28" s="109" t="str">
        <f>IF($AJ$6=TRUE,X12+1,"")</f>
        <v/>
      </c>
      <c r="Z28" s="1"/>
      <c r="AA28" s="63">
        <v>70</v>
      </c>
      <c r="AB28" s="59" t="s">
        <v>271</v>
      </c>
      <c r="AC28" s="31">
        <v>14</v>
      </c>
      <c r="AD28" s="112"/>
      <c r="AF28" s="102"/>
    </row>
    <row r="29" spans="1:32" ht="10.5" customHeight="1" thickBot="1" x14ac:dyDescent="0.2">
      <c r="A29" s="2"/>
      <c r="B29" s="30"/>
      <c r="C29" s="48"/>
      <c r="E29" s="1"/>
      <c r="G29" s="109"/>
      <c r="H29" s="20"/>
      <c r="I29" s="115"/>
      <c r="J29" s="106"/>
      <c r="L29" s="20"/>
      <c r="M29" s="115"/>
      <c r="N29" s="111"/>
      <c r="O29" s="111"/>
      <c r="P29" s="108"/>
      <c r="Q29" s="1"/>
      <c r="S29" s="21"/>
      <c r="U29" s="104"/>
      <c r="V29" s="111"/>
      <c r="W29" s="21"/>
      <c r="X29" s="109"/>
      <c r="Z29" s="1"/>
      <c r="AB29" s="50"/>
      <c r="AC29" s="30"/>
      <c r="AD29" s="2"/>
    </row>
    <row r="30" spans="1:32" ht="15" thickBot="1" x14ac:dyDescent="0.2">
      <c r="A30" s="2"/>
      <c r="B30" s="31">
        <v>7</v>
      </c>
      <c r="C30" s="58" t="s">
        <v>275</v>
      </c>
      <c r="D30" s="61">
        <v>72</v>
      </c>
      <c r="E30" s="110" t="str">
        <f>IF(D30&gt;D32,C30,IF(D32&gt;D30,C32,""))</f>
        <v>Iowa</v>
      </c>
      <c r="F30" s="107">
        <v>68</v>
      </c>
      <c r="G30" s="1"/>
      <c r="H30" s="20"/>
      <c r="L30" s="20"/>
      <c r="S30" s="21"/>
      <c r="W30" s="21"/>
      <c r="X30" s="1"/>
      <c r="Y30" s="107">
        <v>66</v>
      </c>
      <c r="Z30" s="110" t="str">
        <f>IF(AA32&gt;AA30,AB32,IF(AA30&gt;AA32,AB30,""))</f>
        <v>Wisconsin</v>
      </c>
      <c r="AA30" s="64">
        <v>47</v>
      </c>
      <c r="AB30" s="59" t="s">
        <v>55</v>
      </c>
      <c r="AC30" s="31">
        <v>7</v>
      </c>
      <c r="AD30" s="2"/>
      <c r="AE30" s="84"/>
      <c r="AF30" s="82" t="s">
        <v>247</v>
      </c>
    </row>
    <row r="31" spans="1:32" ht="10.25" customHeight="1" thickBot="1" x14ac:dyDescent="0.2">
      <c r="A31" s="112" t="str">
        <f>IF($AJ$6=TRUE,A27+1,"")</f>
        <v/>
      </c>
      <c r="B31" s="30"/>
      <c r="C31" s="48"/>
      <c r="D31" s="18"/>
      <c r="E31" s="111"/>
      <c r="F31" s="108"/>
      <c r="G31" s="1"/>
      <c r="H31" s="20"/>
      <c r="L31" s="20"/>
      <c r="S31" s="21"/>
      <c r="W31" s="21"/>
      <c r="X31" s="1"/>
      <c r="Y31" s="108"/>
      <c r="Z31" s="111"/>
      <c r="AA31" s="19"/>
      <c r="AB31" s="50"/>
      <c r="AC31" s="30"/>
      <c r="AD31" s="112" t="str">
        <f>IF($AJ$6=TRUE,AD27+1,"")</f>
        <v/>
      </c>
    </row>
    <row r="32" spans="1:32" ht="15" thickBot="1" x14ac:dyDescent="0.2">
      <c r="A32" s="112"/>
      <c r="B32" s="31">
        <v>10</v>
      </c>
      <c r="C32" s="58" t="s">
        <v>106</v>
      </c>
      <c r="D32" s="62">
        <v>70</v>
      </c>
      <c r="E32" s="113" t="str">
        <f>IF($AJ$6=TRUE,E24+1,"")</f>
        <v/>
      </c>
      <c r="F32" s="18"/>
      <c r="G32" s="114" t="str">
        <f>IF(F30&gt;F34,E30,IF(F34&gt;F30,E34,""))</f>
        <v>Villanova</v>
      </c>
      <c r="H32" s="105">
        <v>92</v>
      </c>
      <c r="L32" s="20"/>
      <c r="M32" s="24"/>
      <c r="N32" s="110" t="s">
        <v>0</v>
      </c>
      <c r="O32" s="110"/>
      <c r="P32" s="110"/>
      <c r="Q32" s="110"/>
      <c r="R32" s="25"/>
      <c r="S32" s="21"/>
      <c r="W32" s="103">
        <v>56</v>
      </c>
      <c r="X32" s="110" t="str">
        <f>IF(Y34&gt;Y30,Z34,IF(Y30&gt;Y34,Z30,""))</f>
        <v>Wisconsin</v>
      </c>
      <c r="Y32" s="19"/>
      <c r="Z32" s="113" t="str">
        <f>IF($AJ$6=TRUE,Z24+1,"")</f>
        <v/>
      </c>
      <c r="AA32" s="63">
        <v>43</v>
      </c>
      <c r="AB32" s="59" t="s">
        <v>144</v>
      </c>
      <c r="AC32" s="31">
        <v>10</v>
      </c>
      <c r="AD32" s="112"/>
    </row>
    <row r="33" spans="1:32" ht="10.5" customHeight="1" thickBot="1" x14ac:dyDescent="0.2">
      <c r="A33" s="2"/>
      <c r="B33" s="30"/>
      <c r="C33" s="48"/>
      <c r="E33" s="109"/>
      <c r="F33" s="20"/>
      <c r="G33" s="115"/>
      <c r="H33" s="106"/>
      <c r="L33" s="20"/>
      <c r="M33" s="11"/>
      <c r="N33" s="119" t="str">
        <f>IF(O40&gt;P28,P40,IF(P28&gt;O40,M28,""))</f>
        <v>Villanova</v>
      </c>
      <c r="O33" s="120"/>
      <c r="P33" s="120"/>
      <c r="Q33" s="121"/>
      <c r="R33" s="12"/>
      <c r="S33" s="21"/>
      <c r="W33" s="104"/>
      <c r="X33" s="111"/>
      <c r="Y33" s="21"/>
      <c r="Z33" s="109"/>
      <c r="AB33" s="50"/>
      <c r="AC33" s="30"/>
      <c r="AD33" s="2"/>
    </row>
    <row r="34" spans="1:32" ht="15" thickBot="1" x14ac:dyDescent="0.2">
      <c r="A34" s="2"/>
      <c r="B34" s="31">
        <v>2</v>
      </c>
      <c r="C34" s="58" t="s">
        <v>128</v>
      </c>
      <c r="D34" s="61">
        <v>86</v>
      </c>
      <c r="E34" s="110" t="str">
        <f>IF(D34&gt;D36,C34,IF(D36&gt;D34,C36,""))</f>
        <v>Villanova</v>
      </c>
      <c r="F34" s="105">
        <v>87</v>
      </c>
      <c r="G34" s="1"/>
      <c r="L34" s="20"/>
      <c r="M34" s="11"/>
      <c r="N34" s="122"/>
      <c r="O34" s="123"/>
      <c r="P34" s="123"/>
      <c r="Q34" s="124"/>
      <c r="R34" s="12"/>
      <c r="S34" s="21"/>
      <c r="X34" s="1"/>
      <c r="Y34" s="103">
        <v>63</v>
      </c>
      <c r="Z34" s="110" t="str">
        <f>IF(AA36&gt;AA34,AB36,IF(AA34&gt;AA36,AB34,""))</f>
        <v>Xavier</v>
      </c>
      <c r="AA34" s="64">
        <v>71</v>
      </c>
      <c r="AB34" s="59" t="s">
        <v>278</v>
      </c>
      <c r="AC34" s="31">
        <v>2</v>
      </c>
      <c r="AD34" s="2"/>
      <c r="AF34" s="79" t="s">
        <v>212</v>
      </c>
    </row>
    <row r="35" spans="1:32" ht="10.5" customHeight="1" thickBot="1" x14ac:dyDescent="0.2">
      <c r="A35" s="112" t="str">
        <f>IF($AJ$6=TRUE,A31+1,"")</f>
        <v/>
      </c>
      <c r="B35" s="30"/>
      <c r="C35" s="48"/>
      <c r="D35" s="18"/>
      <c r="E35" s="111"/>
      <c r="F35" s="106"/>
      <c r="G35" s="1"/>
      <c r="L35" s="20"/>
      <c r="S35" s="21"/>
      <c r="X35" s="1"/>
      <c r="Y35" s="104"/>
      <c r="Z35" s="111"/>
      <c r="AA35" s="19"/>
      <c r="AB35" s="50"/>
      <c r="AC35" s="30"/>
      <c r="AD35" s="112" t="str">
        <f>IF($AJ$6=TRUE,AD31+1,"")</f>
        <v/>
      </c>
      <c r="AF35" s="102" t="s">
        <v>213</v>
      </c>
    </row>
    <row r="36" spans="1:32" ht="15" thickBot="1" x14ac:dyDescent="0.2">
      <c r="A36" s="112"/>
      <c r="B36" s="31">
        <v>15</v>
      </c>
      <c r="C36" s="58" t="s">
        <v>294</v>
      </c>
      <c r="D36" s="62">
        <v>56</v>
      </c>
      <c r="E36" s="1"/>
      <c r="G36" s="1"/>
      <c r="K36" s="23" t="str">
        <f>IF($AJ$6=TRUE,V54+1,"")</f>
        <v/>
      </c>
      <c r="L36" s="20"/>
      <c r="O36" s="109" t="str">
        <f>IF($AJ$6=TRUE,T36+1,"")</f>
        <v/>
      </c>
      <c r="P36" s="109"/>
      <c r="S36" s="21"/>
      <c r="T36" s="22" t="str">
        <f>IF($AJ$6=TRUE,K36+1,"")</f>
        <v/>
      </c>
      <c r="X36" s="1"/>
      <c r="Z36" s="1"/>
      <c r="AA36" s="63">
        <v>53</v>
      </c>
      <c r="AB36" s="59" t="s">
        <v>183</v>
      </c>
      <c r="AC36" s="31">
        <v>15</v>
      </c>
      <c r="AD36" s="112"/>
      <c r="AF36" s="102"/>
    </row>
    <row r="37" spans="1:32" ht="10.5" customHeight="1" x14ac:dyDescent="0.15">
      <c r="A37" s="2"/>
      <c r="B37" s="30"/>
      <c r="C37" s="48"/>
      <c r="E37" s="1"/>
      <c r="G37" s="1"/>
      <c r="L37" s="20"/>
      <c r="S37" s="21"/>
      <c r="X37" s="1"/>
      <c r="Z37" s="1"/>
      <c r="AB37" s="50"/>
      <c r="AC37" s="30"/>
      <c r="AD37" s="2"/>
      <c r="AF37" s="102"/>
    </row>
    <row r="38" spans="1:32" ht="15" thickBot="1" x14ac:dyDescent="0.2">
      <c r="A38" s="2"/>
      <c r="B38" s="31">
        <v>1</v>
      </c>
      <c r="C38" s="58" t="s">
        <v>122</v>
      </c>
      <c r="D38" s="61">
        <v>91</v>
      </c>
      <c r="E38" s="110" t="str">
        <f>IF(D38&gt;D40,C38,IF(D40&gt;D38,C40,""))</f>
        <v>Oregon</v>
      </c>
      <c r="F38" s="107">
        <v>69</v>
      </c>
      <c r="G38" s="1"/>
      <c r="L38" s="20"/>
      <c r="S38" s="21"/>
      <c r="X38" s="1"/>
      <c r="Y38" s="107">
        <v>77</v>
      </c>
      <c r="Z38" s="110" t="str">
        <f>IF(AA40&gt;AA38,AB40,IF(AA38&gt;AA40,AB38,""))</f>
        <v>Virginia</v>
      </c>
      <c r="AA38" s="64">
        <v>81</v>
      </c>
      <c r="AB38" s="59" t="s">
        <v>81</v>
      </c>
      <c r="AC38" s="31">
        <v>1</v>
      </c>
      <c r="AD38" s="2"/>
      <c r="AF38" s="102"/>
    </row>
    <row r="39" spans="1:32" ht="10.5" customHeight="1" thickBot="1" x14ac:dyDescent="0.2">
      <c r="A39" s="112" t="str">
        <f>IF($AJ$6=TRUE,A35+1,"")</f>
        <v/>
      </c>
      <c r="B39" s="30"/>
      <c r="C39" s="48"/>
      <c r="D39" s="18"/>
      <c r="E39" s="111"/>
      <c r="F39" s="108"/>
      <c r="G39" s="1"/>
      <c r="L39" s="20"/>
      <c r="S39" s="21"/>
      <c r="X39" s="1"/>
      <c r="Y39" s="108"/>
      <c r="Z39" s="111"/>
      <c r="AA39" s="19"/>
      <c r="AB39" s="50"/>
      <c r="AC39" s="30"/>
      <c r="AD39" s="112" t="str">
        <f>IF($AJ$6=TRUE,AD35+1,"")</f>
        <v/>
      </c>
    </row>
    <row r="40" spans="1:32" thickBot="1" x14ac:dyDescent="0.2">
      <c r="A40" s="112"/>
      <c r="B40" s="31"/>
      <c r="C40" s="58" t="s">
        <v>300</v>
      </c>
      <c r="D40" s="62">
        <v>52</v>
      </c>
      <c r="E40" s="113" t="str">
        <f>IF($AJ$6=TRUE,E32+1,"")</f>
        <v/>
      </c>
      <c r="F40" s="18"/>
      <c r="G40" s="114" t="str">
        <f>IF(F38&gt;F42,E38,IF(F42&gt;F38,E42,""))</f>
        <v>Oregon</v>
      </c>
      <c r="H40" s="107">
        <v>82</v>
      </c>
      <c r="L40" s="20"/>
      <c r="O40" s="107">
        <v>74</v>
      </c>
      <c r="P40" s="110" t="str">
        <f>IF(S52&gt;S20,T52,IF(S20&gt;S52,T20,""))</f>
        <v>North Carolina</v>
      </c>
      <c r="Q40" s="110"/>
      <c r="R40" s="125"/>
      <c r="S40" s="21"/>
      <c r="W40" s="107">
        <v>84</v>
      </c>
      <c r="X40" s="110" t="str">
        <f>IF(Y42&gt;Y38,Z42,IF(Y38&gt;Y42,Z38,""))</f>
        <v>Virginia</v>
      </c>
      <c r="Y40" s="19"/>
      <c r="Z40" s="113" t="str">
        <f>IF($AJ$6=TRUE,Z32+1,"")</f>
        <v/>
      </c>
      <c r="AA40" s="63">
        <v>45</v>
      </c>
      <c r="AB40" s="59" t="s">
        <v>288</v>
      </c>
      <c r="AC40" s="31">
        <v>16</v>
      </c>
      <c r="AD40" s="112"/>
    </row>
    <row r="41" spans="1:32" ht="10.5" customHeight="1" thickBot="1" x14ac:dyDescent="0.2">
      <c r="A41" s="2"/>
      <c r="B41" s="30"/>
      <c r="C41" s="48"/>
      <c r="E41" s="109"/>
      <c r="F41" s="20"/>
      <c r="G41" s="115"/>
      <c r="H41" s="108"/>
      <c r="L41" s="20"/>
      <c r="O41" s="108"/>
      <c r="P41" s="111"/>
      <c r="Q41" s="111"/>
      <c r="R41" s="126"/>
      <c r="S41" s="21"/>
      <c r="W41" s="108"/>
      <c r="X41" s="111"/>
      <c r="Y41" s="21"/>
      <c r="Z41" s="109"/>
      <c r="AB41" s="50"/>
      <c r="AC41" s="30"/>
      <c r="AD41" s="2"/>
    </row>
    <row r="42" spans="1:32" ht="15" thickBot="1" x14ac:dyDescent="0.2">
      <c r="A42" s="2"/>
      <c r="B42" s="31">
        <v>8</v>
      </c>
      <c r="C42" s="58" t="s">
        <v>301</v>
      </c>
      <c r="D42" s="61">
        <v>78</v>
      </c>
      <c r="E42" s="110" t="str">
        <f>IF(D42&gt;D44,C42,IF(D44&gt;D42,C44,""))</f>
        <v>Saint Joseph's</v>
      </c>
      <c r="F42" s="105">
        <v>64</v>
      </c>
      <c r="G42" s="1"/>
      <c r="H42" s="18"/>
      <c r="L42" s="20"/>
      <c r="S42" s="21"/>
      <c r="W42" s="19"/>
      <c r="X42" s="1"/>
      <c r="Y42" s="103">
        <v>69</v>
      </c>
      <c r="Z42" s="110" t="str">
        <f>IF(AA44&gt;AA42,AB44,IF(AA42&gt;AA44,AB42,""))</f>
        <v>Butler</v>
      </c>
      <c r="AA42" s="64">
        <v>61</v>
      </c>
      <c r="AB42" s="59" t="s">
        <v>308</v>
      </c>
      <c r="AC42" s="31">
        <v>8</v>
      </c>
      <c r="AD42" s="2"/>
    </row>
    <row r="43" spans="1:32" ht="10.5" customHeight="1" thickBot="1" x14ac:dyDescent="0.2">
      <c r="A43" s="112" t="str">
        <f>IF($AJ$6=TRUE,A39+1,"")</f>
        <v/>
      </c>
      <c r="B43" s="30"/>
      <c r="C43" s="48"/>
      <c r="D43" s="18"/>
      <c r="E43" s="111"/>
      <c r="F43" s="106"/>
      <c r="G43" s="1"/>
      <c r="H43" s="20"/>
      <c r="L43" s="20"/>
      <c r="S43" s="21"/>
      <c r="W43" s="21"/>
      <c r="X43" s="1"/>
      <c r="Y43" s="104"/>
      <c r="Z43" s="111"/>
      <c r="AA43" s="19"/>
      <c r="AB43" s="50"/>
      <c r="AC43" s="30"/>
      <c r="AD43" s="112" t="str">
        <f>IF($AJ$6=TRUE,AD39+1,"")</f>
        <v/>
      </c>
    </row>
    <row r="44" spans="1:32" thickBot="1" x14ac:dyDescent="0.2">
      <c r="A44" s="112"/>
      <c r="B44" s="31">
        <v>9</v>
      </c>
      <c r="C44" s="58" t="s">
        <v>50</v>
      </c>
      <c r="D44" s="62">
        <v>76</v>
      </c>
      <c r="E44" s="1"/>
      <c r="G44" s="109" t="str">
        <f>IF($AJ$6=TRUE,G28+1,"")</f>
        <v/>
      </c>
      <c r="H44" s="20"/>
      <c r="I44" s="114" t="str">
        <f>IF(H40&gt;H48,G40,IF(H48&gt;H40,G48,""))</f>
        <v>Oregon</v>
      </c>
      <c r="J44" s="107">
        <v>68</v>
      </c>
      <c r="L44" s="20"/>
      <c r="S44" s="21"/>
      <c r="U44" s="107">
        <v>62</v>
      </c>
      <c r="V44" s="110" t="str">
        <f>IF(W48&gt;W40,X48,IF(W40&gt;W48,X40,""))</f>
        <v>Virginia</v>
      </c>
      <c r="W44" s="21"/>
      <c r="X44" s="109" t="str">
        <f>IF($AJ$6=TRUE,X28+1,"")</f>
        <v/>
      </c>
      <c r="Z44" s="1"/>
      <c r="AA44" s="63">
        <v>71</v>
      </c>
      <c r="AB44" s="59" t="s">
        <v>138</v>
      </c>
      <c r="AC44" s="31">
        <v>9</v>
      </c>
      <c r="AD44" s="112"/>
    </row>
    <row r="45" spans="1:32" ht="10.5" customHeight="1" thickBot="1" x14ac:dyDescent="0.2">
      <c r="A45" s="2"/>
      <c r="B45" s="30"/>
      <c r="C45" s="48"/>
      <c r="E45" s="1"/>
      <c r="G45" s="109"/>
      <c r="H45" s="20"/>
      <c r="I45" s="115"/>
      <c r="J45" s="108"/>
      <c r="L45" s="20"/>
      <c r="S45" s="21"/>
      <c r="U45" s="108"/>
      <c r="V45" s="111"/>
      <c r="W45" s="21"/>
      <c r="X45" s="109"/>
      <c r="Z45" s="1"/>
      <c r="AB45" s="50"/>
      <c r="AC45" s="30"/>
      <c r="AD45" s="2"/>
    </row>
    <row r="46" spans="1:32" ht="15" thickBot="1" x14ac:dyDescent="0.2">
      <c r="A46" s="2"/>
      <c r="B46" s="31">
        <v>5</v>
      </c>
      <c r="C46" s="58" t="s">
        <v>97</v>
      </c>
      <c r="D46" s="61">
        <v>75</v>
      </c>
      <c r="E46" s="110" t="str">
        <f>IF(D46&gt;D48,C46,IF(D48&gt;D46,C48,""))</f>
        <v>Yale</v>
      </c>
      <c r="F46" s="107">
        <v>64</v>
      </c>
      <c r="G46" s="1"/>
      <c r="H46" s="20"/>
      <c r="J46" s="18"/>
      <c r="L46" s="20"/>
      <c r="S46" s="21"/>
      <c r="U46" s="19"/>
      <c r="W46" s="21"/>
      <c r="X46" s="1"/>
      <c r="Y46" s="107">
        <v>61</v>
      </c>
      <c r="Z46" s="110" t="str">
        <f>IF(AA48&gt;AA46,AB48,IF(AA46&gt;AA48,AB46,""))</f>
        <v>Little Rock</v>
      </c>
      <c r="AA46" s="64">
        <v>83</v>
      </c>
      <c r="AB46" s="59" t="s">
        <v>256</v>
      </c>
      <c r="AC46" s="31">
        <v>5</v>
      </c>
      <c r="AD46" s="2"/>
    </row>
    <row r="47" spans="1:32" ht="10.5" customHeight="1" thickBot="1" x14ac:dyDescent="0.2">
      <c r="A47" s="112" t="str">
        <f>IF($AJ$6=TRUE,A43+1,"")</f>
        <v/>
      </c>
      <c r="B47" s="30"/>
      <c r="C47" s="48"/>
      <c r="D47" s="18"/>
      <c r="E47" s="111"/>
      <c r="F47" s="108"/>
      <c r="G47" s="1"/>
      <c r="H47" s="20"/>
      <c r="J47" s="20"/>
      <c r="L47" s="20"/>
      <c r="S47" s="21"/>
      <c r="U47" s="21"/>
      <c r="W47" s="21"/>
      <c r="X47" s="1"/>
      <c r="Y47" s="108"/>
      <c r="Z47" s="111"/>
      <c r="AA47" s="19"/>
      <c r="AB47" s="50"/>
      <c r="AC47" s="30"/>
      <c r="AD47" s="112" t="str">
        <f>IF($AJ$6=TRUE,AD43+1,"")</f>
        <v/>
      </c>
    </row>
    <row r="48" spans="1:32" thickBot="1" x14ac:dyDescent="0.2">
      <c r="A48" s="112"/>
      <c r="B48" s="31">
        <v>12</v>
      </c>
      <c r="C48" s="49" t="s">
        <v>302</v>
      </c>
      <c r="D48" s="62">
        <v>79</v>
      </c>
      <c r="E48" s="113" t="str">
        <f>IF($AJ$6=TRUE,E40+1,"")</f>
        <v/>
      </c>
      <c r="F48" s="18"/>
      <c r="G48" s="114" t="str">
        <f>IF(F46&gt;F50,E46,IF(F50&gt;F46,E50,""))</f>
        <v>Duke</v>
      </c>
      <c r="H48" s="105">
        <v>68</v>
      </c>
      <c r="J48" s="20"/>
      <c r="L48" s="20"/>
      <c r="S48" s="21"/>
      <c r="U48" s="21"/>
      <c r="W48" s="103">
        <v>71</v>
      </c>
      <c r="X48" s="110" t="str">
        <f>IF(Y50&gt;Y46,Z50,IF(Y46&gt;Y50,Z46,""))</f>
        <v>Iowa State</v>
      </c>
      <c r="Y48" s="19"/>
      <c r="Z48" s="113" t="str">
        <f>IF($AJ$6=TRUE,Z40+1,"")</f>
        <v/>
      </c>
      <c r="AA48" s="63">
        <v>85</v>
      </c>
      <c r="AB48" s="59" t="s">
        <v>309</v>
      </c>
      <c r="AC48" s="31">
        <v>12</v>
      </c>
      <c r="AD48" s="112"/>
    </row>
    <row r="49" spans="1:30" ht="10.5" customHeight="1" thickBot="1" x14ac:dyDescent="0.2">
      <c r="A49" s="2"/>
      <c r="B49" s="30"/>
      <c r="C49" s="48"/>
      <c r="E49" s="109"/>
      <c r="F49" s="20"/>
      <c r="G49" s="115"/>
      <c r="H49" s="106"/>
      <c r="J49" s="20"/>
      <c r="L49" s="20"/>
      <c r="S49" s="21"/>
      <c r="U49" s="21"/>
      <c r="W49" s="104"/>
      <c r="X49" s="111"/>
      <c r="Y49" s="21"/>
      <c r="Z49" s="109"/>
      <c r="AB49" s="50"/>
      <c r="AC49" s="30"/>
      <c r="AD49" s="2"/>
    </row>
    <row r="50" spans="1:30" ht="15" thickBot="1" x14ac:dyDescent="0.2">
      <c r="A50" s="2"/>
      <c r="B50" s="31">
        <v>4</v>
      </c>
      <c r="C50" s="58" t="s">
        <v>101</v>
      </c>
      <c r="D50" s="61">
        <v>93</v>
      </c>
      <c r="E50" s="110" t="str">
        <f>IF(D50&gt;D52,C50,IF(D52&gt;D50,C52,""))</f>
        <v>Duke</v>
      </c>
      <c r="F50" s="105">
        <v>71</v>
      </c>
      <c r="G50" s="1"/>
      <c r="J50" s="20"/>
      <c r="L50" s="20"/>
      <c r="S50" s="21"/>
      <c r="U50" s="21"/>
      <c r="X50" s="1"/>
      <c r="Y50" s="103">
        <v>78</v>
      </c>
      <c r="Z50" s="110" t="str">
        <f>IF(AA52&gt;AA50,AB52,IF(AA50&gt;AA52,AB50,""))</f>
        <v>Iowa State</v>
      </c>
      <c r="AA50" s="64">
        <v>94</v>
      </c>
      <c r="AB50" s="59" t="s">
        <v>89</v>
      </c>
      <c r="AC50" s="31">
        <v>4</v>
      </c>
      <c r="AD50" s="2"/>
    </row>
    <row r="51" spans="1:30" ht="10.5" customHeight="1" thickBot="1" x14ac:dyDescent="0.2">
      <c r="A51" s="112" t="str">
        <f>IF($AJ$6=TRUE,A47+1,"")</f>
        <v/>
      </c>
      <c r="B51" s="30"/>
      <c r="C51" s="48"/>
      <c r="D51" s="18"/>
      <c r="E51" s="111"/>
      <c r="F51" s="106"/>
      <c r="G51" s="1"/>
      <c r="J51" s="20"/>
      <c r="L51" s="20"/>
      <c r="S51" s="21"/>
      <c r="U51" s="21"/>
      <c r="X51" s="1"/>
      <c r="Y51" s="104"/>
      <c r="Z51" s="111"/>
      <c r="AA51" s="19"/>
      <c r="AB51" s="50"/>
      <c r="AC51" s="30"/>
      <c r="AD51" s="112" t="str">
        <f>IF($AJ$6=TRUE,AD47+1,"")</f>
        <v/>
      </c>
    </row>
    <row r="52" spans="1:30" thickBot="1" x14ac:dyDescent="0.2">
      <c r="A52" s="112"/>
      <c r="B52" s="31">
        <v>13</v>
      </c>
      <c r="C52" s="58" t="s">
        <v>303</v>
      </c>
      <c r="D52" s="62">
        <v>85</v>
      </c>
      <c r="E52" s="1"/>
      <c r="G52" s="1"/>
      <c r="H52" s="116" t="s">
        <v>4</v>
      </c>
      <c r="I52" s="116"/>
      <c r="J52" s="20"/>
      <c r="K52" s="114" t="str">
        <f>IF(J44&gt;J60,I44,IF(J60&gt;J44,I60,""))</f>
        <v>Oklahoma</v>
      </c>
      <c r="L52" s="105">
        <v>51</v>
      </c>
      <c r="S52" s="103">
        <v>66</v>
      </c>
      <c r="T52" s="110" t="str">
        <f>IF(U60&gt;U44,V60,IF(U44&gt;U60,V44,""))</f>
        <v>Syracuse</v>
      </c>
      <c r="U52" s="21"/>
      <c r="V52" s="116" t="s">
        <v>85</v>
      </c>
      <c r="W52" s="116"/>
      <c r="X52" s="1"/>
      <c r="Z52" s="1"/>
      <c r="AA52" s="63">
        <v>81</v>
      </c>
      <c r="AB52" s="59" t="s">
        <v>147</v>
      </c>
      <c r="AC52" s="31">
        <v>13</v>
      </c>
      <c r="AD52" s="112"/>
    </row>
    <row r="53" spans="1:30" ht="10.5" customHeight="1" thickBot="1" x14ac:dyDescent="0.2">
      <c r="A53" s="2"/>
      <c r="B53" s="30"/>
      <c r="C53" s="48"/>
      <c r="E53" s="1"/>
      <c r="G53" s="1"/>
      <c r="H53" s="116"/>
      <c r="I53" s="116"/>
      <c r="J53" s="20"/>
      <c r="K53" s="115"/>
      <c r="L53" s="106"/>
      <c r="S53" s="104"/>
      <c r="T53" s="111"/>
      <c r="U53" s="21"/>
      <c r="V53" s="116"/>
      <c r="W53" s="116"/>
      <c r="X53" s="1"/>
      <c r="Z53" s="1"/>
      <c r="AB53" s="50"/>
      <c r="AC53" s="30"/>
      <c r="AD53" s="2"/>
    </row>
    <row r="54" spans="1:30" ht="15" thickBot="1" x14ac:dyDescent="0.2">
      <c r="A54" s="2"/>
      <c r="B54" s="31">
        <v>6</v>
      </c>
      <c r="C54" s="58" t="s">
        <v>49</v>
      </c>
      <c r="D54" s="61">
        <v>72</v>
      </c>
      <c r="E54" s="110" t="str">
        <f>IF(D54&gt;D56,C54,IF(D56&gt;D54,C56,""))</f>
        <v>UNI</v>
      </c>
      <c r="F54" s="107">
        <v>88</v>
      </c>
      <c r="G54" s="1"/>
      <c r="I54" s="23" t="str">
        <f>IF($AJ$6=TRUE,I22+1,"")</f>
        <v/>
      </c>
      <c r="J54" s="20"/>
      <c r="L54" s="26"/>
      <c r="U54" s="21"/>
      <c r="V54" s="22" t="str">
        <f>IF($AJ$6=TRUE,V22+1,"")</f>
        <v/>
      </c>
      <c r="X54" s="1"/>
      <c r="Y54" s="107">
        <v>82</v>
      </c>
      <c r="Z54" s="110" t="str">
        <f>IF(AA56&gt;AA54,AB56,IF(AA54&gt;AA56,AB54,""))</f>
        <v>Gonzaga</v>
      </c>
      <c r="AA54" s="64">
        <v>52</v>
      </c>
      <c r="AB54" s="59" t="s">
        <v>310</v>
      </c>
      <c r="AC54" s="31">
        <v>6</v>
      </c>
      <c r="AD54" s="2"/>
    </row>
    <row r="55" spans="1:30" ht="10.5" customHeight="1" thickBot="1" x14ac:dyDescent="0.2">
      <c r="A55" s="112" t="str">
        <f>IF($AJ$6=TRUE,A51+1,"")</f>
        <v/>
      </c>
      <c r="B55" s="30"/>
      <c r="C55" s="48"/>
      <c r="D55" s="18"/>
      <c r="E55" s="111"/>
      <c r="F55" s="108"/>
      <c r="G55" s="1"/>
      <c r="J55" s="20"/>
      <c r="U55" s="21"/>
      <c r="X55" s="1"/>
      <c r="Y55" s="108"/>
      <c r="Z55" s="111"/>
      <c r="AA55" s="19"/>
      <c r="AB55" s="50"/>
      <c r="AC55" s="30"/>
      <c r="AD55" s="112" t="str">
        <f>IF($AJ$6=TRUE,AD51+1,"")</f>
        <v/>
      </c>
    </row>
    <row r="56" spans="1:30" thickBot="1" x14ac:dyDescent="0.2">
      <c r="A56" s="112"/>
      <c r="B56" s="31">
        <v>11</v>
      </c>
      <c r="C56" s="58" t="s">
        <v>263</v>
      </c>
      <c r="D56" s="62">
        <v>75</v>
      </c>
      <c r="E56" s="113" t="str">
        <f>IF($AJ$6=TRUE,E48+1,"")</f>
        <v/>
      </c>
      <c r="F56" s="18"/>
      <c r="G56" s="114" t="str">
        <f>IF(F54&gt;F58,E54,IF(F58&gt;F54,E58,""))</f>
        <v>Texas A&amp;M</v>
      </c>
      <c r="H56" s="107">
        <v>63</v>
      </c>
      <c r="J56" s="20"/>
      <c r="U56" s="21"/>
      <c r="W56" s="107">
        <v>60</v>
      </c>
      <c r="X56" s="110" t="str">
        <f>IF(Y58&gt;Y54,Z58,IF(Y54&gt;Y58,Z54,""))</f>
        <v>Gonzaga</v>
      </c>
      <c r="Y56" s="19"/>
      <c r="Z56" s="113" t="str">
        <f>IF($AJ$6=TRUE,Z48+1,"")</f>
        <v/>
      </c>
      <c r="AA56" s="63">
        <v>68</v>
      </c>
      <c r="AB56" s="59" t="s">
        <v>63</v>
      </c>
      <c r="AC56" s="32">
        <v>11</v>
      </c>
      <c r="AD56" s="112"/>
    </row>
    <row r="57" spans="1:30" ht="10.5" customHeight="1" thickBot="1" x14ac:dyDescent="0.2">
      <c r="A57" s="2"/>
      <c r="B57" s="30"/>
      <c r="C57" s="48"/>
      <c r="E57" s="109"/>
      <c r="F57" s="20"/>
      <c r="G57" s="115"/>
      <c r="H57" s="108"/>
      <c r="J57" s="20"/>
      <c r="U57" s="21"/>
      <c r="W57" s="108"/>
      <c r="X57" s="111"/>
      <c r="Y57" s="21"/>
      <c r="Z57" s="109"/>
      <c r="AB57" s="50"/>
      <c r="AC57" s="30"/>
      <c r="AD57" s="2"/>
    </row>
    <row r="58" spans="1:30" ht="15" thickBot="1" x14ac:dyDescent="0.2">
      <c r="A58" s="2"/>
      <c r="B58" s="31">
        <v>3</v>
      </c>
      <c r="C58" s="58" t="s">
        <v>304</v>
      </c>
      <c r="D58" s="61">
        <v>92</v>
      </c>
      <c r="E58" s="110" t="str">
        <f>IF(D58&gt;D60,C58,IF(D60&gt;D58,C60,""))</f>
        <v>Texas A&amp;M</v>
      </c>
      <c r="F58" s="105">
        <v>92</v>
      </c>
      <c r="G58" s="1"/>
      <c r="H58" s="18"/>
      <c r="J58" s="20"/>
      <c r="U58" s="21"/>
      <c r="W58" s="19"/>
      <c r="X58" s="1"/>
      <c r="Y58" s="103">
        <v>59</v>
      </c>
      <c r="Z58" s="110" t="str">
        <f>IF(AA60&gt;AA58,AB60,IF(AA58&gt;AA60,AB58,""))</f>
        <v>Utah</v>
      </c>
      <c r="AA58" s="64">
        <v>80</v>
      </c>
      <c r="AB58" s="59" t="s">
        <v>270</v>
      </c>
      <c r="AC58" s="31">
        <v>3</v>
      </c>
      <c r="AD58" s="2"/>
    </row>
    <row r="59" spans="1:30" ht="10.5" customHeight="1" thickBot="1" x14ac:dyDescent="0.2">
      <c r="A59" s="112" t="str">
        <f>IF($AJ$6=TRUE,A55+1,"")</f>
        <v/>
      </c>
      <c r="B59" s="30"/>
      <c r="C59" s="48"/>
      <c r="D59" s="18"/>
      <c r="E59" s="111"/>
      <c r="F59" s="106"/>
      <c r="G59" s="1"/>
      <c r="H59" s="20"/>
      <c r="J59" s="20"/>
      <c r="U59" s="21"/>
      <c r="W59" s="21"/>
      <c r="X59" s="1"/>
      <c r="Y59" s="104"/>
      <c r="Z59" s="111"/>
      <c r="AA59" s="19"/>
      <c r="AB59" s="50"/>
      <c r="AC59" s="30"/>
      <c r="AD59" s="112" t="str">
        <f>IF($AJ$6=TRUE,AD55+1,"")</f>
        <v/>
      </c>
    </row>
    <row r="60" spans="1:30" thickBot="1" x14ac:dyDescent="0.2">
      <c r="A60" s="112"/>
      <c r="B60" s="31">
        <v>14</v>
      </c>
      <c r="C60" s="58" t="s">
        <v>305</v>
      </c>
      <c r="D60" s="62">
        <v>65</v>
      </c>
      <c r="E60" s="1"/>
      <c r="G60" s="109" t="str">
        <f>IF($AJ$6=TRUE,G44+1,"")</f>
        <v/>
      </c>
      <c r="H60" s="20"/>
      <c r="I60" s="114" t="str">
        <f>IF(H56&gt;H64,G56,IF(H64&gt;H56,G64,""))</f>
        <v>Oklahoma</v>
      </c>
      <c r="J60" s="105">
        <v>80</v>
      </c>
      <c r="U60" s="103">
        <v>68</v>
      </c>
      <c r="V60" s="110" t="str">
        <f>IF(W64&gt;W56,X64,IF(W56&gt;W64,X56,""))</f>
        <v>Syracuse</v>
      </c>
      <c r="W60" s="21"/>
      <c r="X60" s="109" t="str">
        <f>IF($AJ$6=TRUE,X44+1,"")</f>
        <v/>
      </c>
      <c r="Z60" s="1"/>
      <c r="AA60" s="63">
        <v>69</v>
      </c>
      <c r="AB60" s="59" t="s">
        <v>311</v>
      </c>
      <c r="AC60" s="31">
        <v>14</v>
      </c>
      <c r="AD60" s="112"/>
    </row>
    <row r="61" spans="1:30" ht="10.5" customHeight="1" thickBot="1" x14ac:dyDescent="0.2">
      <c r="A61" s="2"/>
      <c r="B61" s="30"/>
      <c r="C61" s="48"/>
      <c r="E61" s="1"/>
      <c r="G61" s="109"/>
      <c r="H61" s="20"/>
      <c r="I61" s="115"/>
      <c r="J61" s="106"/>
      <c r="U61" s="104"/>
      <c r="V61" s="111"/>
      <c r="W61" s="21"/>
      <c r="X61" s="109"/>
      <c r="Z61" s="1"/>
      <c r="AB61" s="50"/>
      <c r="AC61" s="30"/>
      <c r="AD61" s="2"/>
    </row>
    <row r="62" spans="1:30" ht="15" thickBot="1" x14ac:dyDescent="0.2">
      <c r="A62" s="2"/>
      <c r="B62" s="31">
        <v>7</v>
      </c>
      <c r="C62" s="58" t="s">
        <v>306</v>
      </c>
      <c r="D62" s="61">
        <v>67</v>
      </c>
      <c r="E62" s="110" t="str">
        <f>IF(D62&gt;D64,C62,IF(D64&gt;D62,C64,""))</f>
        <v>VCU</v>
      </c>
      <c r="F62" s="107">
        <v>81</v>
      </c>
      <c r="G62" s="1"/>
      <c r="H62" s="20"/>
      <c r="W62" s="21"/>
      <c r="X62" s="1"/>
      <c r="Y62" s="107">
        <v>75</v>
      </c>
      <c r="Z62" s="110" t="str">
        <f>IF(AA64&gt;AA62,AB64,IF(AA62&gt;AA64,AB62,""))</f>
        <v>Syracuse</v>
      </c>
      <c r="AA62" s="64">
        <v>51</v>
      </c>
      <c r="AB62" s="59" t="s">
        <v>165</v>
      </c>
      <c r="AC62" s="31">
        <v>7</v>
      </c>
      <c r="AD62" s="2"/>
    </row>
    <row r="63" spans="1:30" ht="10.5" customHeight="1" thickBot="1" x14ac:dyDescent="0.2">
      <c r="A63" s="112" t="str">
        <f>IF($AJ$6=TRUE,A59+1,"")</f>
        <v/>
      </c>
      <c r="B63" s="30"/>
      <c r="C63" s="48"/>
      <c r="D63" s="18"/>
      <c r="E63" s="111"/>
      <c r="F63" s="108"/>
      <c r="G63" s="1"/>
      <c r="H63" s="20"/>
      <c r="W63" s="21"/>
      <c r="X63" s="1"/>
      <c r="Y63" s="108"/>
      <c r="Z63" s="111"/>
      <c r="AA63" s="19"/>
      <c r="AB63" s="50"/>
      <c r="AC63" s="30"/>
      <c r="AD63" s="112" t="str">
        <f>IF($AJ$6=TRUE,AD59+1,"")</f>
        <v/>
      </c>
    </row>
    <row r="64" spans="1:30" thickBot="1" x14ac:dyDescent="0.2">
      <c r="A64" s="112"/>
      <c r="B64" s="31">
        <v>10</v>
      </c>
      <c r="C64" s="58" t="s">
        <v>12</v>
      </c>
      <c r="D64" s="62">
        <v>75</v>
      </c>
      <c r="E64" s="113" t="str">
        <f>IF($AJ$6=TRUE,E56+1,"")</f>
        <v/>
      </c>
      <c r="F64" s="18"/>
      <c r="G64" s="114" t="str">
        <f>IF(F62&gt;F66,E62,IF(F66&gt;F62,E66,""))</f>
        <v>Oklahoma</v>
      </c>
      <c r="H64" s="105">
        <v>77</v>
      </c>
      <c r="S64"/>
      <c r="W64" s="103">
        <v>63</v>
      </c>
      <c r="X64" s="110" t="str">
        <f>IF(Y66&gt;Y62,Z66,IF(Y62&gt;Y66,Z62,""))</f>
        <v>Syracuse</v>
      </c>
      <c r="Y64" s="19"/>
      <c r="Z64" s="113" t="str">
        <f>IF($AJ$6=TRUE,Z56+1,"")</f>
        <v/>
      </c>
      <c r="AA64" s="63">
        <v>70</v>
      </c>
      <c r="AB64" s="59" t="s">
        <v>61</v>
      </c>
      <c r="AC64" s="31">
        <v>10</v>
      </c>
      <c r="AD64" s="112"/>
    </row>
    <row r="65" spans="1:30" ht="10.5" customHeight="1" thickBot="1" x14ac:dyDescent="0.2">
      <c r="A65" s="2"/>
      <c r="B65" s="30"/>
      <c r="C65" s="48"/>
      <c r="E65" s="109"/>
      <c r="F65" s="20"/>
      <c r="G65" s="115"/>
      <c r="H65" s="106"/>
      <c r="S65"/>
      <c r="W65" s="104"/>
      <c r="X65" s="111"/>
      <c r="Y65" s="21"/>
      <c r="Z65" s="109"/>
      <c r="AB65" s="50"/>
      <c r="AC65" s="30"/>
      <c r="AD65" s="2"/>
    </row>
    <row r="66" spans="1:30" ht="15" thickBot="1" x14ac:dyDescent="0.2">
      <c r="A66" s="2"/>
      <c r="B66" s="31">
        <v>2</v>
      </c>
      <c r="C66" s="58" t="s">
        <v>134</v>
      </c>
      <c r="D66" s="61">
        <v>82</v>
      </c>
      <c r="E66" s="110" t="str">
        <f>IF(D66&gt;D68,C66,IF(D68&gt;D66,C68,""))</f>
        <v>Oklahoma</v>
      </c>
      <c r="F66" s="105">
        <v>85</v>
      </c>
      <c r="S66"/>
      <c r="X66" s="1"/>
      <c r="Y66" s="103">
        <v>50</v>
      </c>
      <c r="Z66" s="110" t="str">
        <f>IF(AA68&gt;AA66,AB68,IF(AA66&gt;AA68,AB66,""))</f>
        <v>Middle Tenn.</v>
      </c>
      <c r="AA66" s="64">
        <v>81</v>
      </c>
      <c r="AB66" s="59" t="s">
        <v>67</v>
      </c>
      <c r="AC66" s="31">
        <v>2</v>
      </c>
      <c r="AD66" s="2"/>
    </row>
    <row r="67" spans="1:30" ht="10.5" customHeight="1" thickBot="1" x14ac:dyDescent="0.2">
      <c r="A67" s="112" t="str">
        <f>IF($AJ$6=TRUE,A63+1,"")</f>
        <v/>
      </c>
      <c r="B67" s="30"/>
      <c r="C67" s="48"/>
      <c r="D67" s="18"/>
      <c r="E67" s="111"/>
      <c r="F67" s="106"/>
      <c r="K67" s="128" t="s">
        <v>282</v>
      </c>
      <c r="L67" s="128"/>
      <c r="M67" s="128"/>
      <c r="N67" s="128"/>
      <c r="O67" s="128"/>
      <c r="P67" s="128"/>
      <c r="Q67" s="128"/>
      <c r="R67" s="128"/>
      <c r="S67" s="128"/>
      <c r="T67" s="128"/>
      <c r="X67" s="1"/>
      <c r="Y67" s="104"/>
      <c r="Z67" s="111"/>
      <c r="AA67" s="19"/>
      <c r="AB67" s="50"/>
      <c r="AC67" s="30"/>
      <c r="AD67" s="112" t="str">
        <f>IF($AJ$6=TRUE,AD63+1,"")</f>
        <v/>
      </c>
    </row>
    <row r="68" spans="1:30" thickBot="1" x14ac:dyDescent="0.2">
      <c r="A68" s="112"/>
      <c r="B68" s="31">
        <v>15</v>
      </c>
      <c r="C68" s="58" t="s">
        <v>307</v>
      </c>
      <c r="D68" s="62">
        <v>68</v>
      </c>
      <c r="K68" s="127" t="s">
        <v>39</v>
      </c>
      <c r="L68" s="127"/>
      <c r="M68" s="127"/>
      <c r="N68" s="127"/>
      <c r="O68" s="127"/>
      <c r="P68" s="127"/>
      <c r="Q68" s="127"/>
      <c r="R68" s="127"/>
      <c r="S68" s="127"/>
      <c r="T68" s="127"/>
      <c r="Z68" s="1"/>
      <c r="AA68" s="63">
        <v>90</v>
      </c>
      <c r="AB68" s="59" t="s">
        <v>312</v>
      </c>
      <c r="AC68" s="31">
        <v>15</v>
      </c>
      <c r="AD68" s="112"/>
    </row>
    <row r="69" spans="1:30" x14ac:dyDescent="0.15">
      <c r="A69" s="2"/>
      <c r="S69"/>
      <c r="AD69" s="2"/>
    </row>
    <row r="70" spans="1:30" x14ac:dyDescent="0.15">
      <c r="A70" s="2"/>
      <c r="AD70" s="2"/>
    </row>
  </sheetData>
  <mergeCells count="196">
    <mergeCell ref="A67:A68"/>
    <mergeCell ref="K67:T67"/>
    <mergeCell ref="AD67:AD68"/>
    <mergeCell ref="K68:T68"/>
    <mergeCell ref="X64:X65"/>
    <mergeCell ref="Z64:Z65"/>
    <mergeCell ref="E66:E67"/>
    <mergeCell ref="F66:F67"/>
    <mergeCell ref="Y66:Y67"/>
    <mergeCell ref="Z66:Z67"/>
    <mergeCell ref="E62:E63"/>
    <mergeCell ref="F62:F63"/>
    <mergeCell ref="Y62:Y63"/>
    <mergeCell ref="Z62:Z63"/>
    <mergeCell ref="A63:A64"/>
    <mergeCell ref="AD63:AD64"/>
    <mergeCell ref="E64:E65"/>
    <mergeCell ref="G64:G65"/>
    <mergeCell ref="H64:H65"/>
    <mergeCell ref="W64:W65"/>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54:E55"/>
    <mergeCell ref="F54:F55"/>
    <mergeCell ref="Y54:Y55"/>
    <mergeCell ref="Z54:Z55"/>
    <mergeCell ref="A55:A56"/>
    <mergeCell ref="AD55:AD56"/>
    <mergeCell ref="E56:E57"/>
    <mergeCell ref="G56:G57"/>
    <mergeCell ref="H56:H57"/>
    <mergeCell ref="W56:W57"/>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46:E47"/>
    <mergeCell ref="F46:F47"/>
    <mergeCell ref="Y46:Y47"/>
    <mergeCell ref="Z46:Z47"/>
    <mergeCell ref="A47:A48"/>
    <mergeCell ref="AD47:AD48"/>
    <mergeCell ref="E48:E49"/>
    <mergeCell ref="G48:G49"/>
    <mergeCell ref="H48:H49"/>
    <mergeCell ref="W48:W49"/>
    <mergeCell ref="A43:A44"/>
    <mergeCell ref="Z38:Z39"/>
    <mergeCell ref="A39:A40"/>
    <mergeCell ref="AD39:AD40"/>
    <mergeCell ref="E40:E41"/>
    <mergeCell ref="G40:G41"/>
    <mergeCell ref="H40:H41"/>
    <mergeCell ref="O40:O41"/>
    <mergeCell ref="P40:R41"/>
    <mergeCell ref="W40:W41"/>
    <mergeCell ref="X40:X41"/>
    <mergeCell ref="AD43:AD44"/>
    <mergeCell ref="G44:G45"/>
    <mergeCell ref="I44:I45"/>
    <mergeCell ref="J44:J45"/>
    <mergeCell ref="U44:U45"/>
    <mergeCell ref="V44:V45"/>
    <mergeCell ref="X44:X45"/>
    <mergeCell ref="Z40:Z41"/>
    <mergeCell ref="E42:E43"/>
    <mergeCell ref="F42:F43"/>
    <mergeCell ref="Y42:Y43"/>
    <mergeCell ref="Z42:Z43"/>
    <mergeCell ref="E34:E35"/>
    <mergeCell ref="F34:F35"/>
    <mergeCell ref="Y34:Y35"/>
    <mergeCell ref="Z34:Z35"/>
    <mergeCell ref="A35:A36"/>
    <mergeCell ref="AD35:AD36"/>
    <mergeCell ref="AF35:AF38"/>
    <mergeCell ref="O36:P36"/>
    <mergeCell ref="E38:E39"/>
    <mergeCell ref="F38:F39"/>
    <mergeCell ref="Y38:Y39"/>
    <mergeCell ref="E30:E31"/>
    <mergeCell ref="F30:F31"/>
    <mergeCell ref="Y30:Y31"/>
    <mergeCell ref="Z30:Z31"/>
    <mergeCell ref="A31:A32"/>
    <mergeCell ref="Z26:Z27"/>
    <mergeCell ref="A27:A28"/>
    <mergeCell ref="AD27:AD28"/>
    <mergeCell ref="G28:G29"/>
    <mergeCell ref="I28:I29"/>
    <mergeCell ref="J28:J29"/>
    <mergeCell ref="M28:O29"/>
    <mergeCell ref="P28:P29"/>
    <mergeCell ref="U28:U29"/>
    <mergeCell ref="V28:V29"/>
    <mergeCell ref="AD31:AD32"/>
    <mergeCell ref="E32:E33"/>
    <mergeCell ref="G32:G33"/>
    <mergeCell ref="H32:H33"/>
    <mergeCell ref="N32:Q32"/>
    <mergeCell ref="W32:W33"/>
    <mergeCell ref="X32:X33"/>
    <mergeCell ref="Z32:Z33"/>
    <mergeCell ref="N33:Q34"/>
    <mergeCell ref="AF23:AF28"/>
    <mergeCell ref="E24:E25"/>
    <mergeCell ref="G24:G25"/>
    <mergeCell ref="H24:H25"/>
    <mergeCell ref="W24:W25"/>
    <mergeCell ref="X24:X25"/>
    <mergeCell ref="Z24:Z25"/>
    <mergeCell ref="E26:E27"/>
    <mergeCell ref="F26:F27"/>
    <mergeCell ref="Y26:Y27"/>
    <mergeCell ref="E22:E23"/>
    <mergeCell ref="F22:F23"/>
    <mergeCell ref="Y22:Y23"/>
    <mergeCell ref="Z22:Z23"/>
    <mergeCell ref="X28:X29"/>
    <mergeCell ref="A23:A24"/>
    <mergeCell ref="AD23:AD24"/>
    <mergeCell ref="Z18:Z19"/>
    <mergeCell ref="A19:A20"/>
    <mergeCell ref="AD19:AD20"/>
    <mergeCell ref="H20:I21"/>
    <mergeCell ref="K20:K21"/>
    <mergeCell ref="L20:L21"/>
    <mergeCell ref="S20:S21"/>
    <mergeCell ref="T20:T21"/>
    <mergeCell ref="V20:W21"/>
    <mergeCell ref="AF15:AF20"/>
    <mergeCell ref="E16:E17"/>
    <mergeCell ref="G16:G17"/>
    <mergeCell ref="H16:H17"/>
    <mergeCell ref="W16:W17"/>
    <mergeCell ref="X16:X17"/>
    <mergeCell ref="Z16:Z17"/>
    <mergeCell ref="E18:E19"/>
    <mergeCell ref="F18:F19"/>
    <mergeCell ref="Y18:Y19"/>
    <mergeCell ref="E14:E15"/>
    <mergeCell ref="F14:F15"/>
    <mergeCell ref="Y14:Y15"/>
    <mergeCell ref="Z14:Z15"/>
    <mergeCell ref="B1:AC1"/>
    <mergeCell ref="N2:Q2"/>
    <mergeCell ref="N3:Q3"/>
    <mergeCell ref="A15:A16"/>
    <mergeCell ref="AD15:AD16"/>
    <mergeCell ref="Y10:Y11"/>
    <mergeCell ref="Z10:Z11"/>
    <mergeCell ref="A11:A12"/>
    <mergeCell ref="AD11:AD12"/>
    <mergeCell ref="G12:G13"/>
    <mergeCell ref="I12:I13"/>
    <mergeCell ref="J12:J13"/>
    <mergeCell ref="U12:U13"/>
    <mergeCell ref="V12:V13"/>
    <mergeCell ref="X12:X13"/>
    <mergeCell ref="AF4:AF12"/>
    <mergeCell ref="E6:E7"/>
    <mergeCell ref="F6:F7"/>
    <mergeCell ref="Y6:Y7"/>
    <mergeCell ref="Z6:Z7"/>
    <mergeCell ref="E10:E11"/>
    <mergeCell ref="F10:F11"/>
    <mergeCell ref="A7:A8"/>
    <mergeCell ref="AD7:AD8"/>
    <mergeCell ref="E8:E9"/>
    <mergeCell ref="G8:G9"/>
    <mergeCell ref="H8:H9"/>
    <mergeCell ref="W8:W9"/>
    <mergeCell ref="X8:X9"/>
    <mergeCell ref="Z8:Z9"/>
  </mergeCells>
  <conditionalFormatting sqref="C6 C62 C10 C14 C18 C22 C26 C30 C38 C42 C46 C50 C54 C58 C34 C66">
    <cfRule type="expression" dxfId="84" priority="19" stopIfTrue="1">
      <formula>D8&gt;D6</formula>
    </cfRule>
  </conditionalFormatting>
  <conditionalFormatting sqref="C8 C64 C12 C16 C20 C24 C28 C32 C40 C44 C48 C52 C56 C60 C36 C68">
    <cfRule type="expression" dxfId="83" priority="18" stopIfTrue="1">
      <formula>D6&gt;D8</formula>
    </cfRule>
  </conditionalFormatting>
  <conditionalFormatting sqref="E6:E7 E14:E15 E22:E23 E30:E31 E38:E39 E46:E47 E54:E55 E62:E63">
    <cfRule type="expression" dxfId="82" priority="17" stopIfTrue="1">
      <formula>F10&gt;F6</formula>
    </cfRule>
  </conditionalFormatting>
  <conditionalFormatting sqref="E10:E11 E18:E19 E26:E27 E34:E35 E42:E43 E50:E51 E58:E59 E66:E67">
    <cfRule type="expression" dxfId="81" priority="16" stopIfTrue="1">
      <formula>F6&gt;F10</formula>
    </cfRule>
  </conditionalFormatting>
  <conditionalFormatting sqref="G8:G9 G24:G25 G40:G41 G56:G57">
    <cfRule type="expression" dxfId="80" priority="15" stopIfTrue="1">
      <formula>H16&gt;H8</formula>
    </cfRule>
  </conditionalFormatting>
  <conditionalFormatting sqref="G16:G17 G32:G33 G48:G49 G64:G65">
    <cfRule type="expression" dxfId="79" priority="14" stopIfTrue="1">
      <formula>H8&gt;H16</formula>
    </cfRule>
  </conditionalFormatting>
  <conditionalFormatting sqref="K20:K21">
    <cfRule type="expression" dxfId="78" priority="13" stopIfTrue="1">
      <formula>L52&gt;L20</formula>
    </cfRule>
  </conditionalFormatting>
  <conditionalFormatting sqref="AB6 AB18 AB10 AB14 AB22 AB26 AB30 AB34 AB38 AB42 AB46 AB50 AB54 AB58 AB62 AB66">
    <cfRule type="expression" dxfId="77" priority="12" stopIfTrue="1">
      <formula>AA8&gt;AA6</formula>
    </cfRule>
  </conditionalFormatting>
  <conditionalFormatting sqref="AB8 AB12 AB16 AB20 AB24 AB28 AB32 AB36 AB40 AB44 AB48 AB52 AB56 AB60 AB64 AB68">
    <cfRule type="expression" dxfId="76" priority="11" stopIfTrue="1">
      <formula>AA6&gt;AA8</formula>
    </cfRule>
  </conditionalFormatting>
  <conditionalFormatting sqref="Z6:Z7 Z14:Z15 Z22:Z23 Z30:Z31 Z38:Z39 Z46:Z47 Z54:Z55 Z62:Z63">
    <cfRule type="expression" dxfId="75" priority="10" stopIfTrue="1">
      <formula>Y10&gt;Y6</formula>
    </cfRule>
  </conditionalFormatting>
  <conditionalFormatting sqref="Z10:Z11 Z18:Z19 Z26:Z27 Z34:Z35 Z42:Z43 Z50:Z51 Z58:Z59 Z66:Z67">
    <cfRule type="expression" dxfId="74" priority="9" stopIfTrue="1">
      <formula>Y6&gt;Y10</formula>
    </cfRule>
  </conditionalFormatting>
  <conditionalFormatting sqref="X8:X9 X24:X25 X40:X41 X56:X57">
    <cfRule type="expression" dxfId="73" priority="8" stopIfTrue="1">
      <formula>W16&gt;W8</formula>
    </cfRule>
  </conditionalFormatting>
  <conditionalFormatting sqref="X16:X17 X32:X33 X48:X49 X64:X65">
    <cfRule type="expression" dxfId="72" priority="7" stopIfTrue="1">
      <formula>W8&gt;W16</formula>
    </cfRule>
  </conditionalFormatting>
  <conditionalFormatting sqref="V12:V13 V44:V45">
    <cfRule type="expression" dxfId="71" priority="6" stopIfTrue="1">
      <formula>U28&gt;U12</formula>
    </cfRule>
  </conditionalFormatting>
  <conditionalFormatting sqref="T20:T21">
    <cfRule type="expression" dxfId="70" priority="5" stopIfTrue="1">
      <formula>S52&gt;S20</formula>
    </cfRule>
  </conditionalFormatting>
  <conditionalFormatting sqref="T52:T53">
    <cfRule type="expression" dxfId="69" priority="4" stopIfTrue="1">
      <formula>S20&gt;S52</formula>
    </cfRule>
  </conditionalFormatting>
  <conditionalFormatting sqref="P40:R41">
    <cfRule type="expression" dxfId="68" priority="3" stopIfTrue="1">
      <formula>P28&gt;O40</formula>
    </cfRule>
  </conditionalFormatting>
  <conditionalFormatting sqref="M28:O29">
    <cfRule type="expression" dxfId="67" priority="2" stopIfTrue="1">
      <formula>O40&gt;P28</formula>
    </cfRule>
  </conditionalFormatting>
  <conditionalFormatting sqref="V28:V29 V60:V61">
    <cfRule type="expression" dxfId="66" priority="1" stopIfTrue="1">
      <formula>U12&gt;U28</formula>
    </cfRule>
  </conditionalFormatting>
  <conditionalFormatting sqref="I12:I13 I44:I45">
    <cfRule type="expression" dxfId="65" priority="20" stopIfTrue="1">
      <formula>J28&gt;J12</formula>
    </cfRule>
  </conditionalFormatting>
  <conditionalFormatting sqref="I28:I29 I60:I61">
    <cfRule type="expression" dxfId="64" priority="21" stopIfTrue="1">
      <formula>J12&gt;J28</formula>
    </cfRule>
  </conditionalFormatting>
  <conditionalFormatting sqref="K52:K53">
    <cfRule type="expression" dxfId="63" priority="22" stopIfTrue="1">
      <formula>L52&gt;L84</formula>
    </cfRule>
  </conditionalFormatting>
  <dataValidations count="1">
    <dataValidation type="list" allowBlank="1" showInputMessage="1" showErrorMessage="1" sqref="AE30">
      <formula1>$AJ$3:$AJ$4</formula1>
    </dataValidation>
  </dataValidations>
  <hyperlinks>
    <hyperlink ref="K68" r:id="rId1" display="Tournament Bracket by Vertex42.com"/>
  </hyperlinks>
  <printOptions horizontalCentered="1"/>
  <pageMargins left="0.25" right="0.25" top="0.35" bottom="0.35" header="0.25" footer="0.25"/>
  <pageSetup scale="65" orientation="landscape" horizontalDpi="4294967293"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3.83203125" style="27" customWidth="1"/>
    <col min="2" max="2" width="5.1640625" style="1" bestFit="1" customWidth="1"/>
    <col min="3" max="3" width="15.6640625" customWidth="1"/>
    <col min="4" max="4" width="4" style="1" customWidth="1"/>
    <col min="5" max="5" width="13.5" customWidth="1"/>
    <col min="6" max="6" width="4" style="1" customWidth="1"/>
    <col min="7" max="7" width="12.6640625" customWidth="1"/>
    <col min="8" max="8" width="3.5" style="1" customWidth="1"/>
    <col min="9" max="9" width="13.5" customWidth="1"/>
    <col min="10" max="10" width="3.6640625" style="1" customWidth="1"/>
    <col min="11" max="11" width="11.33203125" customWidth="1"/>
    <col min="12" max="12" width="4.1640625" style="1" customWidth="1"/>
    <col min="13" max="13" width="2" customWidth="1"/>
    <col min="14" max="14" width="8.6640625" customWidth="1"/>
    <col min="15" max="15" width="3.5" style="1" customWidth="1"/>
    <col min="16" max="16" width="3.83203125" style="1" customWidth="1"/>
    <col min="17" max="17" width="7.83203125" customWidth="1"/>
    <col min="18" max="18" width="2.83203125" customWidth="1"/>
    <col min="19" max="19" width="3.6640625" style="1" customWidth="1"/>
    <col min="20" max="20" width="12" customWidth="1"/>
    <col min="21" max="21" width="3.33203125" style="1" customWidth="1"/>
    <col min="22" max="22" width="13.5" customWidth="1"/>
    <col min="23" max="23" width="3.6640625" style="1" customWidth="1"/>
    <col min="24" max="24" width="12.5" customWidth="1"/>
    <col min="25" max="25" width="3.6640625" style="1" customWidth="1"/>
    <col min="26" max="26" width="13.83203125" customWidth="1"/>
    <col min="27" max="27" width="3.5" style="1" customWidth="1"/>
    <col min="28" max="28" width="15.1640625" customWidth="1"/>
    <col min="29" max="29" width="3.83203125" style="1" bestFit="1" customWidth="1"/>
    <col min="30" max="30" width="5" style="23" customWidth="1"/>
    <col min="36" max="36" width="0" hidden="1" customWidth="1"/>
  </cols>
  <sheetData>
    <row r="1" spans="1:36" s="44" customFormat="1" ht="30" x14ac:dyDescent="0.15">
      <c r="A1" s="2"/>
      <c r="B1" s="129" t="s">
        <v>202</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2"/>
    </row>
    <row r="2" spans="1:36" ht="17" x14ac:dyDescent="0.2">
      <c r="A2" s="2"/>
      <c r="B2" s="33"/>
      <c r="C2" s="33" t="s">
        <v>7</v>
      </c>
      <c r="D2" s="34"/>
      <c r="E2" s="33" t="s">
        <v>8</v>
      </c>
      <c r="F2" s="34"/>
      <c r="G2" s="33" t="s">
        <v>6</v>
      </c>
      <c r="H2" s="34"/>
      <c r="I2" s="33" t="s">
        <v>5</v>
      </c>
      <c r="J2" s="34"/>
      <c r="K2" s="33" t="s">
        <v>1</v>
      </c>
      <c r="L2" s="34"/>
      <c r="M2" s="34"/>
      <c r="N2" s="135" t="s">
        <v>2</v>
      </c>
      <c r="O2" s="135"/>
      <c r="P2" s="135"/>
      <c r="Q2" s="135"/>
      <c r="R2" s="34"/>
      <c r="S2" s="34"/>
      <c r="T2" s="33" t="s">
        <v>1</v>
      </c>
      <c r="U2" s="34"/>
      <c r="V2" s="33" t="s">
        <v>5</v>
      </c>
      <c r="W2" s="34"/>
      <c r="X2" s="33" t="s">
        <v>6</v>
      </c>
      <c r="Y2" s="34"/>
      <c r="Z2" s="33" t="s">
        <v>8</v>
      </c>
      <c r="AA2" s="34"/>
      <c r="AB2" s="33" t="s">
        <v>7</v>
      </c>
      <c r="AC2" s="33"/>
      <c r="AD2" s="2"/>
      <c r="AJ2" t="b">
        <v>0</v>
      </c>
    </row>
    <row r="3" spans="1:36" ht="17" x14ac:dyDescent="0.2">
      <c r="A3" s="2"/>
      <c r="B3" s="3"/>
      <c r="C3" s="1" t="s">
        <v>203</v>
      </c>
      <c r="D3" s="4"/>
      <c r="E3" s="1" t="s">
        <v>119</v>
      </c>
      <c r="F3" s="4"/>
      <c r="G3" s="1" t="s">
        <v>9</v>
      </c>
      <c r="H3" s="4"/>
      <c r="I3" s="1" t="s">
        <v>117</v>
      </c>
      <c r="J3" s="4"/>
      <c r="K3" s="47" t="s">
        <v>46</v>
      </c>
      <c r="L3" s="4"/>
      <c r="M3" s="4"/>
      <c r="N3" s="118" t="s">
        <v>120</v>
      </c>
      <c r="O3" s="118"/>
      <c r="P3" s="118"/>
      <c r="Q3" s="118"/>
      <c r="R3" s="4"/>
      <c r="S3" s="4"/>
      <c r="T3" s="47" t="str">
        <f>K3</f>
        <v>April 4</v>
      </c>
      <c r="U3" s="4"/>
      <c r="V3" s="1" t="str">
        <f>I3</f>
        <v>March 28 - 29</v>
      </c>
      <c r="W3" s="4"/>
      <c r="X3" s="1" t="str">
        <f>G3</f>
        <v>March 26 - 27</v>
      </c>
      <c r="Y3" s="4"/>
      <c r="Z3" s="1" t="str">
        <f>E3</f>
        <v>March 21 - 22</v>
      </c>
      <c r="AA3" s="4"/>
      <c r="AB3" s="1" t="str">
        <f>C3</f>
        <v>March 19 - 21</v>
      </c>
      <c r="AC3" s="3"/>
      <c r="AD3" s="2"/>
    </row>
    <row r="4" spans="1:36" s="40" customFormat="1" ht="13" x14ac:dyDescent="0.15">
      <c r="A4" s="36"/>
      <c r="B4" s="28"/>
      <c r="C4" s="28"/>
      <c r="D4" s="37"/>
      <c r="E4" s="38"/>
      <c r="F4" s="39"/>
      <c r="G4" s="28"/>
      <c r="H4" s="37"/>
      <c r="I4" s="38"/>
      <c r="J4" s="39"/>
      <c r="K4" s="28"/>
      <c r="L4" s="37"/>
      <c r="M4" s="37"/>
      <c r="N4" s="38"/>
      <c r="O4" s="38"/>
      <c r="P4" s="38"/>
      <c r="Q4" s="38"/>
      <c r="R4" s="39"/>
      <c r="S4" s="39"/>
      <c r="T4" s="28"/>
      <c r="U4" s="37"/>
      <c r="V4" s="38"/>
      <c r="W4" s="39"/>
      <c r="X4" s="28"/>
      <c r="Y4" s="37"/>
      <c r="Z4" s="38"/>
      <c r="AA4" s="39"/>
      <c r="AB4" s="28"/>
      <c r="AC4" s="28"/>
      <c r="AD4" s="36"/>
    </row>
    <row r="5" spans="1:36" ht="9.75" customHeight="1" x14ac:dyDescent="0.15">
      <c r="A5" s="2"/>
      <c r="C5" s="48"/>
      <c r="AB5" s="50"/>
      <c r="AD5" s="2"/>
    </row>
    <row r="6" spans="1:36" ht="14.25" customHeight="1" thickBot="1" x14ac:dyDescent="0.2">
      <c r="A6" s="2"/>
      <c r="B6" s="31">
        <v>1</v>
      </c>
      <c r="C6" s="58" t="s">
        <v>87</v>
      </c>
      <c r="D6" s="61">
        <v>79</v>
      </c>
      <c r="E6" s="110" t="str">
        <f>IF(D6&gt;D8,C6,IF(D8&gt;D6,C8,""))</f>
        <v>Kentucky</v>
      </c>
      <c r="F6" s="107">
        <v>64</v>
      </c>
      <c r="Y6" s="107">
        <v>68</v>
      </c>
      <c r="Z6" s="110" t="str">
        <f>IF(AA8&gt;AA6,AB8,IF(AA6&gt;AA8,AB6,""))</f>
        <v>Villanova</v>
      </c>
      <c r="AA6" s="64">
        <v>93</v>
      </c>
      <c r="AB6" s="59" t="s">
        <v>128</v>
      </c>
      <c r="AC6" s="31">
        <v>1</v>
      </c>
      <c r="AD6" s="2"/>
    </row>
    <row r="7" spans="1:36" ht="10.5" customHeight="1" thickBot="1" x14ac:dyDescent="0.2">
      <c r="A7" s="112" t="str">
        <f>IF($AJ$2=TRUE,1,"")</f>
        <v/>
      </c>
      <c r="B7" s="30"/>
      <c r="C7" s="48"/>
      <c r="D7" s="60"/>
      <c r="E7" s="111"/>
      <c r="F7" s="108"/>
      <c r="Y7" s="108"/>
      <c r="Z7" s="111"/>
      <c r="AA7" s="19"/>
      <c r="AB7" s="50"/>
      <c r="AC7" s="30"/>
      <c r="AD7" s="112" t="str">
        <f>IF($AJ$2=TRUE,A67+1,"")</f>
        <v/>
      </c>
    </row>
    <row r="8" spans="1:36" ht="14.25" customHeight="1" thickBot="1" x14ac:dyDescent="0.2">
      <c r="A8" s="112"/>
      <c r="B8" s="31">
        <v>16</v>
      </c>
      <c r="C8" s="58" t="s">
        <v>288</v>
      </c>
      <c r="D8" s="62">
        <v>56</v>
      </c>
      <c r="E8" s="113" t="str">
        <f>IF($AJ$2=TRUE,AD67+1,"")</f>
        <v/>
      </c>
      <c r="F8" s="18"/>
      <c r="G8" s="114" t="str">
        <f>IF(F6&gt;F10,E6,IF(F10&gt;F6,E10,""))</f>
        <v>Kentucky</v>
      </c>
      <c r="H8" s="107">
        <v>78</v>
      </c>
      <c r="W8" s="107">
        <v>65</v>
      </c>
      <c r="X8" s="110" t="str">
        <f>IF(Y10&gt;Y6,Z10,IF(Y6&gt;Y10,Z6,""))</f>
        <v>NC State</v>
      </c>
      <c r="Y8" s="19"/>
      <c r="Z8" s="113" t="str">
        <f>IF($AJ$2=TRUE,E64+1,"")</f>
        <v/>
      </c>
      <c r="AA8" s="63">
        <v>52</v>
      </c>
      <c r="AB8" s="59" t="s">
        <v>261</v>
      </c>
      <c r="AC8" s="31">
        <v>16</v>
      </c>
      <c r="AD8" s="112"/>
    </row>
    <row r="9" spans="1:36" ht="10.5" customHeight="1" thickBot="1" x14ac:dyDescent="0.2">
      <c r="A9" s="2"/>
      <c r="B9" s="30"/>
      <c r="C9" s="48"/>
      <c r="E9" s="109"/>
      <c r="F9" s="20"/>
      <c r="G9" s="115"/>
      <c r="H9" s="108"/>
      <c r="W9" s="108"/>
      <c r="X9" s="111"/>
      <c r="Y9" s="21"/>
      <c r="Z9" s="109"/>
      <c r="AB9" s="50"/>
      <c r="AC9" s="30"/>
      <c r="AD9" s="2"/>
    </row>
    <row r="10" spans="1:36" ht="14.25" customHeight="1" thickBot="1" x14ac:dyDescent="0.2">
      <c r="A10" s="2"/>
      <c r="B10" s="31">
        <v>8</v>
      </c>
      <c r="C10" s="58" t="s">
        <v>50</v>
      </c>
      <c r="D10" s="61">
        <v>66</v>
      </c>
      <c r="E10" s="110" t="str">
        <f>IF(D10&gt;D12,C10,IF(D12&gt;D10,C12,""))</f>
        <v>Cincinnati</v>
      </c>
      <c r="F10" s="105">
        <v>51</v>
      </c>
      <c r="G10" s="1"/>
      <c r="H10" s="18"/>
      <c r="W10" s="19"/>
      <c r="X10" s="1"/>
      <c r="Y10" s="103">
        <v>71</v>
      </c>
      <c r="Z10" s="110" t="str">
        <f>IF(AA12&gt;AA10,AB12,IF(AA10&gt;AA12,AB10,""))</f>
        <v>NC State</v>
      </c>
      <c r="AA10" s="64">
        <v>66</v>
      </c>
      <c r="AB10" s="59" t="s">
        <v>136</v>
      </c>
      <c r="AC10" s="31">
        <v>8</v>
      </c>
      <c r="AD10" s="2"/>
    </row>
    <row r="11" spans="1:36" ht="10.5" customHeight="1" thickBot="1" x14ac:dyDescent="0.2">
      <c r="A11" s="112" t="str">
        <f>IF($AJ$2=TRUE,A7+1,"")</f>
        <v/>
      </c>
      <c r="B11" s="30"/>
      <c r="C11" s="48"/>
      <c r="D11" s="60"/>
      <c r="E11" s="111"/>
      <c r="F11" s="106"/>
      <c r="G11" s="1"/>
      <c r="H11" s="20"/>
      <c r="W11" s="21"/>
      <c r="X11" s="1"/>
      <c r="Y11" s="104"/>
      <c r="Z11" s="111"/>
      <c r="AA11" s="19"/>
      <c r="AB11" s="50"/>
      <c r="AC11" s="30"/>
      <c r="AD11" s="112" t="str">
        <f>IF($AJ$2=TRUE,AD7+1,"")</f>
        <v/>
      </c>
    </row>
    <row r="12" spans="1:36" ht="14.25" customHeight="1" thickBot="1" x14ac:dyDescent="0.2">
      <c r="A12" s="112"/>
      <c r="B12" s="31">
        <v>9</v>
      </c>
      <c r="C12" s="58" t="s">
        <v>256</v>
      </c>
      <c r="D12" s="62">
        <v>65</v>
      </c>
      <c r="E12" s="1"/>
      <c r="G12" s="109" t="str">
        <f>IF($AJ$2=TRUE,Z64+1,"")</f>
        <v/>
      </c>
      <c r="H12" s="20"/>
      <c r="I12" s="114" t="str">
        <f>IF(H8&gt;H16,G8,IF(H16&gt;H8,G16,""))</f>
        <v>Kentucky</v>
      </c>
      <c r="J12" s="107">
        <v>68</v>
      </c>
      <c r="U12" s="107">
        <v>70</v>
      </c>
      <c r="V12" s="110" t="str">
        <f>IF(W16&gt;W8,X16,IF(W8&gt;W16,X8,""))</f>
        <v>Louisville</v>
      </c>
      <c r="W12" s="21"/>
      <c r="X12" s="109" t="str">
        <f>IF($AJ$2=TRUE,G60+1,"")</f>
        <v/>
      </c>
      <c r="Z12" s="1"/>
      <c r="AA12" s="63">
        <v>65</v>
      </c>
      <c r="AB12" s="59" t="s">
        <v>262</v>
      </c>
      <c r="AC12" s="31">
        <v>9</v>
      </c>
      <c r="AD12" s="112"/>
    </row>
    <row r="13" spans="1:36" ht="10.5" customHeight="1" thickBot="1" x14ac:dyDescent="0.2">
      <c r="A13" s="2"/>
      <c r="B13" s="30"/>
      <c r="C13" s="48"/>
      <c r="E13" s="1"/>
      <c r="G13" s="109"/>
      <c r="H13" s="20"/>
      <c r="I13" s="115"/>
      <c r="J13" s="108"/>
      <c r="U13" s="108"/>
      <c r="V13" s="111"/>
      <c r="W13" s="21"/>
      <c r="X13" s="109"/>
      <c r="Z13" s="1"/>
      <c r="AB13" s="50"/>
      <c r="AC13" s="30"/>
      <c r="AD13" s="2"/>
    </row>
    <row r="14" spans="1:36" ht="14.25" customHeight="1" thickBot="1" x14ac:dyDescent="0.2">
      <c r="A14" s="2"/>
      <c r="B14" s="31">
        <v>5</v>
      </c>
      <c r="C14" s="58" t="s">
        <v>257</v>
      </c>
      <c r="D14" s="61">
        <v>68</v>
      </c>
      <c r="E14" s="110" t="str">
        <f>IF(D14&gt;D16,C14,IF(D16&gt;D14,C16,""))</f>
        <v>West Virginia</v>
      </c>
      <c r="F14" s="107">
        <v>69</v>
      </c>
      <c r="G14" s="1"/>
      <c r="H14" s="20"/>
      <c r="J14" s="18"/>
      <c r="U14" s="19"/>
      <c r="W14" s="21"/>
      <c r="X14" s="1"/>
      <c r="Y14" s="107">
        <v>53</v>
      </c>
      <c r="Z14" s="110" t="str">
        <f>IF(AA16&gt;AA14,AB16,IF(AA14&gt;AA16,AB14,""))</f>
        <v>UNI</v>
      </c>
      <c r="AA14" s="64">
        <v>71</v>
      </c>
      <c r="AB14" s="59" t="s">
        <v>263</v>
      </c>
      <c r="AC14" s="31">
        <v>5</v>
      </c>
      <c r="AD14" s="2"/>
    </row>
    <row r="15" spans="1:36" ht="10.5" customHeight="1" thickBot="1" x14ac:dyDescent="0.2">
      <c r="A15" s="112" t="str">
        <f>IF($AJ$2=TRUE,A11+1,"")</f>
        <v/>
      </c>
      <c r="B15" s="30"/>
      <c r="C15" s="48"/>
      <c r="D15" s="18"/>
      <c r="E15" s="111"/>
      <c r="F15" s="108"/>
      <c r="G15" s="1"/>
      <c r="H15" s="20"/>
      <c r="J15" s="20"/>
      <c r="U15" s="21"/>
      <c r="W15" s="21"/>
      <c r="X15" s="1"/>
      <c r="Y15" s="108"/>
      <c r="Z15" s="111"/>
      <c r="AA15" s="19"/>
      <c r="AB15" s="50"/>
      <c r="AC15" s="30"/>
      <c r="AD15" s="112" t="str">
        <f>IF($AJ$2=TRUE,AD11+1,"")</f>
        <v/>
      </c>
    </row>
    <row r="16" spans="1:36" ht="14.25" customHeight="1" thickBot="1" x14ac:dyDescent="0.2">
      <c r="A16" s="112"/>
      <c r="B16" s="31">
        <v>12</v>
      </c>
      <c r="C16" s="58" t="s">
        <v>258</v>
      </c>
      <c r="D16" s="62">
        <v>62</v>
      </c>
      <c r="E16" s="113" t="str">
        <f>IF($AJ$2=TRUE,E8+1,"")</f>
        <v/>
      </c>
      <c r="F16" s="18"/>
      <c r="G16" s="114" t="str">
        <f>IF(F14&gt;F18,E14,IF(F18&gt;F14,E18,""))</f>
        <v>West Virginia</v>
      </c>
      <c r="H16" s="105">
        <v>39</v>
      </c>
      <c r="J16" s="20"/>
      <c r="U16" s="21"/>
      <c r="W16" s="103">
        <v>75</v>
      </c>
      <c r="X16" s="110" t="str">
        <f>IF(Y18&gt;Y14,Z18,IF(Y14&gt;Y18,Z14,""))</f>
        <v>Louisville</v>
      </c>
      <c r="Y16" s="19"/>
      <c r="Z16" s="113" t="str">
        <f>IF($AJ$2=TRUE,Z8+1,"")</f>
        <v/>
      </c>
      <c r="AA16" s="63">
        <v>54</v>
      </c>
      <c r="AB16" s="59" t="s">
        <v>264</v>
      </c>
      <c r="AC16" s="31">
        <v>12</v>
      </c>
      <c r="AD16" s="112"/>
    </row>
    <row r="17" spans="1:30" ht="10.5" customHeight="1" thickBot="1" x14ac:dyDescent="0.2">
      <c r="A17" s="2"/>
      <c r="B17" s="30"/>
      <c r="C17" s="48"/>
      <c r="E17" s="109"/>
      <c r="F17" s="20"/>
      <c r="G17" s="115"/>
      <c r="H17" s="106"/>
      <c r="J17" s="20"/>
      <c r="U17" s="21"/>
      <c r="W17" s="104"/>
      <c r="X17" s="111"/>
      <c r="Y17" s="21"/>
      <c r="Z17" s="109"/>
      <c r="AB17" s="50"/>
      <c r="AC17" s="30"/>
      <c r="AD17" s="2"/>
    </row>
    <row r="18" spans="1:30" ht="14.25" customHeight="1" thickBot="1" x14ac:dyDescent="0.2">
      <c r="A18" s="2"/>
      <c r="B18" s="31">
        <v>4</v>
      </c>
      <c r="C18" s="58" t="s">
        <v>259</v>
      </c>
      <c r="D18" s="61">
        <v>65</v>
      </c>
      <c r="E18" s="110" t="str">
        <f>IF(D18&gt;D20,C18,IF(D20&gt;D18,C20,""))</f>
        <v>Maryland</v>
      </c>
      <c r="F18" s="105">
        <v>59</v>
      </c>
      <c r="G18" s="1"/>
      <c r="J18" s="20"/>
      <c r="N18" s="51" t="s">
        <v>40</v>
      </c>
      <c r="O18" s="42"/>
      <c r="P18" s="42"/>
      <c r="Q18" s="42"/>
      <c r="U18" s="21"/>
      <c r="X18" s="1"/>
      <c r="Y18" s="103">
        <v>66</v>
      </c>
      <c r="Z18" s="110" t="str">
        <f>IF(AA20&gt;AA18,AB20,IF(AA18&gt;AA20,AB18,""))</f>
        <v>Louisville</v>
      </c>
      <c r="AA18" s="64">
        <v>57</v>
      </c>
      <c r="AB18" s="59" t="s">
        <v>75</v>
      </c>
      <c r="AC18" s="31">
        <v>4</v>
      </c>
      <c r="AD18" s="2"/>
    </row>
    <row r="19" spans="1:30" ht="10.5" customHeight="1" thickBot="1" x14ac:dyDescent="0.2">
      <c r="A19" s="112" t="str">
        <f>IF($AJ$2=TRUE,A15+1,"")</f>
        <v/>
      </c>
      <c r="B19" s="30"/>
      <c r="C19" s="48"/>
      <c r="D19" s="18"/>
      <c r="E19" s="111"/>
      <c r="F19" s="106"/>
      <c r="G19" s="1"/>
      <c r="J19" s="20"/>
      <c r="U19" s="21"/>
      <c r="X19" s="1"/>
      <c r="Y19" s="104"/>
      <c r="Z19" s="111"/>
      <c r="AA19" s="19"/>
      <c r="AB19" s="50"/>
      <c r="AC19" s="30"/>
      <c r="AD19" s="112" t="str">
        <f>IF($AJ$2=TRUE,AD15+1,"")</f>
        <v/>
      </c>
    </row>
    <row r="20" spans="1:30" ht="14.25" customHeight="1" thickBot="1" x14ac:dyDescent="0.2">
      <c r="A20" s="112"/>
      <c r="B20" s="31">
        <v>13</v>
      </c>
      <c r="C20" s="58" t="s">
        <v>124</v>
      </c>
      <c r="D20" s="62">
        <v>62</v>
      </c>
      <c r="E20" s="1"/>
      <c r="G20" s="1"/>
      <c r="H20" s="116" t="s">
        <v>85</v>
      </c>
      <c r="I20" s="116"/>
      <c r="J20" s="20"/>
      <c r="K20" s="114" t="str">
        <f>IF(J12&gt;J28,I12,IF(J28&gt;J12,I28,""))</f>
        <v>Kentucky</v>
      </c>
      <c r="L20" s="107">
        <v>64</v>
      </c>
      <c r="S20" s="107">
        <v>61</v>
      </c>
      <c r="T20" s="110" t="str">
        <f>IF(U28&gt;U12,V28,IF(U12&gt;U28,V12,""))</f>
        <v>Michigan State</v>
      </c>
      <c r="U20" s="21"/>
      <c r="V20" s="116" t="s">
        <v>3</v>
      </c>
      <c r="W20" s="116"/>
      <c r="X20" s="1"/>
      <c r="Z20" s="1"/>
      <c r="AA20" s="63">
        <v>55</v>
      </c>
      <c r="AB20" s="59" t="s">
        <v>265</v>
      </c>
      <c r="AC20" s="31">
        <v>13</v>
      </c>
      <c r="AD20" s="112"/>
    </row>
    <row r="21" spans="1:30" ht="10.5" customHeight="1" thickBot="1" x14ac:dyDescent="0.2">
      <c r="A21" s="2"/>
      <c r="B21" s="30"/>
      <c r="C21" s="48"/>
      <c r="E21" s="1"/>
      <c r="G21" s="1"/>
      <c r="H21" s="116"/>
      <c r="I21" s="116"/>
      <c r="J21" s="20"/>
      <c r="K21" s="115"/>
      <c r="L21" s="108"/>
      <c r="S21" s="108"/>
      <c r="T21" s="111"/>
      <c r="U21" s="21"/>
      <c r="V21" s="116"/>
      <c r="W21" s="116"/>
      <c r="X21" s="1"/>
      <c r="Z21" s="1"/>
      <c r="AB21" s="50"/>
      <c r="AC21" s="30"/>
      <c r="AD21" s="2"/>
    </row>
    <row r="22" spans="1:30" ht="14.25" customHeight="1" thickBot="1" x14ac:dyDescent="0.2">
      <c r="A22" s="2"/>
      <c r="B22" s="31">
        <v>6</v>
      </c>
      <c r="C22" s="58" t="s">
        <v>138</v>
      </c>
      <c r="D22" s="61">
        <v>56</v>
      </c>
      <c r="E22" s="110" t="str">
        <f>IF(D22&gt;D24,C22,IF(D24&gt;D22,C24,""))</f>
        <v>Butler</v>
      </c>
      <c r="F22" s="107">
        <v>64</v>
      </c>
      <c r="G22" s="1"/>
      <c r="I22" s="23" t="str">
        <f>IF($AJ$2=TRUE,X60+1,"")</f>
        <v/>
      </c>
      <c r="J22" s="20"/>
      <c r="L22" s="18"/>
      <c r="S22" s="19"/>
      <c r="U22" s="21"/>
      <c r="V22" s="22" t="str">
        <f>IF($AJ$2=TRUE,I54+1,"")</f>
        <v/>
      </c>
      <c r="X22" s="1"/>
      <c r="Y22" s="107">
        <v>66</v>
      </c>
      <c r="Z22" s="110" t="str">
        <f>IF(AA24&gt;AA22,AB24,IF(AA22&gt;AA24,AB22,""))</f>
        <v>Dayton</v>
      </c>
      <c r="AA22" s="64">
        <v>53</v>
      </c>
      <c r="AB22" s="59" t="s">
        <v>172</v>
      </c>
      <c r="AC22" s="31">
        <v>6</v>
      </c>
      <c r="AD22" s="2"/>
    </row>
    <row r="23" spans="1:30" ht="10.5" customHeight="1" thickBot="1" x14ac:dyDescent="0.2">
      <c r="A23" s="112" t="str">
        <f>IF($AJ$2=TRUE,A19+1,"")</f>
        <v/>
      </c>
      <c r="B23" s="30"/>
      <c r="C23" s="48"/>
      <c r="D23" s="18"/>
      <c r="E23" s="111"/>
      <c r="F23" s="108"/>
      <c r="G23" s="1"/>
      <c r="J23" s="20"/>
      <c r="L23" s="20"/>
      <c r="S23" s="21"/>
      <c r="U23" s="21"/>
      <c r="X23" s="1"/>
      <c r="Y23" s="108"/>
      <c r="Z23" s="111"/>
      <c r="AA23" s="19"/>
      <c r="AB23" s="50"/>
      <c r="AC23" s="30"/>
      <c r="AD23" s="112" t="str">
        <f>IF($AJ$2=TRUE,AD19+1,"")</f>
        <v/>
      </c>
    </row>
    <row r="24" spans="1:30" ht="14.25" customHeight="1" thickBot="1" x14ac:dyDescent="0.2">
      <c r="A24" s="112"/>
      <c r="B24" s="31">
        <v>11</v>
      </c>
      <c r="C24" s="58" t="s">
        <v>49</v>
      </c>
      <c r="D24" s="62">
        <v>48</v>
      </c>
      <c r="E24" s="113" t="str">
        <f>IF($AJ$2=TRUE,E16+1,"")</f>
        <v/>
      </c>
      <c r="F24" s="18"/>
      <c r="G24" s="114" t="str">
        <f>IF(F22&gt;F26,E22,IF(F26&gt;F22,E26,""))</f>
        <v>Notre Dame</v>
      </c>
      <c r="H24" s="107">
        <v>81</v>
      </c>
      <c r="J24" s="20"/>
      <c r="L24" s="20"/>
      <c r="S24" s="21"/>
      <c r="U24" s="21"/>
      <c r="W24" s="107">
        <v>58</v>
      </c>
      <c r="X24" s="110" t="str">
        <f>IF(Y26&gt;Y22,Z26,IF(Y22&gt;Y26,Z22,""))</f>
        <v>Oklahoma</v>
      </c>
      <c r="Y24" s="19"/>
      <c r="Z24" s="113" t="str">
        <f>IF($AJ$2=TRUE,Z16+1,"")</f>
        <v/>
      </c>
      <c r="AA24" s="63">
        <v>66</v>
      </c>
      <c r="AB24" s="59" t="s">
        <v>165</v>
      </c>
      <c r="AC24" s="31">
        <v>11</v>
      </c>
      <c r="AD24" s="112"/>
    </row>
    <row r="25" spans="1:30" ht="10.5" customHeight="1" thickBot="1" x14ac:dyDescent="0.2">
      <c r="A25" s="2"/>
      <c r="B25" s="30"/>
      <c r="C25" s="48"/>
      <c r="E25" s="109"/>
      <c r="F25" s="20"/>
      <c r="G25" s="115"/>
      <c r="H25" s="108"/>
      <c r="J25" s="20"/>
      <c r="L25" s="20"/>
      <c r="S25" s="21"/>
      <c r="U25" s="21"/>
      <c r="W25" s="108"/>
      <c r="X25" s="111"/>
      <c r="Y25" s="21"/>
      <c r="Z25" s="109"/>
      <c r="AB25" s="50"/>
      <c r="AC25" s="30"/>
      <c r="AD25" s="2"/>
    </row>
    <row r="26" spans="1:30" ht="14.25" customHeight="1" thickBot="1" x14ac:dyDescent="0.2">
      <c r="A26" s="2"/>
      <c r="B26" s="31">
        <v>3</v>
      </c>
      <c r="C26" s="58" t="s">
        <v>99</v>
      </c>
      <c r="D26" s="61">
        <v>69</v>
      </c>
      <c r="E26" s="110" t="str">
        <f>IF(D26&gt;D28,C26,IF(D28&gt;D26,C28,""))</f>
        <v>Notre Dame</v>
      </c>
      <c r="F26" s="105">
        <v>67</v>
      </c>
      <c r="G26" s="1"/>
      <c r="H26" s="18"/>
      <c r="J26" s="20"/>
      <c r="L26" s="20"/>
      <c r="S26" s="21"/>
      <c r="U26" s="21"/>
      <c r="W26" s="19"/>
      <c r="X26" s="1"/>
      <c r="Y26" s="103">
        <v>72</v>
      </c>
      <c r="Z26" s="110" t="str">
        <f>IF(AA28&gt;AA26,AB28,IF(AA26&gt;AA28,AB26,""))</f>
        <v>Oklahoma</v>
      </c>
      <c r="AA26" s="64">
        <v>69</v>
      </c>
      <c r="AB26" s="59" t="s">
        <v>134</v>
      </c>
      <c r="AC26" s="31">
        <v>3</v>
      </c>
      <c r="AD26" s="2"/>
    </row>
    <row r="27" spans="1:30" ht="10.5" customHeight="1" thickBot="1" x14ac:dyDescent="0.2">
      <c r="A27" s="112" t="str">
        <f>IF($AJ$2=TRUE,A23+1,"")</f>
        <v/>
      </c>
      <c r="B27" s="30"/>
      <c r="C27" s="48"/>
      <c r="D27" s="18"/>
      <c r="E27" s="111"/>
      <c r="F27" s="106"/>
      <c r="G27" s="1"/>
      <c r="H27" s="20"/>
      <c r="J27" s="20"/>
      <c r="L27" s="20"/>
      <c r="S27" s="21"/>
      <c r="U27" s="21"/>
      <c r="W27" s="21"/>
      <c r="X27" s="1"/>
      <c r="Y27" s="104"/>
      <c r="Z27" s="111"/>
      <c r="AA27" s="19"/>
      <c r="AB27" s="50"/>
      <c r="AC27" s="30"/>
      <c r="AD27" s="112" t="str">
        <f>IF($AJ$2=TRUE,AD23+1,"")</f>
        <v/>
      </c>
    </row>
    <row r="28" spans="1:30" ht="14.25" customHeight="1" thickBot="1" x14ac:dyDescent="0.2">
      <c r="A28" s="112"/>
      <c r="B28" s="31">
        <v>14</v>
      </c>
      <c r="C28" s="58" t="s">
        <v>260</v>
      </c>
      <c r="D28" s="62">
        <v>65</v>
      </c>
      <c r="E28" s="1"/>
      <c r="G28" s="109" t="str">
        <f>IF($AJ$2=TRUE,G12+1,"")</f>
        <v/>
      </c>
      <c r="H28" s="20"/>
      <c r="I28" s="114" t="str">
        <f>IF(H24&gt;H32,G24,IF(H32&gt;H24,G32,""))</f>
        <v>Notre Dame</v>
      </c>
      <c r="J28" s="105">
        <v>66</v>
      </c>
      <c r="L28" s="20"/>
      <c r="M28" s="114" t="str">
        <f>IF(L52&gt;L20,K52,IF(L20&gt;L52,K20,""))</f>
        <v>Wisconsin</v>
      </c>
      <c r="N28" s="110"/>
      <c r="O28" s="110"/>
      <c r="P28" s="107">
        <v>63</v>
      </c>
      <c r="Q28" s="1"/>
      <c r="S28" s="21"/>
      <c r="U28" s="103">
        <v>76</v>
      </c>
      <c r="V28" s="110" t="str">
        <f>IF(W32&gt;W24,X32,IF(W24&gt;W32,X24,""))</f>
        <v>Michigan State</v>
      </c>
      <c r="W28" s="21"/>
      <c r="X28" s="109" t="str">
        <f>IF($AJ$2=TRUE,X12+1,"")</f>
        <v/>
      </c>
      <c r="Z28" s="1"/>
      <c r="AA28" s="63">
        <v>60</v>
      </c>
      <c r="AB28" s="59" t="s">
        <v>125</v>
      </c>
      <c r="AC28" s="31">
        <v>14</v>
      </c>
      <c r="AD28" s="112"/>
    </row>
    <row r="29" spans="1:30" ht="10.5" customHeight="1" thickBot="1" x14ac:dyDescent="0.2">
      <c r="A29" s="2"/>
      <c r="B29" s="30"/>
      <c r="C29" s="48"/>
      <c r="E29" s="1"/>
      <c r="G29" s="109"/>
      <c r="H29" s="20"/>
      <c r="I29" s="115"/>
      <c r="J29" s="106"/>
      <c r="L29" s="20"/>
      <c r="M29" s="115"/>
      <c r="N29" s="111"/>
      <c r="O29" s="111"/>
      <c r="P29" s="108"/>
      <c r="Q29" s="1"/>
      <c r="S29" s="21"/>
      <c r="U29" s="104"/>
      <c r="V29" s="111"/>
      <c r="W29" s="21"/>
      <c r="X29" s="109"/>
      <c r="Z29" s="1"/>
      <c r="AB29" s="50"/>
      <c r="AC29" s="30"/>
      <c r="AD29" s="2"/>
    </row>
    <row r="30" spans="1:30" ht="14.25" customHeight="1" thickBot="1" x14ac:dyDescent="0.2">
      <c r="A30" s="2"/>
      <c r="B30" s="31">
        <v>7</v>
      </c>
      <c r="C30" s="58" t="s">
        <v>92</v>
      </c>
      <c r="D30" s="61">
        <v>81</v>
      </c>
      <c r="E30" s="110" t="str">
        <f>IF(D30&gt;D32,C30,IF(D32&gt;D30,C32,""))</f>
        <v>Wichita State</v>
      </c>
      <c r="F30" s="107">
        <v>78</v>
      </c>
      <c r="G30" s="1"/>
      <c r="H30" s="20"/>
      <c r="L30" s="20"/>
      <c r="S30" s="21"/>
      <c r="W30" s="21"/>
      <c r="X30" s="1"/>
      <c r="Y30" s="107">
        <v>60</v>
      </c>
      <c r="Z30" s="110" t="str">
        <f>IF(AA32&gt;AA30,AB32,IF(AA30&gt;AA32,AB30,""))</f>
        <v>Michigan State</v>
      </c>
      <c r="AA30" s="64">
        <v>70</v>
      </c>
      <c r="AB30" s="59" t="s">
        <v>67</v>
      </c>
      <c r="AC30" s="31">
        <v>7</v>
      </c>
      <c r="AD30" s="2"/>
    </row>
    <row r="31" spans="1:30" ht="10.5" customHeight="1" thickBot="1" x14ac:dyDescent="0.2">
      <c r="A31" s="112" t="str">
        <f>IF($AJ$2=TRUE,A27+1,"")</f>
        <v/>
      </c>
      <c r="B31" s="30"/>
      <c r="C31" s="48"/>
      <c r="D31" s="18"/>
      <c r="E31" s="111"/>
      <c r="F31" s="108"/>
      <c r="G31" s="1"/>
      <c r="H31" s="20"/>
      <c r="L31" s="20"/>
      <c r="S31" s="21"/>
      <c r="W31" s="21"/>
      <c r="X31" s="1"/>
      <c r="Y31" s="108"/>
      <c r="Z31" s="111"/>
      <c r="AA31" s="19"/>
      <c r="AB31" s="50"/>
      <c r="AC31" s="30"/>
      <c r="AD31" s="112" t="str">
        <f>IF($AJ$2=TRUE,AD27+1,"")</f>
        <v/>
      </c>
    </row>
    <row r="32" spans="1:30" ht="14.25" customHeight="1" thickBot="1" x14ac:dyDescent="0.2">
      <c r="A32" s="112"/>
      <c r="B32" s="31">
        <v>10</v>
      </c>
      <c r="C32" s="58" t="s">
        <v>94</v>
      </c>
      <c r="D32" s="62">
        <v>76</v>
      </c>
      <c r="E32" s="113" t="str">
        <f>IF($AJ$2=TRUE,E24+1,"")</f>
        <v/>
      </c>
      <c r="F32" s="18"/>
      <c r="G32" s="114" t="str">
        <f>IF(F30&gt;F34,E30,IF(F34&gt;F30,E34,""))</f>
        <v>Wichita State</v>
      </c>
      <c r="H32" s="105">
        <v>70</v>
      </c>
      <c r="L32" s="20"/>
      <c r="M32" s="24"/>
      <c r="N32" s="110" t="s">
        <v>0</v>
      </c>
      <c r="O32" s="110"/>
      <c r="P32" s="110"/>
      <c r="Q32" s="110"/>
      <c r="R32" s="25"/>
      <c r="S32" s="21"/>
      <c r="W32" s="103">
        <v>62</v>
      </c>
      <c r="X32" s="110" t="str">
        <f>IF(Y34&gt;Y30,Z34,IF(Y30&gt;Y34,Z30,""))</f>
        <v>Michigan State</v>
      </c>
      <c r="Y32" s="19"/>
      <c r="Z32" s="113" t="str">
        <f>IF($AJ$2=TRUE,Z24+1,"")</f>
        <v/>
      </c>
      <c r="AA32" s="63">
        <v>63</v>
      </c>
      <c r="AB32" s="59" t="s">
        <v>266</v>
      </c>
      <c r="AC32" s="31">
        <v>10</v>
      </c>
      <c r="AD32" s="112"/>
    </row>
    <row r="33" spans="1:30" ht="10.5" customHeight="1" thickBot="1" x14ac:dyDescent="0.2">
      <c r="A33" s="2"/>
      <c r="B33" s="30"/>
      <c r="C33" s="48"/>
      <c r="E33" s="109"/>
      <c r="F33" s="20"/>
      <c r="G33" s="115"/>
      <c r="H33" s="106"/>
      <c r="L33" s="20"/>
      <c r="M33" s="11"/>
      <c r="N33" s="119" t="str">
        <f>IF(O40&gt;P28,P40,IF(P28&gt;O40,M28,""))</f>
        <v>Duke</v>
      </c>
      <c r="O33" s="120"/>
      <c r="P33" s="120"/>
      <c r="Q33" s="121"/>
      <c r="R33" s="12"/>
      <c r="S33" s="21"/>
      <c r="W33" s="104"/>
      <c r="X33" s="111"/>
      <c r="Y33" s="21"/>
      <c r="Z33" s="109"/>
      <c r="AB33" s="50"/>
      <c r="AC33" s="30"/>
      <c r="AD33" s="2"/>
    </row>
    <row r="34" spans="1:30" ht="14.25" customHeight="1" thickBot="1" x14ac:dyDescent="0.2">
      <c r="A34" s="2"/>
      <c r="B34" s="31">
        <v>2</v>
      </c>
      <c r="C34" s="58" t="s">
        <v>112</v>
      </c>
      <c r="D34" s="61">
        <v>75</v>
      </c>
      <c r="E34" s="110" t="str">
        <f>IF(D34&gt;D36,C34,IF(D36&gt;D34,C36,""))</f>
        <v>Kansas</v>
      </c>
      <c r="F34" s="105">
        <v>65</v>
      </c>
      <c r="G34" s="1"/>
      <c r="L34" s="20"/>
      <c r="M34" s="11"/>
      <c r="N34" s="122"/>
      <c r="O34" s="123"/>
      <c r="P34" s="123"/>
      <c r="Q34" s="124"/>
      <c r="R34" s="12"/>
      <c r="S34" s="21"/>
      <c r="X34" s="1"/>
      <c r="Y34" s="103">
        <v>54</v>
      </c>
      <c r="Z34" s="110" t="str">
        <f>IF(AA36&gt;AA34,AB36,IF(AA34&gt;AA36,AB34,""))</f>
        <v>Virginia</v>
      </c>
      <c r="AA34" s="64">
        <v>79</v>
      </c>
      <c r="AB34" s="59" t="s">
        <v>81</v>
      </c>
      <c r="AC34" s="31">
        <v>2</v>
      </c>
      <c r="AD34" s="2"/>
    </row>
    <row r="35" spans="1:30" ht="10.5" customHeight="1" thickBot="1" x14ac:dyDescent="0.2">
      <c r="A35" s="112" t="str">
        <f>IF($AJ$2=TRUE,A31+1,"")</f>
        <v/>
      </c>
      <c r="B35" s="30"/>
      <c r="C35" s="48"/>
      <c r="D35" s="18"/>
      <c r="E35" s="111"/>
      <c r="F35" s="106"/>
      <c r="G35" s="1"/>
      <c r="L35" s="20"/>
      <c r="S35" s="21"/>
      <c r="X35" s="1"/>
      <c r="Y35" s="104"/>
      <c r="Z35" s="111"/>
      <c r="AA35" s="19"/>
      <c r="AB35" s="50"/>
      <c r="AC35" s="30"/>
      <c r="AD35" s="112" t="str">
        <f>IF($AJ$2=TRUE,AD31+1,"")</f>
        <v/>
      </c>
    </row>
    <row r="36" spans="1:30" ht="14.25" customHeight="1" thickBot="1" x14ac:dyDescent="0.2">
      <c r="A36" s="112"/>
      <c r="B36" s="31">
        <v>15</v>
      </c>
      <c r="C36" s="58" t="s">
        <v>123</v>
      </c>
      <c r="D36" s="62">
        <v>56</v>
      </c>
      <c r="E36" s="1"/>
      <c r="G36" s="1"/>
      <c r="K36" s="23" t="str">
        <f>IF($AJ$2=TRUE,V54+1,"")</f>
        <v/>
      </c>
      <c r="L36" s="20"/>
      <c r="O36" s="109" t="str">
        <f>IF($AJ$2=TRUE,T36+1,"")</f>
        <v/>
      </c>
      <c r="P36" s="109"/>
      <c r="S36" s="21"/>
      <c r="T36" s="22" t="str">
        <f>IF($AJ$2=TRUE,K36+1,"")</f>
        <v/>
      </c>
      <c r="X36" s="1"/>
      <c r="Z36" s="1"/>
      <c r="AA36" s="63">
        <v>67</v>
      </c>
      <c r="AB36" s="59" t="s">
        <v>111</v>
      </c>
      <c r="AC36" s="31">
        <v>15</v>
      </c>
      <c r="AD36" s="112"/>
    </row>
    <row r="37" spans="1:30" ht="10.5" customHeight="1" x14ac:dyDescent="0.15">
      <c r="A37" s="2"/>
      <c r="B37" s="30"/>
      <c r="C37" s="48"/>
      <c r="E37" s="1"/>
      <c r="G37" s="1"/>
      <c r="L37" s="20"/>
      <c r="S37" s="21"/>
      <c r="X37" s="1"/>
      <c r="Z37" s="1"/>
      <c r="AB37" s="50"/>
      <c r="AC37" s="30"/>
      <c r="AD37" s="2"/>
    </row>
    <row r="38" spans="1:30" ht="14.25" customHeight="1" thickBot="1" x14ac:dyDescent="0.2">
      <c r="A38" s="2"/>
      <c r="B38" s="31">
        <v>1</v>
      </c>
      <c r="C38" s="58" t="s">
        <v>55</v>
      </c>
      <c r="D38" s="61">
        <v>86</v>
      </c>
      <c r="E38" s="110" t="str">
        <f>IF(D38&gt;D40,C38,IF(D40&gt;D38,C40,""))</f>
        <v>Wisconsin</v>
      </c>
      <c r="F38" s="107">
        <v>72</v>
      </c>
      <c r="G38" s="1"/>
      <c r="L38" s="20"/>
      <c r="S38" s="21"/>
      <c r="X38" s="1"/>
      <c r="Y38" s="107">
        <v>68</v>
      </c>
      <c r="Z38" s="110" t="str">
        <f>IF(AA40&gt;AA38,AB40,IF(AA38&gt;AA40,AB38,""))</f>
        <v>Duke</v>
      </c>
      <c r="AA38" s="64">
        <v>85</v>
      </c>
      <c r="AB38" s="59" t="s">
        <v>101</v>
      </c>
      <c r="AC38" s="31">
        <v>1</v>
      </c>
      <c r="AD38" s="2"/>
    </row>
    <row r="39" spans="1:30" ht="10.5" customHeight="1" thickBot="1" x14ac:dyDescent="0.2">
      <c r="A39" s="112" t="str">
        <f>IF($AJ$2=TRUE,A35+1,"")</f>
        <v/>
      </c>
      <c r="B39" s="30"/>
      <c r="C39" s="48"/>
      <c r="D39" s="18"/>
      <c r="E39" s="111"/>
      <c r="F39" s="108"/>
      <c r="G39" s="1"/>
      <c r="L39" s="20"/>
      <c r="S39" s="21"/>
      <c r="X39" s="1"/>
      <c r="Y39" s="108"/>
      <c r="Z39" s="111"/>
      <c r="AA39" s="19"/>
      <c r="AB39" s="50"/>
      <c r="AC39" s="30"/>
      <c r="AD39" s="112" t="str">
        <f>IF($AJ$2=TRUE,AD35+1,"")</f>
        <v/>
      </c>
    </row>
    <row r="40" spans="1:30" ht="14.25" customHeight="1" thickBot="1" x14ac:dyDescent="0.2">
      <c r="A40" s="112"/>
      <c r="B40" s="31">
        <v>16</v>
      </c>
      <c r="C40" s="58" t="s">
        <v>169</v>
      </c>
      <c r="D40" s="62">
        <v>72</v>
      </c>
      <c r="E40" s="113" t="str">
        <f>IF($AJ$2=TRUE,E32+1,"")</f>
        <v/>
      </c>
      <c r="F40" s="18"/>
      <c r="G40" s="114" t="str">
        <f>IF(F38&gt;F42,E38,IF(F42&gt;F38,E42,""))</f>
        <v>Wisconsin</v>
      </c>
      <c r="H40" s="107">
        <v>79</v>
      </c>
      <c r="L40" s="20"/>
      <c r="O40" s="107">
        <v>68</v>
      </c>
      <c r="P40" s="110" t="str">
        <f>IF(S52&gt;S20,T52,IF(S20&gt;S52,T20,""))</f>
        <v>Duke</v>
      </c>
      <c r="Q40" s="110"/>
      <c r="R40" s="125"/>
      <c r="S40" s="21"/>
      <c r="W40" s="107">
        <v>63</v>
      </c>
      <c r="X40" s="110" t="str">
        <f>IF(Y42&gt;Y38,Z42,IF(Y38&gt;Y42,Z38,""))</f>
        <v>Duke</v>
      </c>
      <c r="Y40" s="19"/>
      <c r="Z40" s="113" t="str">
        <f>IF($AJ$2=TRUE,Z32+1,"")</f>
        <v/>
      </c>
      <c r="AA40" s="63">
        <v>56</v>
      </c>
      <c r="AB40" s="59" t="s">
        <v>267</v>
      </c>
      <c r="AC40" s="31">
        <v>16</v>
      </c>
      <c r="AD40" s="112"/>
    </row>
    <row r="41" spans="1:30" ht="10.5" customHeight="1" thickBot="1" x14ac:dyDescent="0.2">
      <c r="A41" s="2"/>
      <c r="B41" s="30"/>
      <c r="C41" s="48"/>
      <c r="E41" s="109"/>
      <c r="F41" s="20"/>
      <c r="G41" s="115"/>
      <c r="H41" s="108"/>
      <c r="L41" s="20"/>
      <c r="O41" s="108"/>
      <c r="P41" s="111"/>
      <c r="Q41" s="111"/>
      <c r="R41" s="126"/>
      <c r="S41" s="21"/>
      <c r="W41" s="108"/>
      <c r="X41" s="111"/>
      <c r="Y41" s="21"/>
      <c r="Z41" s="109"/>
      <c r="AB41" s="50"/>
      <c r="AC41" s="30"/>
      <c r="AD41" s="2"/>
    </row>
    <row r="42" spans="1:30" ht="14.25" customHeight="1" thickBot="1" x14ac:dyDescent="0.2">
      <c r="A42" s="2"/>
      <c r="B42" s="31">
        <v>8</v>
      </c>
      <c r="C42" s="58" t="s">
        <v>122</v>
      </c>
      <c r="D42" s="61">
        <v>79</v>
      </c>
      <c r="E42" s="110" t="str">
        <f>IF(D42&gt;D44,C42,IF(D44&gt;D42,C44,""))</f>
        <v>Oregon</v>
      </c>
      <c r="F42" s="105">
        <v>68</v>
      </c>
      <c r="G42" s="1"/>
      <c r="H42" s="18"/>
      <c r="L42" s="20"/>
      <c r="S42" s="21"/>
      <c r="W42" s="19"/>
      <c r="X42" s="1"/>
      <c r="Y42" s="103">
        <v>49</v>
      </c>
      <c r="Z42" s="110" t="str">
        <f>IF(AA44&gt;AA42,AB44,IF(AA42&gt;AA44,AB42,""))</f>
        <v>San Diego State</v>
      </c>
      <c r="AA42" s="64">
        <v>76</v>
      </c>
      <c r="AB42" s="59" t="s">
        <v>268</v>
      </c>
      <c r="AC42" s="31">
        <v>8</v>
      </c>
      <c r="AD42" s="2"/>
    </row>
    <row r="43" spans="1:30" ht="10.5" customHeight="1" thickBot="1" x14ac:dyDescent="0.2">
      <c r="A43" s="112" t="str">
        <f>IF($AJ$2=TRUE,A39+1,"")</f>
        <v/>
      </c>
      <c r="B43" s="30"/>
      <c r="C43" s="48"/>
      <c r="D43" s="18"/>
      <c r="E43" s="111"/>
      <c r="F43" s="106"/>
      <c r="G43" s="1"/>
      <c r="H43" s="20"/>
      <c r="L43" s="20"/>
      <c r="S43" s="21"/>
      <c r="W43" s="21"/>
      <c r="X43" s="1"/>
      <c r="Y43" s="104"/>
      <c r="Z43" s="111"/>
      <c r="AA43" s="19"/>
      <c r="AB43" s="50"/>
      <c r="AC43" s="30"/>
      <c r="AD43" s="112" t="str">
        <f>IF($AJ$2=TRUE,AD39+1,"")</f>
        <v/>
      </c>
    </row>
    <row r="44" spans="1:30" ht="14.25" customHeight="1" thickBot="1" x14ac:dyDescent="0.2">
      <c r="A44" s="112"/>
      <c r="B44" s="31">
        <v>9</v>
      </c>
      <c r="C44" s="58" t="s">
        <v>121</v>
      </c>
      <c r="D44" s="62">
        <v>73</v>
      </c>
      <c r="E44" s="1"/>
      <c r="G44" s="109" t="str">
        <f>IF($AJ$2=TRUE,G28+1,"")</f>
        <v/>
      </c>
      <c r="H44" s="20"/>
      <c r="I44" s="114" t="str">
        <f>IF(H40&gt;H48,G40,IF(H48&gt;H40,G48,""))</f>
        <v>Wisconsin</v>
      </c>
      <c r="J44" s="107">
        <v>85</v>
      </c>
      <c r="L44" s="20"/>
      <c r="S44" s="21"/>
      <c r="U44" s="107">
        <v>66</v>
      </c>
      <c r="V44" s="110" t="str">
        <f>IF(W48&gt;W40,X48,IF(W40&gt;W48,X40,""))</f>
        <v>Duke</v>
      </c>
      <c r="W44" s="21"/>
      <c r="X44" s="109" t="str">
        <f>IF($AJ$2=TRUE,X28+1,"")</f>
        <v/>
      </c>
      <c r="Z44" s="1"/>
      <c r="AA44" s="63">
        <v>64</v>
      </c>
      <c r="AB44" s="59" t="s">
        <v>269</v>
      </c>
      <c r="AC44" s="31">
        <v>9</v>
      </c>
      <c r="AD44" s="112"/>
    </row>
    <row r="45" spans="1:30" ht="10.5" customHeight="1" thickBot="1" x14ac:dyDescent="0.2">
      <c r="A45" s="2"/>
      <c r="B45" s="30"/>
      <c r="C45" s="48"/>
      <c r="E45" s="1"/>
      <c r="G45" s="109"/>
      <c r="H45" s="20"/>
      <c r="I45" s="115"/>
      <c r="J45" s="108"/>
      <c r="L45" s="20"/>
      <c r="S45" s="21"/>
      <c r="U45" s="108"/>
      <c r="V45" s="111"/>
      <c r="W45" s="21"/>
      <c r="X45" s="109"/>
      <c r="Z45" s="1"/>
      <c r="AB45" s="50"/>
      <c r="AC45" s="30"/>
      <c r="AD45" s="2"/>
    </row>
    <row r="46" spans="1:30" ht="14.25" customHeight="1" thickBot="1" x14ac:dyDescent="0.2">
      <c r="A46" s="2"/>
      <c r="B46" s="31">
        <v>5</v>
      </c>
      <c r="C46" s="58" t="s">
        <v>277</v>
      </c>
      <c r="D46" s="61">
        <v>56</v>
      </c>
      <c r="E46" s="110" t="str">
        <f>IF(D46&gt;D48,C46,IF(D48&gt;D46,C48,""))</f>
        <v>Arkansas</v>
      </c>
      <c r="F46" s="107">
        <v>78</v>
      </c>
      <c r="G46" s="1"/>
      <c r="H46" s="20"/>
      <c r="J46" s="18"/>
      <c r="L46" s="20"/>
      <c r="S46" s="21"/>
      <c r="U46" s="19"/>
      <c r="W46" s="21"/>
      <c r="X46" s="1"/>
      <c r="Y46" s="107">
        <v>75</v>
      </c>
      <c r="Z46" s="110" t="str">
        <f>IF(AA48&gt;AA46,AB48,IF(AA46&gt;AA48,AB46,""))</f>
        <v>Utah</v>
      </c>
      <c r="AA46" s="64">
        <v>57</v>
      </c>
      <c r="AB46" s="59" t="s">
        <v>270</v>
      </c>
      <c r="AC46" s="31">
        <v>5</v>
      </c>
      <c r="AD46" s="2"/>
    </row>
    <row r="47" spans="1:30" ht="10.5" customHeight="1" thickBot="1" x14ac:dyDescent="0.2">
      <c r="A47" s="112" t="str">
        <f>IF($AJ$2=TRUE,A43+1,"")</f>
        <v/>
      </c>
      <c r="B47" s="30"/>
      <c r="C47" s="48"/>
      <c r="D47" s="18"/>
      <c r="E47" s="111"/>
      <c r="F47" s="108"/>
      <c r="G47" s="1"/>
      <c r="H47" s="20"/>
      <c r="J47" s="20"/>
      <c r="L47" s="20"/>
      <c r="S47" s="21"/>
      <c r="U47" s="21"/>
      <c r="W47" s="21"/>
      <c r="X47" s="1"/>
      <c r="Y47" s="108"/>
      <c r="Z47" s="111"/>
      <c r="AA47" s="19"/>
      <c r="AB47" s="50"/>
      <c r="AC47" s="30"/>
      <c r="AD47" s="112" t="str">
        <f>IF($AJ$2=TRUE,AD43+1,"")</f>
        <v/>
      </c>
    </row>
    <row r="48" spans="1:30" ht="14.25" customHeight="1" thickBot="1" x14ac:dyDescent="0.2">
      <c r="A48" s="112"/>
      <c r="B48" s="31">
        <v>12</v>
      </c>
      <c r="C48" s="49" t="s">
        <v>182</v>
      </c>
      <c r="D48" s="62">
        <v>53</v>
      </c>
      <c r="E48" s="113" t="str">
        <f>IF($AJ$2=TRUE,E40+1,"")</f>
        <v/>
      </c>
      <c r="F48" s="18"/>
      <c r="G48" s="114" t="str">
        <f>IF(F46&gt;F50,E46,IF(F50&gt;F46,E50,""))</f>
        <v>North Carolina</v>
      </c>
      <c r="H48" s="105">
        <v>72</v>
      </c>
      <c r="J48" s="20"/>
      <c r="L48" s="20"/>
      <c r="S48" s="21"/>
      <c r="U48" s="21"/>
      <c r="W48" s="103">
        <v>57</v>
      </c>
      <c r="X48" s="110" t="str">
        <f>IF(Y50&gt;Y46,Z50,IF(Y46&gt;Y50,Z46,""))</f>
        <v>Utah</v>
      </c>
      <c r="Y48" s="19"/>
      <c r="Z48" s="113" t="str">
        <f>IF($AJ$2=TRUE,Z40+1,"")</f>
        <v/>
      </c>
      <c r="AA48" s="63">
        <v>50</v>
      </c>
      <c r="AB48" s="59" t="s">
        <v>271</v>
      </c>
      <c r="AC48" s="31">
        <v>12</v>
      </c>
      <c r="AD48" s="112"/>
    </row>
    <row r="49" spans="1:30" ht="10.5" customHeight="1" thickBot="1" x14ac:dyDescent="0.2">
      <c r="A49" s="2"/>
      <c r="B49" s="30"/>
      <c r="C49" s="48"/>
      <c r="E49" s="109"/>
      <c r="F49" s="20"/>
      <c r="G49" s="115"/>
      <c r="H49" s="106"/>
      <c r="J49" s="20"/>
      <c r="L49" s="20"/>
      <c r="S49" s="21"/>
      <c r="U49" s="21"/>
      <c r="W49" s="104"/>
      <c r="X49" s="111"/>
      <c r="Y49" s="21"/>
      <c r="Z49" s="109"/>
      <c r="AB49" s="50"/>
      <c r="AC49" s="30"/>
      <c r="AD49" s="2"/>
    </row>
    <row r="50" spans="1:30" ht="14.25" customHeight="1" thickBot="1" x14ac:dyDescent="0.2">
      <c r="A50" s="2"/>
      <c r="B50" s="31">
        <v>4</v>
      </c>
      <c r="C50" s="58" t="s">
        <v>127</v>
      </c>
      <c r="D50" s="61">
        <v>67</v>
      </c>
      <c r="E50" s="110" t="str">
        <f>IF(D50&gt;D52,C50,IF(D52&gt;D50,C52,""))</f>
        <v>North Carolina</v>
      </c>
      <c r="F50" s="105">
        <v>87</v>
      </c>
      <c r="G50" s="1"/>
      <c r="J50" s="20"/>
      <c r="L50" s="20"/>
      <c r="S50" s="21"/>
      <c r="U50" s="21"/>
      <c r="X50" s="1"/>
      <c r="Y50" s="103">
        <v>64</v>
      </c>
      <c r="Z50" s="110" t="str">
        <f>IF(AA52&gt;AA50,AB52,IF(AA50&gt;AA52,AB50,""))</f>
        <v>Georgetown</v>
      </c>
      <c r="AA50" s="64">
        <v>84</v>
      </c>
      <c r="AB50" s="59" t="s">
        <v>110</v>
      </c>
      <c r="AC50" s="31">
        <v>4</v>
      </c>
      <c r="AD50" s="2"/>
    </row>
    <row r="51" spans="1:30" ht="10.5" customHeight="1" thickBot="1" x14ac:dyDescent="0.2">
      <c r="A51" s="112" t="str">
        <f>IF($AJ$2=TRUE,A47+1,"")</f>
        <v/>
      </c>
      <c r="B51" s="30"/>
      <c r="C51" s="48"/>
      <c r="D51" s="18"/>
      <c r="E51" s="111"/>
      <c r="F51" s="106"/>
      <c r="G51" s="1"/>
      <c r="J51" s="20"/>
      <c r="L51" s="20"/>
      <c r="S51" s="21"/>
      <c r="U51" s="21"/>
      <c r="X51" s="1"/>
      <c r="Y51" s="104"/>
      <c r="Z51" s="111"/>
      <c r="AA51" s="19"/>
      <c r="AB51" s="50"/>
      <c r="AC51" s="30"/>
      <c r="AD51" s="112" t="str">
        <f>IF($AJ$2=TRUE,AD47+1,"")</f>
        <v/>
      </c>
    </row>
    <row r="52" spans="1:30" ht="14.25" customHeight="1" thickBot="1" x14ac:dyDescent="0.2">
      <c r="A52" s="112"/>
      <c r="B52" s="31">
        <v>13</v>
      </c>
      <c r="C52" s="58" t="s">
        <v>57</v>
      </c>
      <c r="D52" s="62">
        <v>65</v>
      </c>
      <c r="E52" s="1"/>
      <c r="G52" s="1"/>
      <c r="H52" s="116" t="s">
        <v>4</v>
      </c>
      <c r="I52" s="116"/>
      <c r="J52" s="20"/>
      <c r="K52" s="114" t="str">
        <f>IF(J44&gt;J60,I44,IF(J60&gt;J44,I60,""))</f>
        <v>Wisconsin</v>
      </c>
      <c r="L52" s="105">
        <v>71</v>
      </c>
      <c r="S52" s="103">
        <v>81</v>
      </c>
      <c r="T52" s="110" t="str">
        <f>IF(U60&gt;U44,V60,IF(U44&gt;U60,V44,""))</f>
        <v>Duke</v>
      </c>
      <c r="U52" s="21"/>
      <c r="V52" s="116" t="s">
        <v>86</v>
      </c>
      <c r="W52" s="116"/>
      <c r="X52" s="1"/>
      <c r="Z52" s="1"/>
      <c r="AA52" s="63">
        <v>74</v>
      </c>
      <c r="AB52" s="59" t="s">
        <v>272</v>
      </c>
      <c r="AC52" s="31">
        <v>13</v>
      </c>
      <c r="AD52" s="112"/>
    </row>
    <row r="53" spans="1:30" ht="10.5" customHeight="1" thickBot="1" x14ac:dyDescent="0.2">
      <c r="A53" s="2"/>
      <c r="B53" s="30"/>
      <c r="C53" s="48"/>
      <c r="E53" s="1"/>
      <c r="G53" s="1"/>
      <c r="H53" s="116"/>
      <c r="I53" s="116"/>
      <c r="J53" s="20"/>
      <c r="K53" s="115"/>
      <c r="L53" s="106"/>
      <c r="S53" s="104"/>
      <c r="T53" s="111"/>
      <c r="U53" s="21"/>
      <c r="V53" s="116"/>
      <c r="W53" s="116"/>
      <c r="X53" s="1"/>
      <c r="Z53" s="1"/>
      <c r="AB53" s="50"/>
      <c r="AC53" s="30"/>
      <c r="AD53" s="2"/>
    </row>
    <row r="54" spans="1:30" ht="14.25" customHeight="1" thickBot="1" x14ac:dyDescent="0.2">
      <c r="A54" s="2"/>
      <c r="B54" s="31">
        <v>6</v>
      </c>
      <c r="C54" s="58" t="s">
        <v>278</v>
      </c>
      <c r="D54" s="61">
        <v>76</v>
      </c>
      <c r="E54" s="110" t="str">
        <f>IF(D54&gt;D56,C54,IF(D56&gt;D54,C56,""))</f>
        <v>Xavier</v>
      </c>
      <c r="F54" s="107">
        <v>75</v>
      </c>
      <c r="G54" s="1"/>
      <c r="I54" s="23" t="str">
        <f>IF($AJ$2=TRUE,I22+1,"")</f>
        <v/>
      </c>
      <c r="J54" s="20"/>
      <c r="L54" s="26"/>
      <c r="U54" s="21"/>
      <c r="V54" s="22" t="str">
        <f>IF($AJ$2=TRUE,V22+1,"")</f>
        <v/>
      </c>
      <c r="X54" s="1"/>
      <c r="Y54" s="107">
        <v>92</v>
      </c>
      <c r="Z54" s="110" t="str">
        <f>IF(AA56&gt;AA54,AB56,IF(AA54&gt;AA56,AB54,""))</f>
        <v>UCLA</v>
      </c>
      <c r="AA54" s="64">
        <v>59</v>
      </c>
      <c r="AB54" s="59" t="s">
        <v>273</v>
      </c>
      <c r="AC54" s="31">
        <v>6</v>
      </c>
      <c r="AD54" s="2"/>
    </row>
    <row r="55" spans="1:30" ht="10.5" customHeight="1" thickBot="1" x14ac:dyDescent="0.2">
      <c r="A55" s="112" t="str">
        <f>IF($AJ$2=TRUE,A51+1,"")</f>
        <v/>
      </c>
      <c r="B55" s="30"/>
      <c r="C55" s="48"/>
      <c r="D55" s="18"/>
      <c r="E55" s="111"/>
      <c r="F55" s="108"/>
      <c r="G55" s="1"/>
      <c r="J55" s="20"/>
      <c r="U55" s="21"/>
      <c r="X55" s="1"/>
      <c r="Y55" s="108"/>
      <c r="Z55" s="111"/>
      <c r="AA55" s="19"/>
      <c r="AB55" s="50"/>
      <c r="AC55" s="30"/>
      <c r="AD55" s="112" t="str">
        <f>IF($AJ$2=TRUE,AD51+1,"")</f>
        <v/>
      </c>
    </row>
    <row r="56" spans="1:30" ht="14.25" customHeight="1" thickBot="1" x14ac:dyDescent="0.2">
      <c r="A56" s="112"/>
      <c r="B56" s="31">
        <v>11</v>
      </c>
      <c r="C56" s="58" t="s">
        <v>279</v>
      </c>
      <c r="D56" s="62">
        <v>57</v>
      </c>
      <c r="E56" s="113" t="str">
        <f>IF($AJ$2=TRUE,E48+1,"")</f>
        <v/>
      </c>
      <c r="F56" s="18"/>
      <c r="G56" s="114" t="str">
        <f>IF(F54&gt;F58,E54,IF(F58&gt;F54,E58,""))</f>
        <v>Xavier</v>
      </c>
      <c r="H56" s="107">
        <v>60</v>
      </c>
      <c r="J56" s="20"/>
      <c r="U56" s="21"/>
      <c r="W56" s="107">
        <v>62</v>
      </c>
      <c r="X56" s="110" t="str">
        <f>IF(Y58&gt;Y54,Z58,IF(Y54&gt;Y58,Z54,""))</f>
        <v>UCLA</v>
      </c>
      <c r="Y56" s="19"/>
      <c r="Z56" s="113" t="str">
        <f>IF($AJ$2=TRUE,Z48+1,"")</f>
        <v/>
      </c>
      <c r="AA56" s="63">
        <v>60</v>
      </c>
      <c r="AB56" s="59" t="s">
        <v>14</v>
      </c>
      <c r="AC56" s="32">
        <v>11</v>
      </c>
      <c r="AD56" s="112"/>
    </row>
    <row r="57" spans="1:30" ht="10.5" customHeight="1" thickBot="1" x14ac:dyDescent="0.2">
      <c r="A57" s="2"/>
      <c r="B57" s="30"/>
      <c r="C57" s="48"/>
      <c r="E57" s="109"/>
      <c r="F57" s="20"/>
      <c r="G57" s="115"/>
      <c r="H57" s="108"/>
      <c r="J57" s="20"/>
      <c r="U57" s="21"/>
      <c r="W57" s="108"/>
      <c r="X57" s="111"/>
      <c r="Y57" s="21"/>
      <c r="Z57" s="109"/>
      <c r="AB57" s="50"/>
      <c r="AC57" s="30"/>
      <c r="AD57" s="2"/>
    </row>
    <row r="58" spans="1:30" ht="14.25" customHeight="1" thickBot="1" x14ac:dyDescent="0.2">
      <c r="A58" s="2"/>
      <c r="B58" s="31">
        <v>3</v>
      </c>
      <c r="C58" s="58" t="s">
        <v>97</v>
      </c>
      <c r="D58" s="61">
        <v>56</v>
      </c>
      <c r="E58" s="110" t="str">
        <f>IF(D58&gt;D60,C58,IF(D60&gt;D58,C60,""))</f>
        <v>Georgia State</v>
      </c>
      <c r="F58" s="105">
        <v>67</v>
      </c>
      <c r="G58" s="1"/>
      <c r="H58" s="18"/>
      <c r="J58" s="20"/>
      <c r="U58" s="21"/>
      <c r="W58" s="19"/>
      <c r="X58" s="1"/>
      <c r="Y58" s="103">
        <v>75</v>
      </c>
      <c r="Z58" s="110" t="str">
        <f>IF(AA60&gt;AA58,AB60,IF(AA58&gt;AA60,AB58,""))</f>
        <v>UAB</v>
      </c>
      <c r="AA58" s="64">
        <v>59</v>
      </c>
      <c r="AB58" s="59" t="s">
        <v>89</v>
      </c>
      <c r="AC58" s="31">
        <v>3</v>
      </c>
      <c r="AD58" s="2"/>
    </row>
    <row r="59" spans="1:30" ht="10.5" customHeight="1" thickBot="1" x14ac:dyDescent="0.2">
      <c r="A59" s="112" t="str">
        <f>IF($AJ$2=TRUE,A55+1,"")</f>
        <v/>
      </c>
      <c r="B59" s="30"/>
      <c r="C59" s="48"/>
      <c r="D59" s="18"/>
      <c r="E59" s="111"/>
      <c r="F59" s="106"/>
      <c r="G59" s="1"/>
      <c r="H59" s="20"/>
      <c r="J59" s="20"/>
      <c r="U59" s="21"/>
      <c r="W59" s="21"/>
      <c r="X59" s="1"/>
      <c r="Y59" s="104"/>
      <c r="Z59" s="111"/>
      <c r="AA59" s="19"/>
      <c r="AB59" s="50"/>
      <c r="AC59" s="30"/>
      <c r="AD59" s="112" t="str">
        <f>IF($AJ$2=TRUE,AD55+1,"")</f>
        <v/>
      </c>
    </row>
    <row r="60" spans="1:30" ht="14.25" customHeight="1" thickBot="1" x14ac:dyDescent="0.2">
      <c r="A60" s="112"/>
      <c r="B60" s="31">
        <v>14</v>
      </c>
      <c r="C60" s="58" t="s">
        <v>280</v>
      </c>
      <c r="D60" s="62">
        <v>57</v>
      </c>
      <c r="E60" s="1"/>
      <c r="G60" s="109" t="str">
        <f>IF($AJ$2=TRUE,G44+1,"")</f>
        <v/>
      </c>
      <c r="H60" s="20"/>
      <c r="I60" s="114" t="str">
        <f>IF(H56&gt;H64,G56,IF(H64&gt;H56,G64,""))</f>
        <v>Arizona</v>
      </c>
      <c r="J60" s="105">
        <v>78</v>
      </c>
      <c r="U60" s="103">
        <v>52</v>
      </c>
      <c r="V60" s="110" t="str">
        <f>IF(W64&gt;W56,X64,IF(W56&gt;W64,X56,""))</f>
        <v>Gonzaga</v>
      </c>
      <c r="W60" s="21"/>
      <c r="X60" s="109" t="str">
        <f>IF($AJ$2=TRUE,X44+1,"")</f>
        <v/>
      </c>
      <c r="Z60" s="1"/>
      <c r="AA60" s="63">
        <v>60</v>
      </c>
      <c r="AB60" s="59" t="s">
        <v>274</v>
      </c>
      <c r="AC60" s="31">
        <v>14</v>
      </c>
      <c r="AD60" s="112"/>
    </row>
    <row r="61" spans="1:30" ht="10.5" customHeight="1" thickBot="1" x14ac:dyDescent="0.2">
      <c r="A61" s="2"/>
      <c r="B61" s="30"/>
      <c r="C61" s="48"/>
      <c r="E61" s="1"/>
      <c r="G61" s="109"/>
      <c r="H61" s="20"/>
      <c r="I61" s="115"/>
      <c r="J61" s="106"/>
      <c r="U61" s="104"/>
      <c r="V61" s="111"/>
      <c r="W61" s="21"/>
      <c r="X61" s="109"/>
      <c r="Z61" s="1"/>
      <c r="AB61" s="50"/>
      <c r="AC61" s="30"/>
      <c r="AD61" s="2"/>
    </row>
    <row r="62" spans="1:30" ht="14.25" customHeight="1" thickBot="1" x14ac:dyDescent="0.2">
      <c r="A62" s="2"/>
      <c r="B62" s="31">
        <v>7</v>
      </c>
      <c r="C62" s="58" t="s">
        <v>12</v>
      </c>
      <c r="D62" s="61">
        <v>72</v>
      </c>
      <c r="E62" s="110" t="str">
        <f>IF(D62&gt;D64,C62,IF(D64&gt;D62,C64,""))</f>
        <v>Ohio State</v>
      </c>
      <c r="F62" s="107">
        <v>58</v>
      </c>
      <c r="G62" s="1"/>
      <c r="H62" s="20"/>
      <c r="W62" s="21"/>
      <c r="X62" s="1"/>
      <c r="Y62" s="107">
        <v>68</v>
      </c>
      <c r="Z62" s="110" t="str">
        <f>IF(AA64&gt;AA62,AB64,IF(AA62&gt;AA64,AB62,""))</f>
        <v>Iowa</v>
      </c>
      <c r="AA62" s="64">
        <v>83</v>
      </c>
      <c r="AB62" s="59" t="s">
        <v>275</v>
      </c>
      <c r="AC62" s="31">
        <v>7</v>
      </c>
      <c r="AD62" s="2"/>
    </row>
    <row r="63" spans="1:30" ht="10.5" customHeight="1" thickBot="1" x14ac:dyDescent="0.2">
      <c r="A63" s="112" t="str">
        <f>IF($AJ$2=TRUE,A59+1,"")</f>
        <v/>
      </c>
      <c r="B63" s="30"/>
      <c r="C63" s="48"/>
      <c r="D63" s="18"/>
      <c r="E63" s="111"/>
      <c r="F63" s="108"/>
      <c r="G63" s="1"/>
      <c r="H63" s="20"/>
      <c r="W63" s="21"/>
      <c r="X63" s="1"/>
      <c r="Y63" s="108"/>
      <c r="Z63" s="111"/>
      <c r="AA63" s="19"/>
      <c r="AB63" s="50"/>
      <c r="AC63" s="30"/>
      <c r="AD63" s="112" t="str">
        <f>IF($AJ$2=TRUE,AD59+1,"")</f>
        <v/>
      </c>
    </row>
    <row r="64" spans="1:30" ht="14.25" customHeight="1" thickBot="1" x14ac:dyDescent="0.2">
      <c r="A64" s="112"/>
      <c r="B64" s="31">
        <v>10</v>
      </c>
      <c r="C64" s="58" t="s">
        <v>65</v>
      </c>
      <c r="D64" s="62">
        <v>75</v>
      </c>
      <c r="E64" s="113" t="str">
        <f>IF($AJ$2=TRUE,E56+1,"")</f>
        <v/>
      </c>
      <c r="F64" s="18"/>
      <c r="G64" s="114" t="str">
        <f>IF(F62&gt;F66,E62,IF(F66&gt;F62,E66,""))</f>
        <v>Arizona</v>
      </c>
      <c r="H64" s="105">
        <v>68</v>
      </c>
      <c r="S64"/>
      <c r="W64" s="103">
        <v>74</v>
      </c>
      <c r="X64" s="110" t="str">
        <f>IF(Y66&gt;Y62,Z66,IF(Y62&gt;Y66,Z62,""))</f>
        <v>Gonzaga</v>
      </c>
      <c r="Y64" s="19"/>
      <c r="Z64" s="113" t="str">
        <f>IF($AJ$2=TRUE,Z56+1,"")</f>
        <v/>
      </c>
      <c r="AA64" s="63">
        <v>52</v>
      </c>
      <c r="AB64" s="59" t="s">
        <v>76</v>
      </c>
      <c r="AC64" s="31">
        <v>10</v>
      </c>
      <c r="AD64" s="112"/>
    </row>
    <row r="65" spans="1:30" ht="10.5" customHeight="1" thickBot="1" x14ac:dyDescent="0.2">
      <c r="A65" s="2"/>
      <c r="B65" s="30"/>
      <c r="C65" s="48"/>
      <c r="E65" s="109"/>
      <c r="F65" s="20"/>
      <c r="G65" s="115"/>
      <c r="H65" s="106"/>
      <c r="S65"/>
      <c r="W65" s="104"/>
      <c r="X65" s="111"/>
      <c r="Y65" s="21"/>
      <c r="Z65" s="109"/>
      <c r="AB65" s="50"/>
      <c r="AC65" s="30"/>
      <c r="AD65" s="2"/>
    </row>
    <row r="66" spans="1:30" ht="14.25" customHeight="1" thickBot="1" x14ac:dyDescent="0.2">
      <c r="A66" s="2"/>
      <c r="B66" s="31">
        <v>2</v>
      </c>
      <c r="C66" s="58" t="s">
        <v>146</v>
      </c>
      <c r="D66" s="61">
        <v>93</v>
      </c>
      <c r="E66" s="110" t="str">
        <f>IF(D66&gt;D68,C66,IF(D68&gt;D66,C68,""))</f>
        <v>Arizona</v>
      </c>
      <c r="F66" s="105">
        <v>73</v>
      </c>
      <c r="S66"/>
      <c r="X66" s="1"/>
      <c r="Y66" s="103">
        <v>87</v>
      </c>
      <c r="Z66" s="110" t="str">
        <f>IF(AA68&gt;AA66,AB68,IF(AA66&gt;AA68,AB66,""))</f>
        <v>Gonzaga</v>
      </c>
      <c r="AA66" s="64">
        <v>86</v>
      </c>
      <c r="AB66" s="59" t="s">
        <v>63</v>
      </c>
      <c r="AC66" s="31">
        <v>2</v>
      </c>
      <c r="AD66" s="2"/>
    </row>
    <row r="67" spans="1:30" ht="10.5" customHeight="1" thickBot="1" x14ac:dyDescent="0.2">
      <c r="A67" s="112" t="str">
        <f>IF($AJ$2=TRUE,A63+1,"")</f>
        <v/>
      </c>
      <c r="B67" s="30"/>
      <c r="C67" s="48"/>
      <c r="D67" s="18"/>
      <c r="E67" s="111"/>
      <c r="F67" s="106"/>
      <c r="K67" s="128" t="s">
        <v>205</v>
      </c>
      <c r="L67" s="128"/>
      <c r="M67" s="128"/>
      <c r="N67" s="128"/>
      <c r="O67" s="128"/>
      <c r="P67" s="128"/>
      <c r="Q67" s="128"/>
      <c r="R67" s="128"/>
      <c r="S67" s="128"/>
      <c r="T67" s="128"/>
      <c r="X67" s="1"/>
      <c r="Y67" s="104"/>
      <c r="Z67" s="111"/>
      <c r="AA67" s="19"/>
      <c r="AB67" s="50"/>
      <c r="AC67" s="30"/>
      <c r="AD67" s="112" t="str">
        <f>IF($AJ$2=TRUE,AD63+1,"")</f>
        <v/>
      </c>
    </row>
    <row r="68" spans="1:30" ht="14.25" customHeight="1" thickBot="1" x14ac:dyDescent="0.2">
      <c r="A68" s="112"/>
      <c r="B68" s="31">
        <v>15</v>
      </c>
      <c r="C68" s="58" t="s">
        <v>281</v>
      </c>
      <c r="D68" s="62">
        <v>72</v>
      </c>
      <c r="K68" s="127" t="s">
        <v>39</v>
      </c>
      <c r="L68" s="127"/>
      <c r="M68" s="127"/>
      <c r="N68" s="127"/>
      <c r="O68" s="127"/>
      <c r="P68" s="127"/>
      <c r="Q68" s="127"/>
      <c r="R68" s="127"/>
      <c r="S68" s="127"/>
      <c r="T68" s="127"/>
      <c r="Z68" s="1"/>
      <c r="AA68" s="63">
        <v>76</v>
      </c>
      <c r="AB68" s="59" t="s">
        <v>276</v>
      </c>
      <c r="AC68" s="31">
        <v>15</v>
      </c>
      <c r="AD68" s="112"/>
    </row>
    <row r="69" spans="1:30" x14ac:dyDescent="0.15">
      <c r="A69" s="2"/>
      <c r="S69"/>
      <c r="AD69" s="2"/>
    </row>
    <row r="70" spans="1:30" x14ac:dyDescent="0.15">
      <c r="A70" s="2"/>
      <c r="AD70" s="2"/>
    </row>
  </sheetData>
  <mergeCells count="192">
    <mergeCell ref="A67:A68"/>
    <mergeCell ref="K67:T67"/>
    <mergeCell ref="AD67:AD68"/>
    <mergeCell ref="K68:T68"/>
    <mergeCell ref="X64:X65"/>
    <mergeCell ref="Z64:Z65"/>
    <mergeCell ref="E66:E67"/>
    <mergeCell ref="F66:F67"/>
    <mergeCell ref="Y66:Y67"/>
    <mergeCell ref="Z66:Z67"/>
    <mergeCell ref="E62:E63"/>
    <mergeCell ref="F62:F63"/>
    <mergeCell ref="Y62:Y63"/>
    <mergeCell ref="Z62:Z63"/>
    <mergeCell ref="A63:A64"/>
    <mergeCell ref="AD63:AD64"/>
    <mergeCell ref="E64:E65"/>
    <mergeCell ref="G64:G65"/>
    <mergeCell ref="H64:H65"/>
    <mergeCell ref="W64:W65"/>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54:E55"/>
    <mergeCell ref="F54:F55"/>
    <mergeCell ref="Y54:Y55"/>
    <mergeCell ref="Z54:Z55"/>
    <mergeCell ref="A55:A56"/>
    <mergeCell ref="AD55:AD56"/>
    <mergeCell ref="E56:E57"/>
    <mergeCell ref="G56:G57"/>
    <mergeCell ref="H56:H57"/>
    <mergeCell ref="W56:W57"/>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46:E47"/>
    <mergeCell ref="F46:F47"/>
    <mergeCell ref="Y46:Y47"/>
    <mergeCell ref="Z46:Z47"/>
    <mergeCell ref="A47:A48"/>
    <mergeCell ref="AD47:AD48"/>
    <mergeCell ref="E48:E49"/>
    <mergeCell ref="G48:G49"/>
    <mergeCell ref="H48:H49"/>
    <mergeCell ref="W48:W49"/>
    <mergeCell ref="Y38:Y39"/>
    <mergeCell ref="Z38:Z39"/>
    <mergeCell ref="A39:A40"/>
    <mergeCell ref="AD39:AD40"/>
    <mergeCell ref="E40:E41"/>
    <mergeCell ref="AD43:AD44"/>
    <mergeCell ref="G44:G45"/>
    <mergeCell ref="I44:I45"/>
    <mergeCell ref="J44:J45"/>
    <mergeCell ref="U44:U45"/>
    <mergeCell ref="V44:V45"/>
    <mergeCell ref="X44:X45"/>
    <mergeCell ref="Z40:Z41"/>
    <mergeCell ref="E42:E43"/>
    <mergeCell ref="F42:F43"/>
    <mergeCell ref="Y42:Y43"/>
    <mergeCell ref="Z42:Z43"/>
    <mergeCell ref="A31:A32"/>
    <mergeCell ref="A43:A44"/>
    <mergeCell ref="G40:G41"/>
    <mergeCell ref="H40:H41"/>
    <mergeCell ref="O40:O41"/>
    <mergeCell ref="P40:R41"/>
    <mergeCell ref="W40:W41"/>
    <mergeCell ref="X40:X41"/>
    <mergeCell ref="A35:A36"/>
    <mergeCell ref="O36:P36"/>
    <mergeCell ref="E38:E39"/>
    <mergeCell ref="F38:F39"/>
    <mergeCell ref="AD31:AD32"/>
    <mergeCell ref="E32:E33"/>
    <mergeCell ref="G32:G33"/>
    <mergeCell ref="H32:H33"/>
    <mergeCell ref="N32:Q32"/>
    <mergeCell ref="W32:W33"/>
    <mergeCell ref="X32:X33"/>
    <mergeCell ref="P28:P29"/>
    <mergeCell ref="U28:U29"/>
    <mergeCell ref="V28:V29"/>
    <mergeCell ref="X28:X29"/>
    <mergeCell ref="E30:E31"/>
    <mergeCell ref="F30:F31"/>
    <mergeCell ref="Z32:Z33"/>
    <mergeCell ref="N33:Q34"/>
    <mergeCell ref="E34:E35"/>
    <mergeCell ref="F34:F35"/>
    <mergeCell ref="Y34:Y35"/>
    <mergeCell ref="Z34:Z35"/>
    <mergeCell ref="Y30:Y31"/>
    <mergeCell ref="Z30:Z31"/>
    <mergeCell ref="AD35:AD36"/>
    <mergeCell ref="E26:E27"/>
    <mergeCell ref="F26:F27"/>
    <mergeCell ref="Y26:Y27"/>
    <mergeCell ref="Z26:Z27"/>
    <mergeCell ref="A27:A28"/>
    <mergeCell ref="AD27:AD28"/>
    <mergeCell ref="G28:G29"/>
    <mergeCell ref="I28:I29"/>
    <mergeCell ref="J28:J29"/>
    <mergeCell ref="M28:O29"/>
    <mergeCell ref="A23:A24"/>
    <mergeCell ref="AD23:AD24"/>
    <mergeCell ref="E24:E25"/>
    <mergeCell ref="G24:G25"/>
    <mergeCell ref="H24:H25"/>
    <mergeCell ref="W24:W25"/>
    <mergeCell ref="X24:X25"/>
    <mergeCell ref="Z24:Z25"/>
    <mergeCell ref="T20:T21"/>
    <mergeCell ref="V20:W21"/>
    <mergeCell ref="E22:E23"/>
    <mergeCell ref="F22:F23"/>
    <mergeCell ref="Y22:Y23"/>
    <mergeCell ref="Z22:Z23"/>
    <mergeCell ref="E18:E19"/>
    <mergeCell ref="F18:F19"/>
    <mergeCell ref="Y18:Y19"/>
    <mergeCell ref="Z18:Z19"/>
    <mergeCell ref="A19:A20"/>
    <mergeCell ref="AD19:AD20"/>
    <mergeCell ref="H20:I21"/>
    <mergeCell ref="K20:K21"/>
    <mergeCell ref="L20:L21"/>
    <mergeCell ref="S20:S21"/>
    <mergeCell ref="A15:A16"/>
    <mergeCell ref="AD15:AD16"/>
    <mergeCell ref="E16:E17"/>
    <mergeCell ref="G16:G17"/>
    <mergeCell ref="H16:H17"/>
    <mergeCell ref="W16:W17"/>
    <mergeCell ref="X16:X17"/>
    <mergeCell ref="Z16:Z17"/>
    <mergeCell ref="V12:V13"/>
    <mergeCell ref="X12:X13"/>
    <mergeCell ref="E14:E15"/>
    <mergeCell ref="F14:F15"/>
    <mergeCell ref="Y14:Y15"/>
    <mergeCell ref="Z14:Z15"/>
    <mergeCell ref="E10:E11"/>
    <mergeCell ref="F10:F11"/>
    <mergeCell ref="Y10:Y11"/>
    <mergeCell ref="Z10:Z11"/>
    <mergeCell ref="A11:A12"/>
    <mergeCell ref="AD11:AD12"/>
    <mergeCell ref="G12:G13"/>
    <mergeCell ref="I12:I13"/>
    <mergeCell ref="J12:J13"/>
    <mergeCell ref="U12:U13"/>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s>
  <conditionalFormatting sqref="C6 C62 C10 C14 C18 C22 C26 C30 C38 C42 C46 C50 C54 C58 C34 C66">
    <cfRule type="expression" dxfId="62" priority="19" stopIfTrue="1">
      <formula>D8&gt;D6</formula>
    </cfRule>
  </conditionalFormatting>
  <conditionalFormatting sqref="C8 C64 C12 C16 C20 C24 C28 C32 C40 C44 C48 C52 C56 C60 C36 C68">
    <cfRule type="expression" dxfId="61" priority="18" stopIfTrue="1">
      <formula>D6&gt;D8</formula>
    </cfRule>
  </conditionalFormatting>
  <conditionalFormatting sqref="E6:E7 E14:E15 E22:E23 E30:E31 E38:E39 E46:E47 E54:E55 E62:E63">
    <cfRule type="expression" dxfId="60" priority="17" stopIfTrue="1">
      <formula>F10&gt;F6</formula>
    </cfRule>
  </conditionalFormatting>
  <conditionalFormatting sqref="E10:E11 E18:E19 E26:E27 E34:E35 E42:E43 E50:E51 E58:E59 E66:E67">
    <cfRule type="expression" dxfId="59" priority="16" stopIfTrue="1">
      <formula>F6&gt;F10</formula>
    </cfRule>
  </conditionalFormatting>
  <conditionalFormatting sqref="G8:G9 G24:G25 G40:G41 G56:G57">
    <cfRule type="expression" dxfId="58" priority="15" stopIfTrue="1">
      <formula>H16&gt;H8</formula>
    </cfRule>
  </conditionalFormatting>
  <conditionalFormatting sqref="G16:G17 G32:G33 G48:G49 G64:G65">
    <cfRule type="expression" dxfId="57" priority="14" stopIfTrue="1">
      <formula>H8&gt;H16</formula>
    </cfRule>
  </conditionalFormatting>
  <conditionalFormatting sqref="K20:K21">
    <cfRule type="expression" dxfId="56" priority="13" stopIfTrue="1">
      <formula>L52&gt;L20</formula>
    </cfRule>
  </conditionalFormatting>
  <conditionalFormatting sqref="AB6 AB18 AB10 AB14 AB22 AB26 AB30 AB34 AB38 AB42 AB46 AB50 AB54 AB58 AB62 AB66">
    <cfRule type="expression" dxfId="55" priority="12" stopIfTrue="1">
      <formula>AA8&gt;AA6</formula>
    </cfRule>
  </conditionalFormatting>
  <conditionalFormatting sqref="AB8 AB12 AB16 AB20 AB24 AB28 AB32 AB36 AB40 AB44 AB48 AB52 AB56 AB60 AB64 AB68">
    <cfRule type="expression" dxfId="54" priority="11" stopIfTrue="1">
      <formula>AA6&gt;AA8</formula>
    </cfRule>
  </conditionalFormatting>
  <conditionalFormatting sqref="Z6:Z7 Z14:Z15 Z22:Z23 Z30:Z31 Z38:Z39 Z46:Z47 Z54:Z55 Z62:Z63">
    <cfRule type="expression" dxfId="53" priority="10" stopIfTrue="1">
      <formula>Y10&gt;Y6</formula>
    </cfRule>
  </conditionalFormatting>
  <conditionalFormatting sqref="Z10:Z11 Z18:Z19 Z26:Z27 Z34:Z35 Z42:Z43 Z50:Z51 Z58:Z59 Z66:Z67">
    <cfRule type="expression" dxfId="52" priority="9" stopIfTrue="1">
      <formula>Y6&gt;Y10</formula>
    </cfRule>
  </conditionalFormatting>
  <conditionalFormatting sqref="X8:X9 X24:X25 X40:X41 X56:X57">
    <cfRule type="expression" dxfId="51" priority="8" stopIfTrue="1">
      <formula>W16&gt;W8</formula>
    </cfRule>
  </conditionalFormatting>
  <conditionalFormatting sqref="X16:X17 X32:X33 X48:X49 X64:X65">
    <cfRule type="expression" dxfId="50" priority="7" stopIfTrue="1">
      <formula>W8&gt;W16</formula>
    </cfRule>
  </conditionalFormatting>
  <conditionalFormatting sqref="V12:V13 V44:V45">
    <cfRule type="expression" dxfId="49" priority="6" stopIfTrue="1">
      <formula>U28&gt;U12</formula>
    </cfRule>
  </conditionalFormatting>
  <conditionalFormatting sqref="T20:T21">
    <cfRule type="expression" dxfId="48" priority="5" stopIfTrue="1">
      <formula>S52&gt;S20</formula>
    </cfRule>
  </conditionalFormatting>
  <conditionalFormatting sqref="T52:T53">
    <cfRule type="expression" dxfId="47" priority="4" stopIfTrue="1">
      <formula>S20&gt;S52</formula>
    </cfRule>
  </conditionalFormatting>
  <conditionalFormatting sqref="P40:R41">
    <cfRule type="expression" dxfId="46" priority="3" stopIfTrue="1">
      <formula>P28&gt;O40</formula>
    </cfRule>
  </conditionalFormatting>
  <conditionalFormatting sqref="M28:O29">
    <cfRule type="expression" dxfId="45" priority="2" stopIfTrue="1">
      <formula>O40&gt;P28</formula>
    </cfRule>
  </conditionalFormatting>
  <conditionalFormatting sqref="V28:V29 V60:V61">
    <cfRule type="expression" dxfId="44" priority="1" stopIfTrue="1">
      <formula>U12&gt;U28</formula>
    </cfRule>
  </conditionalFormatting>
  <conditionalFormatting sqref="I12:I13 I44:I45">
    <cfRule type="expression" dxfId="43" priority="20" stopIfTrue="1">
      <formula>J28&gt;J12</formula>
    </cfRule>
  </conditionalFormatting>
  <conditionalFormatting sqref="I28:I29 I60:I61">
    <cfRule type="expression" dxfId="42" priority="21" stopIfTrue="1">
      <formula>J12&gt;J28</formula>
    </cfRule>
  </conditionalFormatting>
  <conditionalFormatting sqref="K52:K53">
    <cfRule type="expression" dxfId="41" priority="22" stopIfTrue="1">
      <formula>L52&gt;L84</formula>
    </cfRule>
  </conditionalFormatting>
  <hyperlinks>
    <hyperlink ref="K68" r:id="rId1" display="Tournament Bracket by Vertex42.com"/>
  </hyperlinks>
  <printOptions horizontalCentered="1"/>
  <pageMargins left="0.3" right="0.25" top="0.35" bottom="0.35" header="0.25" footer="0.25"/>
  <pageSetup scale="62" orientation="landscape" horizontalDpi="4294967293"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3.83203125" style="27" customWidth="1"/>
    <col min="2" max="2" width="5.1640625" style="1" bestFit="1" customWidth="1"/>
    <col min="3" max="3" width="15.6640625" customWidth="1"/>
    <col min="4" max="4" width="4" style="1" customWidth="1"/>
    <col min="5" max="5" width="13.5" customWidth="1"/>
    <col min="6" max="6" width="4" style="1" customWidth="1"/>
    <col min="7" max="7" width="12.6640625" customWidth="1"/>
    <col min="8" max="8" width="3.5" style="1" customWidth="1"/>
    <col min="9" max="9" width="13.5" customWidth="1"/>
    <col min="10" max="10" width="3.6640625" style="1" customWidth="1"/>
    <col min="11" max="11" width="11.33203125" customWidth="1"/>
    <col min="12" max="12" width="4.1640625" style="1" customWidth="1"/>
    <col min="13" max="13" width="2" customWidth="1"/>
    <col min="14" max="14" width="8.6640625" customWidth="1"/>
    <col min="15" max="15" width="3.5" style="1" customWidth="1"/>
    <col min="16" max="16" width="3.83203125" style="1" customWidth="1"/>
    <col min="17" max="17" width="7.83203125" customWidth="1"/>
    <col min="18" max="18" width="2.83203125" customWidth="1"/>
    <col min="19" max="19" width="3.6640625" style="1" customWidth="1"/>
    <col min="20" max="20" width="12" customWidth="1"/>
    <col min="21" max="21" width="3.33203125" style="1" customWidth="1"/>
    <col min="22" max="22" width="13.5" customWidth="1"/>
    <col min="23" max="23" width="3.6640625" style="1" customWidth="1"/>
    <col min="24" max="24" width="12.5" customWidth="1"/>
    <col min="25" max="25" width="3.6640625" style="1" customWidth="1"/>
    <col min="26" max="26" width="13.83203125" customWidth="1"/>
    <col min="27" max="27" width="3.5" style="1" customWidth="1"/>
    <col min="28" max="28" width="15.1640625" customWidth="1"/>
    <col min="29" max="29" width="3.83203125" style="1" bestFit="1" customWidth="1"/>
    <col min="30" max="30" width="5" style="23" customWidth="1"/>
    <col min="36" max="36" width="0" hidden="1" customWidth="1"/>
  </cols>
  <sheetData>
    <row r="1" spans="1:36" s="44" customFormat="1" ht="30" x14ac:dyDescent="0.15">
      <c r="A1" s="2"/>
      <c r="B1" s="129" t="s">
        <v>162</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2"/>
    </row>
    <row r="2" spans="1:36" ht="17" x14ac:dyDescent="0.2">
      <c r="A2" s="2"/>
      <c r="B2" s="33"/>
      <c r="C2" s="33" t="s">
        <v>7</v>
      </c>
      <c r="D2" s="34"/>
      <c r="E2" s="33" t="s">
        <v>8</v>
      </c>
      <c r="F2" s="34"/>
      <c r="G2" s="33" t="s">
        <v>6</v>
      </c>
      <c r="H2" s="34"/>
      <c r="I2" s="33" t="s">
        <v>5</v>
      </c>
      <c r="J2" s="34"/>
      <c r="K2" s="33" t="s">
        <v>1</v>
      </c>
      <c r="L2" s="34"/>
      <c r="M2" s="34"/>
      <c r="N2" s="135" t="s">
        <v>2</v>
      </c>
      <c r="O2" s="135"/>
      <c r="P2" s="135"/>
      <c r="Q2" s="135"/>
      <c r="R2" s="34"/>
      <c r="S2" s="34"/>
      <c r="T2" s="33" t="s">
        <v>1</v>
      </c>
      <c r="U2" s="34"/>
      <c r="V2" s="33" t="s">
        <v>5</v>
      </c>
      <c r="W2" s="34"/>
      <c r="X2" s="33" t="s">
        <v>6</v>
      </c>
      <c r="Y2" s="34"/>
      <c r="Z2" s="33" t="s">
        <v>8</v>
      </c>
      <c r="AA2" s="34"/>
      <c r="AB2" s="33" t="s">
        <v>7</v>
      </c>
      <c r="AC2" s="33"/>
      <c r="AD2" s="2"/>
      <c r="AJ2" t="b">
        <v>0</v>
      </c>
    </row>
    <row r="3" spans="1:36" ht="17" x14ac:dyDescent="0.2">
      <c r="A3" s="2"/>
      <c r="B3" s="3"/>
      <c r="C3" s="1" t="s">
        <v>157</v>
      </c>
      <c r="D3" s="4"/>
      <c r="E3" s="1" t="s">
        <v>47</v>
      </c>
      <c r="F3" s="4"/>
      <c r="G3" s="1" t="s">
        <v>158</v>
      </c>
      <c r="H3" s="4"/>
      <c r="I3" s="1" t="s">
        <v>159</v>
      </c>
      <c r="J3" s="4"/>
      <c r="K3" s="47" t="s">
        <v>160</v>
      </c>
      <c r="L3" s="4"/>
      <c r="M3" s="4"/>
      <c r="N3" s="118" t="s">
        <v>161</v>
      </c>
      <c r="O3" s="118"/>
      <c r="P3" s="118"/>
      <c r="Q3" s="118"/>
      <c r="R3" s="4"/>
      <c r="S3" s="4"/>
      <c r="T3" s="47" t="s">
        <v>160</v>
      </c>
      <c r="U3" s="4"/>
      <c r="V3" s="1" t="s">
        <v>159</v>
      </c>
      <c r="W3" s="4"/>
      <c r="X3" s="1" t="s">
        <v>158</v>
      </c>
      <c r="Y3" s="4"/>
      <c r="Z3" s="1" t="s">
        <v>47</v>
      </c>
      <c r="AA3" s="4"/>
      <c r="AB3" s="1" t="s">
        <v>157</v>
      </c>
      <c r="AC3" s="3"/>
      <c r="AD3" s="2"/>
    </row>
    <row r="4" spans="1:36" s="40" customFormat="1" ht="13" x14ac:dyDescent="0.15">
      <c r="A4" s="36"/>
      <c r="B4" s="28"/>
      <c r="C4" s="28"/>
      <c r="D4" s="37"/>
      <c r="E4" s="38"/>
      <c r="F4" s="39"/>
      <c r="G4" s="28"/>
      <c r="H4" s="37"/>
      <c r="I4" s="38"/>
      <c r="J4" s="39"/>
      <c r="K4" s="28"/>
      <c r="L4" s="37"/>
      <c r="M4" s="37"/>
      <c r="N4" s="38"/>
      <c r="O4" s="38"/>
      <c r="P4" s="38"/>
      <c r="Q4" s="38"/>
      <c r="R4" s="39"/>
      <c r="S4" s="39"/>
      <c r="T4" s="28"/>
      <c r="U4" s="37"/>
      <c r="V4" s="38"/>
      <c r="W4" s="39"/>
      <c r="X4" s="28"/>
      <c r="Y4" s="37"/>
      <c r="Z4" s="38"/>
      <c r="AA4" s="39"/>
      <c r="AB4" s="28"/>
      <c r="AC4" s="28"/>
      <c r="AD4" s="36"/>
    </row>
    <row r="5" spans="1:36" ht="9.75" customHeight="1" x14ac:dyDescent="0.15">
      <c r="A5" s="2"/>
      <c r="C5" s="48" t="s">
        <v>192</v>
      </c>
      <c r="AB5" s="50" t="s">
        <v>10</v>
      </c>
      <c r="AD5" s="2"/>
    </row>
    <row r="6" spans="1:36" ht="14.25" customHeight="1" thickBot="1" x14ac:dyDescent="0.2">
      <c r="A6" s="2"/>
      <c r="B6" s="31">
        <v>1</v>
      </c>
      <c r="C6" s="58" t="s">
        <v>92</v>
      </c>
      <c r="D6" s="61">
        <v>64</v>
      </c>
      <c r="E6" s="110" t="str">
        <f>IF(D6&gt;D8,C6,IF(D8&gt;D6,C8,""))</f>
        <v>Wichita State</v>
      </c>
      <c r="F6" s="107">
        <v>76</v>
      </c>
      <c r="Y6" s="107">
        <v>61</v>
      </c>
      <c r="Z6" s="110" t="str">
        <f>IF(AA8&gt;AA6,AB8,IF(AA6&gt;AA8,AB6,""))</f>
        <v>Florida</v>
      </c>
      <c r="AA6" s="64">
        <v>67</v>
      </c>
      <c r="AB6" s="59" t="s">
        <v>80</v>
      </c>
      <c r="AC6" s="31">
        <v>1</v>
      </c>
      <c r="AD6" s="2"/>
    </row>
    <row r="7" spans="1:36" ht="10.5" customHeight="1" thickBot="1" x14ac:dyDescent="0.2">
      <c r="A7" s="112" t="str">
        <f>IF($AJ$2=TRUE,1,"")</f>
        <v/>
      </c>
      <c r="B7" s="30"/>
      <c r="C7" s="48" t="s">
        <v>193</v>
      </c>
      <c r="D7" s="60"/>
      <c r="E7" s="111"/>
      <c r="F7" s="108"/>
      <c r="Y7" s="108"/>
      <c r="Z7" s="111"/>
      <c r="AA7" s="19"/>
      <c r="AB7" s="50" t="s">
        <v>189</v>
      </c>
      <c r="AC7" s="30"/>
      <c r="AD7" s="112" t="str">
        <f>IF($AJ$2=TRUE,A67+1,"")</f>
        <v/>
      </c>
    </row>
    <row r="8" spans="1:36" ht="14.25" customHeight="1" thickBot="1" x14ac:dyDescent="0.2">
      <c r="A8" s="112"/>
      <c r="B8" s="31">
        <v>16</v>
      </c>
      <c r="C8" s="58" t="s">
        <v>176</v>
      </c>
      <c r="D8" s="62">
        <v>37</v>
      </c>
      <c r="E8" s="113" t="str">
        <f>IF($AJ$2=TRUE,AD67+1,"")</f>
        <v/>
      </c>
      <c r="F8" s="18"/>
      <c r="G8" s="114" t="str">
        <f>IF(F6&gt;F10,E6,IF(F10&gt;F6,E10,""))</f>
        <v>Kentucky</v>
      </c>
      <c r="H8" s="107">
        <v>74</v>
      </c>
      <c r="W8" s="107">
        <v>79</v>
      </c>
      <c r="X8" s="110" t="str">
        <f>IF(Y10&gt;Y6,Z10,IF(Y6&gt;Y10,Z6,""))</f>
        <v>Florida</v>
      </c>
      <c r="Y8" s="19"/>
      <c r="Z8" s="113" t="str">
        <f>IF($AJ$2=TRUE,E64+1,"")</f>
        <v/>
      </c>
      <c r="AA8" s="63">
        <v>55</v>
      </c>
      <c r="AB8" s="59" t="s">
        <v>125</v>
      </c>
      <c r="AC8" s="31">
        <v>16</v>
      </c>
      <c r="AD8" s="112"/>
    </row>
    <row r="9" spans="1:36" ht="10.5" customHeight="1" thickBot="1" x14ac:dyDescent="0.2">
      <c r="A9" s="2"/>
      <c r="B9" s="30"/>
      <c r="C9" s="48" t="s">
        <v>51</v>
      </c>
      <c r="E9" s="109"/>
      <c r="F9" s="20"/>
      <c r="G9" s="115"/>
      <c r="H9" s="108"/>
      <c r="W9" s="108"/>
      <c r="X9" s="111"/>
      <c r="Y9" s="21"/>
      <c r="Z9" s="109"/>
      <c r="AB9" s="50" t="s">
        <v>95</v>
      </c>
      <c r="AC9" s="30"/>
      <c r="AD9" s="2"/>
    </row>
    <row r="10" spans="1:36" ht="14.25" customHeight="1" thickBot="1" x14ac:dyDescent="0.2">
      <c r="A10" s="2"/>
      <c r="B10" s="31">
        <v>8</v>
      </c>
      <c r="C10" s="58" t="s">
        <v>87</v>
      </c>
      <c r="D10" s="61">
        <v>56</v>
      </c>
      <c r="E10" s="110" t="str">
        <f>IF(D10&gt;D12,C10,IF(D12&gt;D10,C12,""))</f>
        <v>Kentucky</v>
      </c>
      <c r="F10" s="105">
        <v>78</v>
      </c>
      <c r="G10" s="1"/>
      <c r="H10" s="18"/>
      <c r="W10" s="19"/>
      <c r="X10" s="1"/>
      <c r="Y10" s="103">
        <v>45</v>
      </c>
      <c r="Z10" s="110" t="str">
        <f>IF(AA12&gt;AA10,AB12,IF(AA10&gt;AA12,AB10,""))</f>
        <v>Pittsburgh</v>
      </c>
      <c r="AA10" s="64">
        <v>48</v>
      </c>
      <c r="AB10" s="59" t="s">
        <v>96</v>
      </c>
      <c r="AC10" s="31">
        <v>8</v>
      </c>
      <c r="AD10" s="2"/>
    </row>
    <row r="11" spans="1:36" ht="10.5" customHeight="1" thickBot="1" x14ac:dyDescent="0.2">
      <c r="A11" s="112" t="str">
        <f>IF($AJ$2=TRUE,A7+1,"")</f>
        <v/>
      </c>
      <c r="B11" s="30"/>
      <c r="C11" s="48" t="s">
        <v>156</v>
      </c>
      <c r="D11" s="60"/>
      <c r="E11" s="111"/>
      <c r="F11" s="106"/>
      <c r="G11" s="1"/>
      <c r="H11" s="20"/>
      <c r="W11" s="21"/>
      <c r="X11" s="1"/>
      <c r="Y11" s="104"/>
      <c r="Z11" s="111"/>
      <c r="AA11" s="19"/>
      <c r="AB11" s="50" t="s">
        <v>84</v>
      </c>
      <c r="AC11" s="30"/>
      <c r="AD11" s="112" t="str">
        <f>IF($AJ$2=TRUE,AD7+1,"")</f>
        <v/>
      </c>
    </row>
    <row r="12" spans="1:36" ht="14.25" customHeight="1" thickBot="1" x14ac:dyDescent="0.2">
      <c r="A12" s="112"/>
      <c r="B12" s="31">
        <v>9</v>
      </c>
      <c r="C12" s="58" t="s">
        <v>59</v>
      </c>
      <c r="D12" s="62">
        <v>49</v>
      </c>
      <c r="E12" s="1"/>
      <c r="G12" s="109" t="str">
        <f>IF($AJ$2=TRUE,Z64+1,"")</f>
        <v/>
      </c>
      <c r="H12" s="20"/>
      <c r="I12" s="114" t="str">
        <f>IF(H8&gt;H16,G8,IF(H16&gt;H8,G16,""))</f>
        <v>Kentucky</v>
      </c>
      <c r="J12" s="107">
        <v>75</v>
      </c>
      <c r="U12" s="107">
        <v>62</v>
      </c>
      <c r="V12" s="110" t="str">
        <f>IF(W16&gt;W8,X16,IF(W8&gt;W16,X8,""))</f>
        <v>Florida</v>
      </c>
      <c r="W12" s="21"/>
      <c r="X12" s="109" t="str">
        <f>IF($AJ$2=TRUE,G60+1,"")</f>
        <v/>
      </c>
      <c r="Z12" s="1"/>
      <c r="AA12" s="63">
        <v>77</v>
      </c>
      <c r="AB12" s="59" t="s">
        <v>144</v>
      </c>
      <c r="AC12" s="31">
        <v>9</v>
      </c>
      <c r="AD12" s="112"/>
    </row>
    <row r="13" spans="1:36" ht="10.5" customHeight="1" thickBot="1" x14ac:dyDescent="0.2">
      <c r="A13" s="2"/>
      <c r="B13" s="30"/>
      <c r="C13" s="48" t="s">
        <v>153</v>
      </c>
      <c r="E13" s="1"/>
      <c r="G13" s="109"/>
      <c r="H13" s="20"/>
      <c r="I13" s="115"/>
      <c r="J13" s="108"/>
      <c r="U13" s="108"/>
      <c r="V13" s="111"/>
      <c r="W13" s="21"/>
      <c r="X13" s="109"/>
      <c r="Z13" s="1"/>
      <c r="AB13" s="50" t="s">
        <v>68</v>
      </c>
      <c r="AC13" s="30"/>
      <c r="AD13" s="2"/>
    </row>
    <row r="14" spans="1:36" ht="14.25" customHeight="1" thickBot="1" x14ac:dyDescent="0.2">
      <c r="A14" s="2"/>
      <c r="B14" s="31">
        <v>5</v>
      </c>
      <c r="C14" s="58" t="s">
        <v>71</v>
      </c>
      <c r="D14" s="61">
        <v>83</v>
      </c>
      <c r="E14" s="110" t="str">
        <f>IF(D14&gt;D16,C14,IF(D16&gt;D14,C16,""))</f>
        <v>Saint Louis</v>
      </c>
      <c r="F14" s="107">
        <v>51</v>
      </c>
      <c r="G14" s="1"/>
      <c r="H14" s="20"/>
      <c r="J14" s="18"/>
      <c r="U14" s="19"/>
      <c r="W14" s="21"/>
      <c r="X14" s="1"/>
      <c r="Y14" s="107">
        <v>60</v>
      </c>
      <c r="Z14" s="110" t="str">
        <f>IF(AA16&gt;AA14,AB16,IF(AA14&gt;AA16,AB14,""))</f>
        <v>Stephen F. Austin</v>
      </c>
      <c r="AA14" s="64">
        <v>75</v>
      </c>
      <c r="AB14" s="59" t="s">
        <v>12</v>
      </c>
      <c r="AC14" s="31">
        <v>5</v>
      </c>
      <c r="AD14" s="2"/>
    </row>
    <row r="15" spans="1:36" ht="10.5" customHeight="1" thickBot="1" x14ac:dyDescent="0.2">
      <c r="A15" s="112" t="str">
        <f>IF($AJ$2=TRUE,A11+1,"")</f>
        <v/>
      </c>
      <c r="B15" s="30"/>
      <c r="C15" s="48" t="s">
        <v>194</v>
      </c>
      <c r="D15" s="18"/>
      <c r="E15" s="111"/>
      <c r="F15" s="108"/>
      <c r="G15" s="1"/>
      <c r="H15" s="20"/>
      <c r="J15" s="20"/>
      <c r="U15" s="21"/>
      <c r="W15" s="21"/>
      <c r="X15" s="1"/>
      <c r="Y15" s="108"/>
      <c r="Z15" s="111"/>
      <c r="AA15" s="19"/>
      <c r="AB15" s="50" t="s">
        <v>60</v>
      </c>
      <c r="AC15" s="30"/>
      <c r="AD15" s="112" t="str">
        <f>IF($AJ$2=TRUE,AD11+1,"")</f>
        <v/>
      </c>
    </row>
    <row r="16" spans="1:36" ht="14.25" customHeight="1" thickBot="1" x14ac:dyDescent="0.2">
      <c r="A16" s="112"/>
      <c r="B16" s="31">
        <v>12</v>
      </c>
      <c r="C16" s="58" t="s">
        <v>177</v>
      </c>
      <c r="D16" s="62">
        <v>80</v>
      </c>
      <c r="E16" s="113" t="str">
        <f>IF($AJ$2=TRUE,E8+1,"")</f>
        <v/>
      </c>
      <c r="F16" s="18"/>
      <c r="G16" s="114" t="str">
        <f>IF(F14&gt;F18,E14,IF(F18&gt;F14,E18,""))</f>
        <v>Louisville</v>
      </c>
      <c r="H16" s="105">
        <v>69</v>
      </c>
      <c r="J16" s="20"/>
      <c r="U16" s="21"/>
      <c r="W16" s="103">
        <v>68</v>
      </c>
      <c r="X16" s="110" t="str">
        <f>IF(Y18&gt;Y14,Z18,IF(Y14&gt;Y18,Z14,""))</f>
        <v>UCLA</v>
      </c>
      <c r="Y16" s="19"/>
      <c r="Z16" s="113" t="str">
        <f>IF($AJ$2=TRUE,Z8+1,"")</f>
        <v/>
      </c>
      <c r="AA16" s="63">
        <v>77</v>
      </c>
      <c r="AB16" s="59" t="s">
        <v>163</v>
      </c>
      <c r="AC16" s="31">
        <v>12</v>
      </c>
      <c r="AD16" s="112"/>
    </row>
    <row r="17" spans="1:30" ht="10.5" customHeight="1" thickBot="1" x14ac:dyDescent="0.2">
      <c r="A17" s="2"/>
      <c r="B17" s="30"/>
      <c r="C17" s="48" t="s">
        <v>113</v>
      </c>
      <c r="E17" s="109"/>
      <c r="F17" s="20"/>
      <c r="G17" s="115"/>
      <c r="H17" s="106"/>
      <c r="J17" s="20"/>
      <c r="U17" s="21"/>
      <c r="W17" s="104"/>
      <c r="X17" s="111"/>
      <c r="Y17" s="21"/>
      <c r="Z17" s="109"/>
      <c r="AB17" s="50" t="s">
        <v>68</v>
      </c>
      <c r="AC17" s="30"/>
      <c r="AD17" s="2"/>
    </row>
    <row r="18" spans="1:30" ht="14.25" customHeight="1" thickBot="1" x14ac:dyDescent="0.2">
      <c r="A18" s="2"/>
      <c r="B18" s="31">
        <v>4</v>
      </c>
      <c r="C18" s="58" t="s">
        <v>75</v>
      </c>
      <c r="D18" s="61">
        <v>71</v>
      </c>
      <c r="E18" s="110" t="str">
        <f>IF(D18&gt;D20,C18,IF(D20&gt;D18,C20,""))</f>
        <v>Louisville</v>
      </c>
      <c r="F18" s="105">
        <v>66</v>
      </c>
      <c r="G18" s="1"/>
      <c r="J18" s="20"/>
      <c r="N18" s="51" t="s">
        <v>40</v>
      </c>
      <c r="O18" s="42"/>
      <c r="P18" s="42"/>
      <c r="Q18" s="42"/>
      <c r="U18" s="21"/>
      <c r="X18" s="1"/>
      <c r="Y18" s="103">
        <v>77</v>
      </c>
      <c r="Z18" s="110" t="str">
        <f>IF(AA20&gt;AA18,AB20,IF(AA18&gt;AA20,AB18,""))</f>
        <v>UCLA</v>
      </c>
      <c r="AA18" s="64">
        <v>76</v>
      </c>
      <c r="AB18" s="59" t="s">
        <v>14</v>
      </c>
      <c r="AC18" s="31">
        <v>4</v>
      </c>
      <c r="AD18" s="2"/>
    </row>
    <row r="19" spans="1:30" ht="10.5" customHeight="1" thickBot="1" x14ac:dyDescent="0.2">
      <c r="A19" s="112" t="str">
        <f>IF($AJ$2=TRUE,A15+1,"")</f>
        <v/>
      </c>
      <c r="B19" s="30"/>
      <c r="C19" s="48" t="s">
        <v>70</v>
      </c>
      <c r="D19" s="18"/>
      <c r="E19" s="111"/>
      <c r="F19" s="106"/>
      <c r="G19" s="1"/>
      <c r="J19" s="20"/>
      <c r="U19" s="21"/>
      <c r="X19" s="1"/>
      <c r="Y19" s="104"/>
      <c r="Z19" s="111"/>
      <c r="AA19" s="19"/>
      <c r="AB19" s="50" t="s">
        <v>100</v>
      </c>
      <c r="AC19" s="30"/>
      <c r="AD19" s="112" t="str">
        <f>IF($AJ$2=TRUE,AD15+1,"")</f>
        <v/>
      </c>
    </row>
    <row r="20" spans="1:30" ht="14.25" customHeight="1" thickBot="1" x14ac:dyDescent="0.2">
      <c r="A20" s="112"/>
      <c r="B20" s="31">
        <v>13</v>
      </c>
      <c r="C20" s="58" t="s">
        <v>178</v>
      </c>
      <c r="D20" s="62">
        <v>64</v>
      </c>
      <c r="E20" s="1"/>
      <c r="G20" s="1"/>
      <c r="H20" s="116" t="s">
        <v>85</v>
      </c>
      <c r="I20" s="116"/>
      <c r="J20" s="20"/>
      <c r="K20" s="114" t="str">
        <f>IF(J12&gt;J28,I12,IF(J28&gt;J12,I28,""))</f>
        <v>Kentucky</v>
      </c>
      <c r="L20" s="107">
        <v>74</v>
      </c>
      <c r="S20" s="107">
        <v>53</v>
      </c>
      <c r="T20" s="110" t="str">
        <f>IF(U28&gt;U12,V28,IF(U12&gt;U28,V12,""))</f>
        <v>Florida</v>
      </c>
      <c r="U20" s="21"/>
      <c r="V20" s="116" t="s">
        <v>86</v>
      </c>
      <c r="W20" s="116"/>
      <c r="X20" s="1"/>
      <c r="Z20" s="1"/>
      <c r="AA20" s="63">
        <v>59</v>
      </c>
      <c r="AB20" s="59" t="s">
        <v>164</v>
      </c>
      <c r="AC20" s="31">
        <v>13</v>
      </c>
      <c r="AD20" s="112"/>
    </row>
    <row r="21" spans="1:30" ht="10.5" customHeight="1" thickBot="1" x14ac:dyDescent="0.2">
      <c r="A21" s="2"/>
      <c r="B21" s="30"/>
      <c r="C21" s="48" t="s">
        <v>66</v>
      </c>
      <c r="E21" s="1"/>
      <c r="G21" s="1"/>
      <c r="H21" s="116"/>
      <c r="I21" s="116"/>
      <c r="J21" s="20"/>
      <c r="K21" s="115"/>
      <c r="L21" s="108"/>
      <c r="S21" s="108"/>
      <c r="T21" s="111"/>
      <c r="U21" s="21"/>
      <c r="V21" s="116"/>
      <c r="W21" s="116"/>
      <c r="X21" s="1"/>
      <c r="Z21" s="1"/>
      <c r="AB21" s="50" t="s">
        <v>84</v>
      </c>
      <c r="AC21" s="30"/>
      <c r="AD21" s="2"/>
    </row>
    <row r="22" spans="1:30" ht="14.25" customHeight="1" thickBot="1" x14ac:dyDescent="0.2">
      <c r="A22" s="2"/>
      <c r="B22" s="31">
        <v>6</v>
      </c>
      <c r="C22" s="58" t="s">
        <v>179</v>
      </c>
      <c r="D22" s="61">
        <v>67</v>
      </c>
      <c r="E22" s="110" t="str">
        <f>IF(D22&gt;D24,C22,IF(D24&gt;D22,C24,""))</f>
        <v>Tennessee</v>
      </c>
      <c r="F22" s="107">
        <v>83</v>
      </c>
      <c r="G22" s="1"/>
      <c r="I22" s="23" t="str">
        <f>IF($AJ$2=TRUE,X60+1,"")</f>
        <v/>
      </c>
      <c r="J22" s="20"/>
      <c r="L22" s="18"/>
      <c r="S22" s="19"/>
      <c r="U22" s="21"/>
      <c r="V22" s="22" t="str">
        <f>IF($AJ$2=TRUE,I54+1,"")</f>
        <v/>
      </c>
      <c r="X22" s="1"/>
      <c r="Y22" s="107">
        <v>55</v>
      </c>
      <c r="Z22" s="110" t="str">
        <f>IF(AA24&gt;AA22,AB24,IF(AA22&gt;AA24,AB22,""))</f>
        <v>Dayton</v>
      </c>
      <c r="AA22" s="64">
        <v>59</v>
      </c>
      <c r="AB22" s="59" t="s">
        <v>65</v>
      </c>
      <c r="AC22" s="31">
        <v>6</v>
      </c>
      <c r="AD22" s="2"/>
    </row>
    <row r="23" spans="1:30" ht="10.5" customHeight="1" thickBot="1" x14ac:dyDescent="0.2">
      <c r="A23" s="112" t="str">
        <f>IF($AJ$2=TRUE,A19+1,"")</f>
        <v/>
      </c>
      <c r="B23" s="30"/>
      <c r="C23" s="48" t="s">
        <v>195</v>
      </c>
      <c r="D23" s="18"/>
      <c r="E23" s="111"/>
      <c r="F23" s="108"/>
      <c r="G23" s="1"/>
      <c r="J23" s="20"/>
      <c r="L23" s="20"/>
      <c r="S23" s="21"/>
      <c r="U23" s="21"/>
      <c r="X23" s="1"/>
      <c r="Y23" s="108"/>
      <c r="Z23" s="111"/>
      <c r="AA23" s="19"/>
      <c r="AB23" s="50" t="s">
        <v>79</v>
      </c>
      <c r="AC23" s="30"/>
      <c r="AD23" s="112" t="str">
        <f>IF($AJ$2=TRUE,AD19+1,"")</f>
        <v/>
      </c>
    </row>
    <row r="24" spans="1:30" ht="14.25" customHeight="1" thickBot="1" x14ac:dyDescent="0.2">
      <c r="A24" s="112"/>
      <c r="B24" s="31">
        <v>11</v>
      </c>
      <c r="C24" s="58" t="s">
        <v>204</v>
      </c>
      <c r="D24" s="62">
        <v>86</v>
      </c>
      <c r="E24" s="113" t="str">
        <f>IF($AJ$2=TRUE,E16+1,"")</f>
        <v/>
      </c>
      <c r="F24" s="18"/>
      <c r="G24" s="114" t="str">
        <f>IF(F22&gt;F26,E22,IF(F26&gt;F22,E26,""))</f>
        <v>Tennessee</v>
      </c>
      <c r="H24" s="107">
        <v>71</v>
      </c>
      <c r="J24" s="20"/>
      <c r="L24" s="20"/>
      <c r="S24" s="21"/>
      <c r="U24" s="21"/>
      <c r="W24" s="107">
        <v>82</v>
      </c>
      <c r="X24" s="110" t="str">
        <f>IF(Y26&gt;Y22,Z26,IF(Y22&gt;Y26,Z22,""))</f>
        <v>Dayton</v>
      </c>
      <c r="Y24" s="19"/>
      <c r="Z24" s="113" t="str">
        <f>IF($AJ$2=TRUE,Z16+1,"")</f>
        <v/>
      </c>
      <c r="AA24" s="63">
        <v>60</v>
      </c>
      <c r="AB24" s="59" t="s">
        <v>165</v>
      </c>
      <c r="AC24" s="31">
        <v>11</v>
      </c>
      <c r="AD24" s="112"/>
    </row>
    <row r="25" spans="1:30" ht="10.5" customHeight="1" thickBot="1" x14ac:dyDescent="0.2">
      <c r="A25" s="2"/>
      <c r="B25" s="30"/>
      <c r="C25" s="48" t="s">
        <v>68</v>
      </c>
      <c r="E25" s="109"/>
      <c r="F25" s="20"/>
      <c r="G25" s="115"/>
      <c r="H25" s="108"/>
      <c r="J25" s="20"/>
      <c r="L25" s="20"/>
      <c r="S25" s="21"/>
      <c r="U25" s="21"/>
      <c r="W25" s="108"/>
      <c r="X25" s="111"/>
      <c r="Y25" s="21"/>
      <c r="Z25" s="109"/>
      <c r="AB25" s="50" t="s">
        <v>91</v>
      </c>
      <c r="AC25" s="30"/>
      <c r="AD25" s="2"/>
    </row>
    <row r="26" spans="1:30" ht="14.25" customHeight="1" thickBot="1" x14ac:dyDescent="0.2">
      <c r="A26" s="2"/>
      <c r="B26" s="31">
        <v>3</v>
      </c>
      <c r="C26" s="58" t="s">
        <v>101</v>
      </c>
      <c r="D26" s="61">
        <v>71</v>
      </c>
      <c r="E26" s="110" t="str">
        <f>IF(D26&gt;D28,C26,IF(D28&gt;D26,C28,""))</f>
        <v>Mercer</v>
      </c>
      <c r="F26" s="105">
        <v>63</v>
      </c>
      <c r="G26" s="1"/>
      <c r="H26" s="18"/>
      <c r="J26" s="20"/>
      <c r="L26" s="20"/>
      <c r="S26" s="21"/>
      <c r="U26" s="21"/>
      <c r="W26" s="19"/>
      <c r="X26" s="1"/>
      <c r="Y26" s="103">
        <v>53</v>
      </c>
      <c r="Z26" s="110" t="str">
        <f>IF(AA28&gt;AA26,AB28,IF(AA26&gt;AA28,AB26,""))</f>
        <v>Syracuse</v>
      </c>
      <c r="AA26" s="64">
        <v>77</v>
      </c>
      <c r="AB26" s="59" t="s">
        <v>61</v>
      </c>
      <c r="AC26" s="31">
        <v>3</v>
      </c>
      <c r="AD26" s="2"/>
    </row>
    <row r="27" spans="1:30" ht="10.5" customHeight="1" thickBot="1" x14ac:dyDescent="0.2">
      <c r="A27" s="112" t="str">
        <f>IF($AJ$2=TRUE,A23+1,"")</f>
        <v/>
      </c>
      <c r="B27" s="30"/>
      <c r="C27" s="48" t="s">
        <v>68</v>
      </c>
      <c r="D27" s="18"/>
      <c r="E27" s="111"/>
      <c r="F27" s="106"/>
      <c r="G27" s="1"/>
      <c r="H27" s="20"/>
      <c r="J27" s="20"/>
      <c r="L27" s="20"/>
      <c r="S27" s="21"/>
      <c r="U27" s="21"/>
      <c r="W27" s="21"/>
      <c r="X27" s="1"/>
      <c r="Y27" s="104"/>
      <c r="Z27" s="111"/>
      <c r="AA27" s="19"/>
      <c r="AB27" s="50" t="s">
        <v>152</v>
      </c>
      <c r="AC27" s="30"/>
      <c r="AD27" s="112" t="str">
        <f>IF($AJ$2=TRUE,AD23+1,"")</f>
        <v/>
      </c>
    </row>
    <row r="28" spans="1:30" ht="14.25" customHeight="1" thickBot="1" x14ac:dyDescent="0.2">
      <c r="A28" s="112"/>
      <c r="B28" s="31">
        <v>14</v>
      </c>
      <c r="C28" s="58" t="s">
        <v>180</v>
      </c>
      <c r="D28" s="62">
        <v>78</v>
      </c>
      <c r="E28" s="1"/>
      <c r="G28" s="109" t="str">
        <f>IF($AJ$2=TRUE,G12+1,"")</f>
        <v/>
      </c>
      <c r="H28" s="20"/>
      <c r="I28" s="114" t="str">
        <f>IF(H24&gt;H32,G24,IF(H32&gt;H24,G32,""))</f>
        <v>Michigan</v>
      </c>
      <c r="J28" s="105">
        <v>72</v>
      </c>
      <c r="L28" s="20"/>
      <c r="M28" s="114" t="str">
        <f>IF(L52&gt;L20,K52,IF(L20&gt;L52,K20,""))</f>
        <v>Kentucky</v>
      </c>
      <c r="N28" s="110"/>
      <c r="O28" s="110"/>
      <c r="P28" s="107">
        <v>54</v>
      </c>
      <c r="Q28" s="1"/>
      <c r="S28" s="21"/>
      <c r="U28" s="103">
        <v>52</v>
      </c>
      <c r="V28" s="110" t="str">
        <f>IF(W32&gt;W24,X32,IF(W24&gt;W32,X24,""))</f>
        <v>Dayton</v>
      </c>
      <c r="W28" s="21"/>
      <c r="X28" s="109" t="str">
        <f>IF($AJ$2=TRUE,X12+1,"")</f>
        <v/>
      </c>
      <c r="Z28" s="1"/>
      <c r="AA28" s="63">
        <v>53</v>
      </c>
      <c r="AB28" s="59" t="s">
        <v>166</v>
      </c>
      <c r="AC28" s="31">
        <v>14</v>
      </c>
      <c r="AD28" s="112"/>
    </row>
    <row r="29" spans="1:30" ht="10.5" customHeight="1" thickBot="1" x14ac:dyDescent="0.2">
      <c r="A29" s="2"/>
      <c r="B29" s="30"/>
      <c r="C29" s="48" t="s">
        <v>79</v>
      </c>
      <c r="E29" s="1"/>
      <c r="G29" s="109"/>
      <c r="H29" s="20"/>
      <c r="I29" s="115"/>
      <c r="J29" s="106"/>
      <c r="L29" s="20"/>
      <c r="M29" s="115"/>
      <c r="N29" s="111"/>
      <c r="O29" s="111"/>
      <c r="P29" s="108"/>
      <c r="Q29" s="1"/>
      <c r="S29" s="21"/>
      <c r="U29" s="104"/>
      <c r="V29" s="111"/>
      <c r="W29" s="21"/>
      <c r="X29" s="109"/>
      <c r="Z29" s="1"/>
      <c r="AB29" s="50" t="s">
        <v>72</v>
      </c>
      <c r="AC29" s="30"/>
      <c r="AD29" s="2"/>
    </row>
    <row r="30" spans="1:30" ht="14.25" customHeight="1" thickBot="1" x14ac:dyDescent="0.2">
      <c r="A30" s="2"/>
      <c r="B30" s="31">
        <v>7</v>
      </c>
      <c r="C30" s="58" t="s">
        <v>49</v>
      </c>
      <c r="D30" s="61">
        <v>87</v>
      </c>
      <c r="E30" s="110" t="str">
        <f>IF(D30&gt;D32,C30,IF(D32&gt;D30,C32,""))</f>
        <v>Texas</v>
      </c>
      <c r="F30" s="107">
        <v>65</v>
      </c>
      <c r="G30" s="1"/>
      <c r="H30" s="20"/>
      <c r="L30" s="20"/>
      <c r="S30" s="21"/>
      <c r="W30" s="21"/>
      <c r="X30" s="1"/>
      <c r="Y30" s="107">
        <v>60</v>
      </c>
      <c r="Z30" s="110" t="str">
        <f>IF(AA32&gt;AA30,AB32,IF(AA30&gt;AA32,AB30,""))</f>
        <v>Stanford</v>
      </c>
      <c r="AA30" s="64">
        <v>53</v>
      </c>
      <c r="AB30" s="59" t="s">
        <v>73</v>
      </c>
      <c r="AC30" s="31">
        <v>7</v>
      </c>
      <c r="AD30" s="2"/>
    </row>
    <row r="31" spans="1:30" ht="10.5" customHeight="1" thickBot="1" x14ac:dyDescent="0.2">
      <c r="A31" s="112" t="str">
        <f>IF($AJ$2=TRUE,A27+1,"")</f>
        <v/>
      </c>
      <c r="B31" s="30"/>
      <c r="C31" s="48" t="s">
        <v>105</v>
      </c>
      <c r="D31" s="18"/>
      <c r="E31" s="111"/>
      <c r="F31" s="108"/>
      <c r="G31" s="1"/>
      <c r="H31" s="20"/>
      <c r="L31" s="20"/>
      <c r="S31" s="21"/>
      <c r="W31" s="21"/>
      <c r="X31" s="1"/>
      <c r="Y31" s="108"/>
      <c r="Z31" s="111"/>
      <c r="AA31" s="19"/>
      <c r="AB31" s="50" t="s">
        <v>100</v>
      </c>
      <c r="AC31" s="30"/>
      <c r="AD31" s="112" t="str">
        <f>IF($AJ$2=TRUE,AD27+1,"")</f>
        <v/>
      </c>
    </row>
    <row r="32" spans="1:30" ht="14.25" customHeight="1" thickBot="1" x14ac:dyDescent="0.2">
      <c r="A32" s="112"/>
      <c r="B32" s="31">
        <v>10</v>
      </c>
      <c r="C32" s="58" t="s">
        <v>181</v>
      </c>
      <c r="D32" s="62">
        <v>85</v>
      </c>
      <c r="E32" s="113" t="str">
        <f>IF($AJ$2=TRUE,E24+1,"")</f>
        <v/>
      </c>
      <c r="F32" s="18"/>
      <c r="G32" s="114" t="str">
        <f>IF(F30&gt;F34,E30,IF(F34&gt;F30,E34,""))</f>
        <v>Michigan</v>
      </c>
      <c r="H32" s="105">
        <v>73</v>
      </c>
      <c r="L32" s="20"/>
      <c r="M32" s="24"/>
      <c r="N32" s="110" t="s">
        <v>0</v>
      </c>
      <c r="O32" s="110"/>
      <c r="P32" s="110"/>
      <c r="Q32" s="110"/>
      <c r="R32" s="25"/>
      <c r="S32" s="21"/>
      <c r="W32" s="103">
        <v>72</v>
      </c>
      <c r="X32" s="110" t="str">
        <f>IF(Y34&gt;Y30,Z34,IF(Y30&gt;Y34,Z30,""))</f>
        <v>Stanford</v>
      </c>
      <c r="Y32" s="19"/>
      <c r="Z32" s="113" t="str">
        <f>IF($AJ$2=TRUE,Z24+1,"")</f>
        <v/>
      </c>
      <c r="AA32" s="63">
        <v>58</v>
      </c>
      <c r="AB32" s="59" t="s">
        <v>167</v>
      </c>
      <c r="AC32" s="31">
        <v>10</v>
      </c>
      <c r="AD32" s="112"/>
    </row>
    <row r="33" spans="1:30" ht="10.5" customHeight="1" thickBot="1" x14ac:dyDescent="0.2">
      <c r="A33" s="2"/>
      <c r="B33" s="30"/>
      <c r="C33" s="48" t="s">
        <v>58</v>
      </c>
      <c r="E33" s="109"/>
      <c r="F33" s="20"/>
      <c r="G33" s="115"/>
      <c r="H33" s="106"/>
      <c r="L33" s="20"/>
      <c r="M33" s="11"/>
      <c r="N33" s="119" t="str">
        <f>IF(O40&gt;P28,P40,IF(P28&gt;O40,M28,""))</f>
        <v>Connecticut</v>
      </c>
      <c r="O33" s="120"/>
      <c r="P33" s="120"/>
      <c r="Q33" s="121"/>
      <c r="R33" s="12"/>
      <c r="S33" s="21"/>
      <c r="W33" s="104"/>
      <c r="X33" s="111"/>
      <c r="Y33" s="21"/>
      <c r="Z33" s="109"/>
      <c r="AB33" s="50" t="s">
        <v>54</v>
      </c>
      <c r="AC33" s="30"/>
      <c r="AD33" s="2"/>
    </row>
    <row r="34" spans="1:30" ht="14.25" customHeight="1" thickBot="1" x14ac:dyDescent="0.2">
      <c r="A34" s="2"/>
      <c r="B34" s="31">
        <v>2</v>
      </c>
      <c r="C34" s="58" t="s">
        <v>107</v>
      </c>
      <c r="D34" s="61">
        <v>57</v>
      </c>
      <c r="E34" s="110" t="str">
        <f>IF(D34&gt;D36,C34,IF(D36&gt;D34,C36,""))</f>
        <v>Michigan</v>
      </c>
      <c r="F34" s="105">
        <v>79</v>
      </c>
      <c r="G34" s="1"/>
      <c r="L34" s="20"/>
      <c r="M34" s="11"/>
      <c r="N34" s="122"/>
      <c r="O34" s="123"/>
      <c r="P34" s="123"/>
      <c r="Q34" s="124"/>
      <c r="R34" s="12"/>
      <c r="S34" s="21"/>
      <c r="X34" s="1"/>
      <c r="Y34" s="103">
        <v>57</v>
      </c>
      <c r="Z34" s="110" t="str">
        <f>IF(AA36&gt;AA34,AB36,IF(AA34&gt;AA36,AB34,""))</f>
        <v>Kansas</v>
      </c>
      <c r="AA34" s="64">
        <v>80</v>
      </c>
      <c r="AB34" s="59" t="s">
        <v>112</v>
      </c>
      <c r="AC34" s="31">
        <v>2</v>
      </c>
      <c r="AD34" s="2"/>
    </row>
    <row r="35" spans="1:30" ht="10.5" customHeight="1" thickBot="1" x14ac:dyDescent="0.2">
      <c r="A35" s="112" t="str">
        <f>IF($AJ$2=TRUE,A31+1,"")</f>
        <v/>
      </c>
      <c r="B35" s="30"/>
      <c r="C35" s="48" t="s">
        <v>156</v>
      </c>
      <c r="D35" s="18"/>
      <c r="E35" s="111"/>
      <c r="F35" s="106"/>
      <c r="G35" s="1"/>
      <c r="L35" s="20"/>
      <c r="S35" s="21"/>
      <c r="X35" s="1"/>
      <c r="Y35" s="104"/>
      <c r="Z35" s="111"/>
      <c r="AA35" s="19"/>
      <c r="AB35" s="50" t="s">
        <v>54</v>
      </c>
      <c r="AC35" s="30"/>
      <c r="AD35" s="112" t="str">
        <f>IF($AJ$2=TRUE,AD31+1,"")</f>
        <v/>
      </c>
    </row>
    <row r="36" spans="1:30" ht="14.25" customHeight="1" thickBot="1" x14ac:dyDescent="0.2">
      <c r="A36" s="112"/>
      <c r="B36" s="31">
        <v>15</v>
      </c>
      <c r="C36" s="58" t="s">
        <v>182</v>
      </c>
      <c r="D36" s="62">
        <v>40</v>
      </c>
      <c r="E36" s="1"/>
      <c r="G36" s="1"/>
      <c r="K36" s="23" t="str">
        <f>IF($AJ$2=TRUE,V54+1,"")</f>
        <v/>
      </c>
      <c r="L36" s="20"/>
      <c r="O36" s="109" t="str">
        <f>IF($AJ$2=TRUE,T36+1,"")</f>
        <v/>
      </c>
      <c r="P36" s="109"/>
      <c r="S36" s="21"/>
      <c r="T36" s="22" t="str">
        <f>IF($AJ$2=TRUE,K36+1,"")</f>
        <v/>
      </c>
      <c r="X36" s="1"/>
      <c r="Z36" s="1"/>
      <c r="AA36" s="63">
        <v>69</v>
      </c>
      <c r="AB36" s="59" t="s">
        <v>168</v>
      </c>
      <c r="AC36" s="31">
        <v>15</v>
      </c>
      <c r="AD36" s="112"/>
    </row>
    <row r="37" spans="1:30" ht="10.5" customHeight="1" x14ac:dyDescent="0.15">
      <c r="A37" s="2"/>
      <c r="B37" s="30"/>
      <c r="C37" s="48" t="s">
        <v>82</v>
      </c>
      <c r="E37" s="1"/>
      <c r="G37" s="1"/>
      <c r="L37" s="20"/>
      <c r="S37" s="21"/>
      <c r="X37" s="1"/>
      <c r="Z37" s="1"/>
      <c r="AB37" s="50" t="s">
        <v>93</v>
      </c>
      <c r="AC37" s="30"/>
      <c r="AD37" s="2"/>
    </row>
    <row r="38" spans="1:30" ht="14.25" customHeight="1" thickBot="1" x14ac:dyDescent="0.2">
      <c r="A38" s="2"/>
      <c r="B38" s="31">
        <v>1</v>
      </c>
      <c r="C38" s="58" t="s">
        <v>146</v>
      </c>
      <c r="D38" s="61">
        <v>68</v>
      </c>
      <c r="E38" s="110" t="str">
        <f>IF(D38&gt;D40,C38,IF(D40&gt;D38,C40,""))</f>
        <v>Arizona</v>
      </c>
      <c r="F38" s="107">
        <v>84</v>
      </c>
      <c r="G38" s="1"/>
      <c r="L38" s="20"/>
      <c r="S38" s="21"/>
      <c r="X38" s="1"/>
      <c r="Y38" s="107">
        <v>78</v>
      </c>
      <c r="Z38" s="110" t="str">
        <f>IF(AA40&gt;AA38,AB40,IF(AA38&gt;AA40,AB38,""))</f>
        <v>Virginia</v>
      </c>
      <c r="AA38" s="64">
        <v>70</v>
      </c>
      <c r="AB38" s="59" t="s">
        <v>81</v>
      </c>
      <c r="AC38" s="31">
        <v>1</v>
      </c>
      <c r="AD38" s="2"/>
    </row>
    <row r="39" spans="1:30" ht="10.5" customHeight="1" thickBot="1" x14ac:dyDescent="0.2">
      <c r="A39" s="112" t="str">
        <f>IF($AJ$2=TRUE,A35+1,"")</f>
        <v/>
      </c>
      <c r="B39" s="30"/>
      <c r="C39" s="48" t="s">
        <v>196</v>
      </c>
      <c r="D39" s="18"/>
      <c r="E39" s="111"/>
      <c r="F39" s="108"/>
      <c r="G39" s="1"/>
      <c r="L39" s="20"/>
      <c r="S39" s="21"/>
      <c r="X39" s="1"/>
      <c r="Y39" s="108"/>
      <c r="Z39" s="111"/>
      <c r="AA39" s="19"/>
      <c r="AB39" s="50" t="s">
        <v>100</v>
      </c>
      <c r="AC39" s="30"/>
      <c r="AD39" s="112" t="str">
        <f>IF($AJ$2=TRUE,AD35+1,"")</f>
        <v/>
      </c>
    </row>
    <row r="40" spans="1:30" ht="14.25" customHeight="1" thickBot="1" x14ac:dyDescent="0.2">
      <c r="A40" s="112"/>
      <c r="B40" s="31">
        <v>16</v>
      </c>
      <c r="C40" s="58" t="s">
        <v>183</v>
      </c>
      <c r="D40" s="62">
        <v>59</v>
      </c>
      <c r="E40" s="113" t="str">
        <f>IF($AJ$2=TRUE,E32+1,"")</f>
        <v/>
      </c>
      <c r="F40" s="18"/>
      <c r="G40" s="114" t="str">
        <f>IF(F38&gt;F42,E38,IF(F42&gt;F38,E42,""))</f>
        <v>Arizona</v>
      </c>
      <c r="H40" s="107">
        <v>70</v>
      </c>
      <c r="L40" s="20"/>
      <c r="O40" s="107">
        <v>60</v>
      </c>
      <c r="P40" s="110" t="str">
        <f>IF(S52&gt;S20,T52,IF(S20&gt;S52,T20,""))</f>
        <v>Connecticut</v>
      </c>
      <c r="Q40" s="110"/>
      <c r="R40" s="125"/>
      <c r="S40" s="21"/>
      <c r="W40" s="107">
        <v>59</v>
      </c>
      <c r="X40" s="110" t="str">
        <f>IF(Y42&gt;Y38,Z42,IF(Y38&gt;Y42,Z38,""))</f>
        <v>Virginia</v>
      </c>
      <c r="Y40" s="19"/>
      <c r="Z40" s="113" t="str">
        <f>IF($AJ$2=TRUE,Z32+1,"")</f>
        <v/>
      </c>
      <c r="AA40" s="63">
        <v>59</v>
      </c>
      <c r="AB40" s="59" t="s">
        <v>169</v>
      </c>
      <c r="AC40" s="31">
        <v>16</v>
      </c>
      <c r="AD40" s="112"/>
    </row>
    <row r="41" spans="1:30" ht="10.5" customHeight="1" thickBot="1" x14ac:dyDescent="0.2">
      <c r="A41" s="2"/>
      <c r="B41" s="30"/>
      <c r="C41" s="48" t="s">
        <v>93</v>
      </c>
      <c r="E41" s="109"/>
      <c r="F41" s="20"/>
      <c r="G41" s="115"/>
      <c r="H41" s="108"/>
      <c r="L41" s="20"/>
      <c r="O41" s="108"/>
      <c r="P41" s="111"/>
      <c r="Q41" s="111"/>
      <c r="R41" s="126"/>
      <c r="S41" s="21"/>
      <c r="W41" s="108"/>
      <c r="X41" s="111"/>
      <c r="Y41" s="21"/>
      <c r="Z41" s="109"/>
      <c r="AB41" s="50" t="s">
        <v>152</v>
      </c>
      <c r="AC41" s="30"/>
      <c r="AD41" s="2"/>
    </row>
    <row r="42" spans="1:30" ht="14.25" customHeight="1" thickBot="1" x14ac:dyDescent="0.2">
      <c r="A42" s="2"/>
      <c r="B42" s="31">
        <v>8</v>
      </c>
      <c r="C42" s="58" t="s">
        <v>63</v>
      </c>
      <c r="D42" s="61">
        <v>85</v>
      </c>
      <c r="E42" s="110" t="str">
        <f>IF(D42&gt;D44,C42,IF(D44&gt;D42,C44,""))</f>
        <v>Gonzaga</v>
      </c>
      <c r="F42" s="105">
        <v>61</v>
      </c>
      <c r="G42" s="1"/>
      <c r="H42" s="18"/>
      <c r="L42" s="20"/>
      <c r="S42" s="21"/>
      <c r="W42" s="19"/>
      <c r="X42" s="1"/>
      <c r="Y42" s="103">
        <v>60</v>
      </c>
      <c r="Z42" s="110" t="str">
        <f>IF(AA44&gt;AA42,AB44,IF(AA42&gt;AA44,AB42,""))</f>
        <v>Memphis</v>
      </c>
      <c r="AA42" s="64">
        <v>71</v>
      </c>
      <c r="AB42" s="59" t="s">
        <v>69</v>
      </c>
      <c r="AC42" s="31">
        <v>8</v>
      </c>
      <c r="AD42" s="2"/>
    </row>
    <row r="43" spans="1:30" ht="10.5" customHeight="1" thickBot="1" x14ac:dyDescent="0.2">
      <c r="A43" s="112" t="str">
        <f>IF($AJ$2=TRUE,A39+1,"")</f>
        <v/>
      </c>
      <c r="B43" s="30"/>
      <c r="C43" s="48" t="s">
        <v>100</v>
      </c>
      <c r="D43" s="18"/>
      <c r="E43" s="111"/>
      <c r="F43" s="106"/>
      <c r="G43" s="1"/>
      <c r="H43" s="20"/>
      <c r="L43" s="20"/>
      <c r="S43" s="21"/>
      <c r="W43" s="21"/>
      <c r="X43" s="1"/>
      <c r="Y43" s="104"/>
      <c r="Z43" s="111"/>
      <c r="AA43" s="19"/>
      <c r="AB43" s="50" t="s">
        <v>66</v>
      </c>
      <c r="AC43" s="30"/>
      <c r="AD43" s="112" t="str">
        <f>IF($AJ$2=TRUE,AD39+1,"")</f>
        <v/>
      </c>
    </row>
    <row r="44" spans="1:30" ht="14.25" customHeight="1" thickBot="1" x14ac:dyDescent="0.2">
      <c r="A44" s="112"/>
      <c r="B44" s="31">
        <v>9</v>
      </c>
      <c r="C44" s="58" t="s">
        <v>184</v>
      </c>
      <c r="D44" s="62">
        <v>77</v>
      </c>
      <c r="E44" s="1"/>
      <c r="G44" s="109" t="str">
        <f>IF($AJ$2=TRUE,G28+1,"")</f>
        <v/>
      </c>
      <c r="H44" s="20"/>
      <c r="I44" s="114" t="str">
        <f>IF(H40&gt;H48,G40,IF(H48&gt;H40,G48,""))</f>
        <v>Arizona</v>
      </c>
      <c r="J44" s="107">
        <v>63</v>
      </c>
      <c r="L44" s="20"/>
      <c r="S44" s="21"/>
      <c r="U44" s="107">
        <v>54</v>
      </c>
      <c r="V44" s="110" t="str">
        <f>IF(W48&gt;W40,X48,IF(W40&gt;W48,X40,""))</f>
        <v>Michigan State</v>
      </c>
      <c r="W44" s="21"/>
      <c r="X44" s="109" t="str">
        <f>IF($AJ$2=TRUE,X28+1,"")</f>
        <v/>
      </c>
      <c r="Z44" s="1"/>
      <c r="AA44" s="63">
        <v>66</v>
      </c>
      <c r="AB44" s="59" t="s">
        <v>170</v>
      </c>
      <c r="AC44" s="31">
        <v>9</v>
      </c>
      <c r="AD44" s="112"/>
    </row>
    <row r="45" spans="1:30" ht="10.5" customHeight="1" thickBot="1" x14ac:dyDescent="0.2">
      <c r="A45" s="2"/>
      <c r="B45" s="30"/>
      <c r="C45" s="48" t="s">
        <v>152</v>
      </c>
      <c r="E45" s="1"/>
      <c r="G45" s="109"/>
      <c r="H45" s="20"/>
      <c r="I45" s="115"/>
      <c r="J45" s="108"/>
      <c r="L45" s="20"/>
      <c r="S45" s="21"/>
      <c r="U45" s="108"/>
      <c r="V45" s="111"/>
      <c r="W45" s="21"/>
      <c r="X45" s="109"/>
      <c r="Z45" s="1"/>
      <c r="AB45" s="50" t="s">
        <v>72</v>
      </c>
      <c r="AC45" s="30"/>
      <c r="AD45" s="2"/>
    </row>
    <row r="46" spans="1:30" ht="14.25" customHeight="1" thickBot="1" x14ac:dyDescent="0.2">
      <c r="A46" s="2"/>
      <c r="B46" s="31">
        <v>5</v>
      </c>
      <c r="C46" s="58" t="s">
        <v>134</v>
      </c>
      <c r="D46" s="61">
        <v>75</v>
      </c>
      <c r="E46" s="110" t="str">
        <f>IF(D46&gt;D48,C46,IF(D48&gt;D46,C48,""))</f>
        <v>N. Dakota ST.</v>
      </c>
      <c r="F46" s="107">
        <v>44</v>
      </c>
      <c r="G46" s="1"/>
      <c r="H46" s="20"/>
      <c r="J46" s="18"/>
      <c r="L46" s="20"/>
      <c r="S46" s="21"/>
      <c r="U46" s="19"/>
      <c r="W46" s="21"/>
      <c r="X46" s="1"/>
      <c r="Y46" s="107">
        <v>73</v>
      </c>
      <c r="Z46" s="110" t="str">
        <f>IF(AA48&gt;AA46,AB48,IF(AA46&gt;AA48,AB46,""))</f>
        <v>Harvard</v>
      </c>
      <c r="AA46" s="64">
        <v>57</v>
      </c>
      <c r="AB46" s="59" t="s">
        <v>50</v>
      </c>
      <c r="AC46" s="31">
        <v>5</v>
      </c>
      <c r="AD46" s="2"/>
    </row>
    <row r="47" spans="1:30" ht="10.5" customHeight="1" thickBot="1" x14ac:dyDescent="0.2">
      <c r="A47" s="112" t="str">
        <f>IF($AJ$2=TRUE,A43+1,"")</f>
        <v/>
      </c>
      <c r="B47" s="30"/>
      <c r="C47" s="48" t="s">
        <v>53</v>
      </c>
      <c r="D47" s="18"/>
      <c r="E47" s="111"/>
      <c r="F47" s="108"/>
      <c r="G47" s="1"/>
      <c r="H47" s="20"/>
      <c r="J47" s="20"/>
      <c r="L47" s="20"/>
      <c r="S47" s="21"/>
      <c r="U47" s="21"/>
      <c r="W47" s="21"/>
      <c r="X47" s="1"/>
      <c r="Y47" s="108"/>
      <c r="Z47" s="111"/>
      <c r="AA47" s="19"/>
      <c r="AB47" s="50" t="s">
        <v>56</v>
      </c>
      <c r="AC47" s="30"/>
      <c r="AD47" s="112" t="str">
        <f>IF($AJ$2=TRUE,AD43+1,"")</f>
        <v/>
      </c>
    </row>
    <row r="48" spans="1:30" ht="14.25" customHeight="1" thickBot="1" x14ac:dyDescent="0.2">
      <c r="A48" s="112"/>
      <c r="B48" s="31">
        <v>12</v>
      </c>
      <c r="C48" s="49" t="s">
        <v>185</v>
      </c>
      <c r="D48" s="62">
        <v>80</v>
      </c>
      <c r="E48" s="113" t="str">
        <f>IF($AJ$2=TRUE,E40+1,"")</f>
        <v/>
      </c>
      <c r="F48" s="18"/>
      <c r="G48" s="114" t="str">
        <f>IF(F46&gt;F50,E46,IF(F50&gt;F46,E50,""))</f>
        <v>San Diego St.</v>
      </c>
      <c r="H48" s="105">
        <v>64</v>
      </c>
      <c r="J48" s="20"/>
      <c r="L48" s="20"/>
      <c r="S48" s="21"/>
      <c r="U48" s="21"/>
      <c r="W48" s="103">
        <v>61</v>
      </c>
      <c r="X48" s="110" t="str">
        <f>IF(Y50&gt;Y46,Z50,IF(Y46&gt;Y50,Z46,""))</f>
        <v>Michigan State</v>
      </c>
      <c r="Y48" s="19"/>
      <c r="Z48" s="113" t="str">
        <f>IF($AJ$2=TRUE,Z40+1,"")</f>
        <v/>
      </c>
      <c r="AA48" s="63">
        <v>61</v>
      </c>
      <c r="AB48" s="59" t="s">
        <v>57</v>
      </c>
      <c r="AC48" s="31">
        <v>12</v>
      </c>
      <c r="AD48" s="112"/>
    </row>
    <row r="49" spans="1:30" ht="10.5" customHeight="1" thickBot="1" x14ac:dyDescent="0.2">
      <c r="A49" s="2"/>
      <c r="B49" s="30"/>
      <c r="C49" s="48" t="s">
        <v>197</v>
      </c>
      <c r="E49" s="109"/>
      <c r="F49" s="20"/>
      <c r="G49" s="115"/>
      <c r="H49" s="106"/>
      <c r="J49" s="20"/>
      <c r="L49" s="20"/>
      <c r="S49" s="21"/>
      <c r="U49" s="21"/>
      <c r="W49" s="104"/>
      <c r="X49" s="111"/>
      <c r="Y49" s="21"/>
      <c r="Z49" s="109"/>
      <c r="AB49" s="50" t="s">
        <v>68</v>
      </c>
      <c r="AC49" s="30"/>
      <c r="AD49" s="2"/>
    </row>
    <row r="50" spans="1:30" ht="14.25" customHeight="1" thickBot="1" x14ac:dyDescent="0.2">
      <c r="A50" s="2"/>
      <c r="B50" s="31">
        <v>4</v>
      </c>
      <c r="C50" s="58" t="s">
        <v>133</v>
      </c>
      <c r="D50" s="61">
        <v>73</v>
      </c>
      <c r="E50" s="110" t="str">
        <f>IF(D50&gt;D52,C50,IF(D52&gt;D50,C52,""))</f>
        <v>San Diego St.</v>
      </c>
      <c r="F50" s="105">
        <v>63</v>
      </c>
      <c r="G50" s="1"/>
      <c r="J50" s="20"/>
      <c r="L50" s="20"/>
      <c r="S50" s="21"/>
      <c r="U50" s="21"/>
      <c r="X50" s="1"/>
      <c r="Y50" s="103">
        <v>80</v>
      </c>
      <c r="Z50" s="110" t="str">
        <f>IF(AA52&gt;AA50,AB52,IF(AA50&gt;AA52,AB50,""))</f>
        <v>Michigan State</v>
      </c>
      <c r="AA50" s="64">
        <v>93</v>
      </c>
      <c r="AB50" s="59" t="s">
        <v>67</v>
      </c>
      <c r="AC50" s="31">
        <v>4</v>
      </c>
      <c r="AD50" s="2"/>
    </row>
    <row r="51" spans="1:30" ht="10.5" customHeight="1" thickBot="1" x14ac:dyDescent="0.2">
      <c r="A51" s="112" t="str">
        <f>IF($AJ$2=TRUE,A47+1,"")</f>
        <v/>
      </c>
      <c r="B51" s="30"/>
      <c r="C51" s="48" t="s">
        <v>74</v>
      </c>
      <c r="D51" s="18"/>
      <c r="E51" s="111"/>
      <c r="F51" s="106"/>
      <c r="G51" s="1"/>
      <c r="J51" s="20"/>
      <c r="L51" s="20"/>
      <c r="S51" s="21"/>
      <c r="U51" s="21"/>
      <c r="X51" s="1"/>
      <c r="Y51" s="104"/>
      <c r="Z51" s="111"/>
      <c r="AA51" s="19"/>
      <c r="AB51" s="50" t="s">
        <v>84</v>
      </c>
      <c r="AC51" s="30"/>
      <c r="AD51" s="112" t="str">
        <f>IF($AJ$2=TRUE,AD47+1,"")</f>
        <v/>
      </c>
    </row>
    <row r="52" spans="1:30" ht="14.25" customHeight="1" thickBot="1" x14ac:dyDescent="0.2">
      <c r="A52" s="112"/>
      <c r="B52" s="31">
        <v>13</v>
      </c>
      <c r="C52" s="58" t="s">
        <v>123</v>
      </c>
      <c r="D52" s="62">
        <v>69</v>
      </c>
      <c r="E52" s="1"/>
      <c r="G52" s="1"/>
      <c r="H52" s="116" t="s">
        <v>4</v>
      </c>
      <c r="I52" s="116"/>
      <c r="J52" s="20"/>
      <c r="K52" s="114" t="str">
        <f>IF(J44&gt;J60,I44,IF(J60&gt;J44,I60,""))</f>
        <v>Wisconsin</v>
      </c>
      <c r="L52" s="105">
        <v>73</v>
      </c>
      <c r="S52" s="103">
        <v>63</v>
      </c>
      <c r="T52" s="110" t="str">
        <f>IF(U60&gt;U44,V60,IF(U44&gt;U60,V44,""))</f>
        <v>Connecticut</v>
      </c>
      <c r="U52" s="21"/>
      <c r="V52" s="116" t="s">
        <v>3</v>
      </c>
      <c r="W52" s="116"/>
      <c r="X52" s="1"/>
      <c r="Z52" s="1"/>
      <c r="AA52" s="63">
        <v>78</v>
      </c>
      <c r="AB52" s="59" t="s">
        <v>171</v>
      </c>
      <c r="AC52" s="31">
        <v>13</v>
      </c>
      <c r="AD52" s="112"/>
    </row>
    <row r="53" spans="1:30" ht="10.5" customHeight="1" thickBot="1" x14ac:dyDescent="0.2">
      <c r="A53" s="2"/>
      <c r="B53" s="30"/>
      <c r="C53" s="48" t="s">
        <v>198</v>
      </c>
      <c r="E53" s="1"/>
      <c r="G53" s="1"/>
      <c r="H53" s="116"/>
      <c r="I53" s="116"/>
      <c r="J53" s="20"/>
      <c r="K53" s="115"/>
      <c r="L53" s="106"/>
      <c r="S53" s="104"/>
      <c r="T53" s="111"/>
      <c r="U53" s="21"/>
      <c r="V53" s="116"/>
      <c r="W53" s="116"/>
      <c r="X53" s="1"/>
      <c r="Z53" s="1"/>
      <c r="AB53" s="50" t="s">
        <v>152</v>
      </c>
      <c r="AC53" s="30"/>
      <c r="AD53" s="2"/>
    </row>
    <row r="54" spans="1:30" ht="14.25" customHeight="1" thickBot="1" x14ac:dyDescent="0.2">
      <c r="A54" s="2"/>
      <c r="B54" s="31">
        <v>6</v>
      </c>
      <c r="C54" s="58" t="s">
        <v>97</v>
      </c>
      <c r="D54" s="61">
        <v>74</v>
      </c>
      <c r="E54" s="110" t="str">
        <f>IF(D54&gt;D56,C54,IF(D56&gt;D54,C56,""))</f>
        <v>Baylor</v>
      </c>
      <c r="F54" s="107">
        <v>85</v>
      </c>
      <c r="G54" s="1"/>
      <c r="I54" s="23" t="str">
        <f>IF($AJ$2=TRUE,I22+1,"")</f>
        <v/>
      </c>
      <c r="J54" s="20"/>
      <c r="L54" s="26"/>
      <c r="U54" s="21"/>
      <c r="V54" s="22" t="str">
        <f>IF($AJ$2=TRUE,V22+1,"")</f>
        <v/>
      </c>
      <c r="X54" s="1"/>
      <c r="Y54" s="107">
        <v>83</v>
      </c>
      <c r="Z54" s="110" t="str">
        <f>IF(AA56&gt;AA54,AB56,IF(AA54&gt;AA56,AB54,""))</f>
        <v>North Carolina</v>
      </c>
      <c r="AA54" s="64">
        <v>79</v>
      </c>
      <c r="AB54" s="59" t="s">
        <v>127</v>
      </c>
      <c r="AC54" s="31">
        <v>6</v>
      </c>
      <c r="AD54" s="2"/>
    </row>
    <row r="55" spans="1:30" ht="10.5" customHeight="1" thickBot="1" x14ac:dyDescent="0.2">
      <c r="A55" s="112" t="str">
        <f>IF($AJ$2=TRUE,A51+1,"")</f>
        <v/>
      </c>
      <c r="B55" s="30"/>
      <c r="C55" s="48" t="s">
        <v>199</v>
      </c>
      <c r="D55" s="18"/>
      <c r="E55" s="111"/>
      <c r="F55" s="108"/>
      <c r="G55" s="1"/>
      <c r="J55" s="20"/>
      <c r="U55" s="21"/>
      <c r="X55" s="1"/>
      <c r="Y55" s="108"/>
      <c r="Z55" s="111"/>
      <c r="AA55" s="19"/>
      <c r="AB55" s="50" t="s">
        <v>95</v>
      </c>
      <c r="AC55" s="30"/>
      <c r="AD55" s="112" t="str">
        <f>IF($AJ$2=TRUE,AD51+1,"")</f>
        <v/>
      </c>
    </row>
    <row r="56" spans="1:30" ht="14.25" customHeight="1" thickBot="1" x14ac:dyDescent="0.2">
      <c r="A56" s="112"/>
      <c r="B56" s="31">
        <v>11</v>
      </c>
      <c r="C56" s="58" t="s">
        <v>186</v>
      </c>
      <c r="D56" s="62">
        <v>60</v>
      </c>
      <c r="E56" s="113" t="str">
        <f>IF($AJ$2=TRUE,E48+1,"")</f>
        <v/>
      </c>
      <c r="F56" s="18"/>
      <c r="G56" s="114" t="str">
        <f>IF(F54&gt;F58,E54,IF(F58&gt;F54,E58,""))</f>
        <v>Baylor</v>
      </c>
      <c r="H56" s="107">
        <v>52</v>
      </c>
      <c r="J56" s="20"/>
      <c r="U56" s="21"/>
      <c r="W56" s="107">
        <v>76</v>
      </c>
      <c r="X56" s="110" t="str">
        <f>IF(Y58&gt;Y54,Z58,IF(Y54&gt;Y58,Z54,""))</f>
        <v>Iowa State</v>
      </c>
      <c r="Y56" s="19"/>
      <c r="Z56" s="113" t="str">
        <f>IF($AJ$2=TRUE,Z48+1,"")</f>
        <v/>
      </c>
      <c r="AA56" s="63">
        <v>77</v>
      </c>
      <c r="AB56" s="59" t="s">
        <v>172</v>
      </c>
      <c r="AC56" s="32">
        <v>11</v>
      </c>
      <c r="AD56" s="112"/>
    </row>
    <row r="57" spans="1:30" ht="10.5" customHeight="1" thickBot="1" x14ac:dyDescent="0.2">
      <c r="A57" s="2"/>
      <c r="B57" s="30"/>
      <c r="C57" s="48" t="s">
        <v>102</v>
      </c>
      <c r="E57" s="109"/>
      <c r="F57" s="20"/>
      <c r="G57" s="115"/>
      <c r="H57" s="108"/>
      <c r="J57" s="20"/>
      <c r="U57" s="21"/>
      <c r="W57" s="108"/>
      <c r="X57" s="111"/>
      <c r="Y57" s="21"/>
      <c r="Z57" s="109"/>
      <c r="AB57" s="50" t="s">
        <v>102</v>
      </c>
      <c r="AC57" s="30"/>
      <c r="AD57" s="2"/>
    </row>
    <row r="58" spans="1:30" ht="14.25" customHeight="1" thickBot="1" x14ac:dyDescent="0.2">
      <c r="A58" s="2"/>
      <c r="B58" s="31">
        <v>3</v>
      </c>
      <c r="C58" s="58" t="s">
        <v>104</v>
      </c>
      <c r="D58" s="61">
        <v>76</v>
      </c>
      <c r="E58" s="110" t="str">
        <f>IF(D58&gt;D60,C58,IF(D60&gt;D58,C60,""))</f>
        <v>Creighton</v>
      </c>
      <c r="F58" s="105">
        <v>55</v>
      </c>
      <c r="G58" s="1"/>
      <c r="H58" s="18"/>
      <c r="J58" s="20"/>
      <c r="U58" s="21"/>
      <c r="W58" s="19"/>
      <c r="X58" s="1"/>
      <c r="Y58" s="103">
        <v>85</v>
      </c>
      <c r="Z58" s="110" t="str">
        <f>IF(AA60&gt;AA58,AB60,IF(AA58&gt;AA60,AB58,""))</f>
        <v>Iowa State</v>
      </c>
      <c r="AA58" s="64">
        <v>93</v>
      </c>
      <c r="AB58" s="59" t="s">
        <v>89</v>
      </c>
      <c r="AC58" s="31">
        <v>3</v>
      </c>
      <c r="AD58" s="2"/>
    </row>
    <row r="59" spans="1:30" ht="10.5" customHeight="1" thickBot="1" x14ac:dyDescent="0.2">
      <c r="A59" s="112" t="str">
        <f>IF($AJ$2=TRUE,A55+1,"")</f>
        <v/>
      </c>
      <c r="B59" s="30"/>
      <c r="C59" s="48" t="s">
        <v>95</v>
      </c>
      <c r="D59" s="18"/>
      <c r="E59" s="111"/>
      <c r="F59" s="106"/>
      <c r="G59" s="1"/>
      <c r="H59" s="20"/>
      <c r="J59" s="20"/>
      <c r="U59" s="21"/>
      <c r="W59" s="21"/>
      <c r="X59" s="1"/>
      <c r="Y59" s="104"/>
      <c r="Z59" s="111"/>
      <c r="AA59" s="19"/>
      <c r="AB59" s="50" t="s">
        <v>103</v>
      </c>
      <c r="AC59" s="30"/>
      <c r="AD59" s="112" t="str">
        <f>IF($AJ$2=TRUE,AD55+1,"")</f>
        <v/>
      </c>
    </row>
    <row r="60" spans="1:30" ht="14.25" customHeight="1" thickBot="1" x14ac:dyDescent="0.2">
      <c r="A60" s="112"/>
      <c r="B60" s="31">
        <v>14</v>
      </c>
      <c r="C60" s="58" t="s">
        <v>187</v>
      </c>
      <c r="D60" s="62">
        <v>66</v>
      </c>
      <c r="E60" s="1"/>
      <c r="G60" s="109" t="str">
        <f>IF($AJ$2=TRUE,G44+1,"")</f>
        <v/>
      </c>
      <c r="H60" s="20"/>
      <c r="I60" s="114" t="str">
        <f>IF(H56&gt;H64,G56,IF(H64&gt;H56,G64,""))</f>
        <v>Wisconsin</v>
      </c>
      <c r="J60" s="105">
        <v>64</v>
      </c>
      <c r="U60" s="103">
        <v>60</v>
      </c>
      <c r="V60" s="110" t="str">
        <f>IF(W64&gt;W56,X64,IF(W56&gt;W64,X56,""))</f>
        <v>Connecticut</v>
      </c>
      <c r="W60" s="21"/>
      <c r="X60" s="109" t="str">
        <f>IF($AJ$2=TRUE,X44+1,"")</f>
        <v/>
      </c>
      <c r="Z60" s="1"/>
      <c r="AA60" s="63">
        <v>75</v>
      </c>
      <c r="AB60" s="59" t="s">
        <v>173</v>
      </c>
      <c r="AC60" s="31">
        <v>14</v>
      </c>
      <c r="AD60" s="112"/>
    </row>
    <row r="61" spans="1:30" ht="10.5" customHeight="1" thickBot="1" x14ac:dyDescent="0.2">
      <c r="A61" s="2"/>
      <c r="B61" s="30"/>
      <c r="C61" s="48" t="s">
        <v>152</v>
      </c>
      <c r="E61" s="1"/>
      <c r="G61" s="109"/>
      <c r="H61" s="20"/>
      <c r="I61" s="115"/>
      <c r="J61" s="106"/>
      <c r="U61" s="104"/>
      <c r="V61" s="111"/>
      <c r="W61" s="21"/>
      <c r="X61" s="109"/>
      <c r="Z61" s="1"/>
      <c r="AB61" s="50" t="s">
        <v>68</v>
      </c>
      <c r="AC61" s="30"/>
      <c r="AD61" s="2"/>
    </row>
    <row r="62" spans="1:30" ht="14.25" customHeight="1" thickBot="1" x14ac:dyDescent="0.2">
      <c r="A62" s="2"/>
      <c r="B62" s="31">
        <v>7</v>
      </c>
      <c r="C62" s="58" t="s">
        <v>122</v>
      </c>
      <c r="D62" s="61">
        <v>87</v>
      </c>
      <c r="E62" s="110" t="str">
        <f>IF(D62&gt;D64,C62,IF(D64&gt;D62,C64,""))</f>
        <v>Oregon</v>
      </c>
      <c r="F62" s="107">
        <v>77</v>
      </c>
      <c r="G62" s="1"/>
      <c r="H62" s="20"/>
      <c r="W62" s="21"/>
      <c r="X62" s="1"/>
      <c r="Y62" s="107">
        <v>77</v>
      </c>
      <c r="Z62" s="110" t="str">
        <f>IF(AA64&gt;AA62,AB64,IF(AA62&gt;AA64,AB62,""))</f>
        <v>Connecticut</v>
      </c>
      <c r="AA62" s="64">
        <v>89</v>
      </c>
      <c r="AB62" s="59" t="s">
        <v>90</v>
      </c>
      <c r="AC62" s="31">
        <v>7</v>
      </c>
      <c r="AD62" s="2"/>
    </row>
    <row r="63" spans="1:30" ht="10.5" customHeight="1" thickBot="1" x14ac:dyDescent="0.2">
      <c r="A63" s="112" t="str">
        <f>IF($AJ$2=TRUE,A59+1,"")</f>
        <v/>
      </c>
      <c r="B63" s="30"/>
      <c r="C63" s="48" t="s">
        <v>95</v>
      </c>
      <c r="D63" s="18"/>
      <c r="E63" s="111"/>
      <c r="F63" s="108"/>
      <c r="G63" s="1"/>
      <c r="H63" s="20"/>
      <c r="W63" s="21"/>
      <c r="X63" s="1"/>
      <c r="Y63" s="108"/>
      <c r="Z63" s="111"/>
      <c r="AA63" s="19"/>
      <c r="AB63" s="50" t="s">
        <v>54</v>
      </c>
      <c r="AC63" s="30"/>
      <c r="AD63" s="112" t="str">
        <f>IF($AJ$2=TRUE,AD59+1,"")</f>
        <v/>
      </c>
    </row>
    <row r="64" spans="1:30" ht="14.25" customHeight="1" thickBot="1" x14ac:dyDescent="0.2">
      <c r="A64" s="112"/>
      <c r="B64" s="31">
        <v>10</v>
      </c>
      <c r="C64" s="58" t="s">
        <v>13</v>
      </c>
      <c r="D64" s="62">
        <v>69</v>
      </c>
      <c r="E64" s="113" t="str">
        <f>IF($AJ$2=TRUE,E56+1,"")</f>
        <v/>
      </c>
      <c r="F64" s="18"/>
      <c r="G64" s="114" t="str">
        <f>IF(F62&gt;F66,E62,IF(F66&gt;F62,E66,""))</f>
        <v>Wisconsin</v>
      </c>
      <c r="H64" s="105">
        <v>69</v>
      </c>
      <c r="S64"/>
      <c r="W64" s="103">
        <v>81</v>
      </c>
      <c r="X64" s="110" t="str">
        <f>IF(Y66&gt;Y62,Z66,IF(Y62&gt;Y66,Z62,""))</f>
        <v>Connecticut</v>
      </c>
      <c r="Y64" s="19"/>
      <c r="Z64" s="113" t="str">
        <f>IF($AJ$2=TRUE,Z56+1,"")</f>
        <v/>
      </c>
      <c r="AA64" s="63">
        <v>81</v>
      </c>
      <c r="AB64" s="59" t="s">
        <v>174</v>
      </c>
      <c r="AC64" s="31">
        <v>10</v>
      </c>
      <c r="AD64" s="112"/>
    </row>
    <row r="65" spans="1:30" ht="10.5" customHeight="1" thickBot="1" x14ac:dyDescent="0.2">
      <c r="A65" s="2"/>
      <c r="B65" s="30"/>
      <c r="C65" s="48" t="s">
        <v>102</v>
      </c>
      <c r="E65" s="109"/>
      <c r="F65" s="20"/>
      <c r="G65" s="115"/>
      <c r="H65" s="106"/>
      <c r="S65"/>
      <c r="W65" s="104"/>
      <c r="X65" s="111"/>
      <c r="Y65" s="21"/>
      <c r="Z65" s="109"/>
      <c r="AB65" s="50" t="s">
        <v>190</v>
      </c>
      <c r="AC65" s="30"/>
      <c r="AD65" s="2"/>
    </row>
    <row r="66" spans="1:30" ht="14.25" customHeight="1" thickBot="1" x14ac:dyDescent="0.2">
      <c r="A66" s="2"/>
      <c r="B66" s="31">
        <v>2</v>
      </c>
      <c r="C66" s="58" t="s">
        <v>55</v>
      </c>
      <c r="D66" s="61">
        <v>75</v>
      </c>
      <c r="E66" s="110" t="str">
        <f>IF(D66&gt;D68,C66,IF(D68&gt;D66,C68,""))</f>
        <v>Wisconsin</v>
      </c>
      <c r="F66" s="105">
        <v>85</v>
      </c>
      <c r="S66"/>
      <c r="X66" s="1"/>
      <c r="Y66" s="103">
        <v>65</v>
      </c>
      <c r="Z66" s="110" t="str">
        <f>IF(AA68&gt;AA66,AB68,IF(AA66&gt;AA68,AB66,""))</f>
        <v>Villanova</v>
      </c>
      <c r="AA66" s="64">
        <v>73</v>
      </c>
      <c r="AB66" s="59" t="s">
        <v>128</v>
      </c>
      <c r="AC66" s="31">
        <v>2</v>
      </c>
      <c r="AD66" s="2"/>
    </row>
    <row r="67" spans="1:30" ht="10.5" customHeight="1" thickBot="1" x14ac:dyDescent="0.2">
      <c r="A67" s="112" t="str">
        <f>IF($AJ$2=TRUE,A63+1,"")</f>
        <v/>
      </c>
      <c r="B67" s="30"/>
      <c r="C67" s="48" t="s">
        <v>156</v>
      </c>
      <c r="D67" s="18"/>
      <c r="E67" s="111"/>
      <c r="F67" s="106"/>
      <c r="K67" s="128" t="s">
        <v>201</v>
      </c>
      <c r="L67" s="128"/>
      <c r="M67" s="128"/>
      <c r="N67" s="128"/>
      <c r="O67" s="128"/>
      <c r="P67" s="128"/>
      <c r="Q67" s="128"/>
      <c r="R67" s="128"/>
      <c r="S67" s="128"/>
      <c r="T67" s="128"/>
      <c r="X67" s="1"/>
      <c r="Y67" s="104"/>
      <c r="Z67" s="111"/>
      <c r="AA67" s="19"/>
      <c r="AB67" s="50" t="s">
        <v>191</v>
      </c>
      <c r="AC67" s="30"/>
      <c r="AD67" s="112" t="str">
        <f>IF($AJ$2=TRUE,AD63+1,"")</f>
        <v/>
      </c>
    </row>
    <row r="68" spans="1:30" ht="14.25" customHeight="1" thickBot="1" x14ac:dyDescent="0.2">
      <c r="A68" s="112"/>
      <c r="B68" s="31">
        <v>15</v>
      </c>
      <c r="C68" s="58" t="s">
        <v>188</v>
      </c>
      <c r="D68" s="62">
        <v>35</v>
      </c>
      <c r="K68" s="127" t="s">
        <v>39</v>
      </c>
      <c r="L68" s="127"/>
      <c r="M68" s="127"/>
      <c r="N68" s="127"/>
      <c r="O68" s="127"/>
      <c r="P68" s="127"/>
      <c r="Q68" s="127"/>
      <c r="R68" s="127"/>
      <c r="S68" s="127"/>
      <c r="T68" s="127"/>
      <c r="Z68" s="1"/>
      <c r="AA68" s="63">
        <v>53</v>
      </c>
      <c r="AB68" s="59" t="s">
        <v>175</v>
      </c>
      <c r="AC68" s="31">
        <v>15</v>
      </c>
      <c r="AD68" s="112"/>
    </row>
    <row r="69" spans="1:30" x14ac:dyDescent="0.15">
      <c r="A69" s="2"/>
      <c r="S69"/>
      <c r="AD69" s="2"/>
    </row>
    <row r="70" spans="1:30" x14ac:dyDescent="0.15">
      <c r="A70" s="2"/>
      <c r="AD70" s="2"/>
    </row>
  </sheetData>
  <mergeCells count="192">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 ref="E10:E11"/>
    <mergeCell ref="F10:F11"/>
    <mergeCell ref="Y10:Y11"/>
    <mergeCell ref="Z10:Z11"/>
    <mergeCell ref="A11:A12"/>
    <mergeCell ref="AD11:AD12"/>
    <mergeCell ref="G12:G13"/>
    <mergeCell ref="I12:I13"/>
    <mergeCell ref="J12:J13"/>
    <mergeCell ref="U12:U13"/>
    <mergeCell ref="A15:A16"/>
    <mergeCell ref="AD15:AD16"/>
    <mergeCell ref="E16:E17"/>
    <mergeCell ref="G16:G17"/>
    <mergeCell ref="H16:H17"/>
    <mergeCell ref="W16:W17"/>
    <mergeCell ref="X16:X17"/>
    <mergeCell ref="Z16:Z17"/>
    <mergeCell ref="V12:V13"/>
    <mergeCell ref="X12:X13"/>
    <mergeCell ref="E14:E15"/>
    <mergeCell ref="F14:F15"/>
    <mergeCell ref="Y14:Y15"/>
    <mergeCell ref="Z14:Z15"/>
    <mergeCell ref="E18:E19"/>
    <mergeCell ref="F18:F19"/>
    <mergeCell ref="Y18:Y19"/>
    <mergeCell ref="Z18:Z19"/>
    <mergeCell ref="A19:A20"/>
    <mergeCell ref="AD19:AD20"/>
    <mergeCell ref="H20:I21"/>
    <mergeCell ref="K20:K21"/>
    <mergeCell ref="L20:L21"/>
    <mergeCell ref="S20:S21"/>
    <mergeCell ref="A23:A24"/>
    <mergeCell ref="AD23:AD24"/>
    <mergeCell ref="E24:E25"/>
    <mergeCell ref="G24:G25"/>
    <mergeCell ref="H24:H25"/>
    <mergeCell ref="W24:W25"/>
    <mergeCell ref="X24:X25"/>
    <mergeCell ref="Z24:Z25"/>
    <mergeCell ref="T20:T21"/>
    <mergeCell ref="V20:W21"/>
    <mergeCell ref="E22:E23"/>
    <mergeCell ref="F22:F23"/>
    <mergeCell ref="Y22:Y23"/>
    <mergeCell ref="Z22:Z23"/>
    <mergeCell ref="E26:E27"/>
    <mergeCell ref="F26:F27"/>
    <mergeCell ref="Y26:Y27"/>
    <mergeCell ref="Z26:Z27"/>
    <mergeCell ref="A27:A28"/>
    <mergeCell ref="AD27:AD28"/>
    <mergeCell ref="G28:G29"/>
    <mergeCell ref="I28:I29"/>
    <mergeCell ref="J28:J29"/>
    <mergeCell ref="M28:O29"/>
    <mergeCell ref="AD31:AD32"/>
    <mergeCell ref="E32:E33"/>
    <mergeCell ref="G32:G33"/>
    <mergeCell ref="H32:H33"/>
    <mergeCell ref="N32:Q32"/>
    <mergeCell ref="W32:W33"/>
    <mergeCell ref="X32:X33"/>
    <mergeCell ref="P28:P29"/>
    <mergeCell ref="U28:U29"/>
    <mergeCell ref="V28:V29"/>
    <mergeCell ref="X28:X29"/>
    <mergeCell ref="E30:E31"/>
    <mergeCell ref="F30:F31"/>
    <mergeCell ref="Z32:Z33"/>
    <mergeCell ref="N33:Q34"/>
    <mergeCell ref="E34:E35"/>
    <mergeCell ref="F34:F35"/>
    <mergeCell ref="Y34:Y35"/>
    <mergeCell ref="Z34:Z35"/>
    <mergeCell ref="Y30:Y31"/>
    <mergeCell ref="Z30:Z31"/>
    <mergeCell ref="AD35:AD36"/>
    <mergeCell ref="A31:A32"/>
    <mergeCell ref="A43:A44"/>
    <mergeCell ref="G40:G41"/>
    <mergeCell ref="H40:H41"/>
    <mergeCell ref="O40:O41"/>
    <mergeCell ref="P40:R41"/>
    <mergeCell ref="W40:W41"/>
    <mergeCell ref="X40:X41"/>
    <mergeCell ref="A35:A36"/>
    <mergeCell ref="O36:P36"/>
    <mergeCell ref="E38:E39"/>
    <mergeCell ref="F38:F39"/>
    <mergeCell ref="Y38:Y39"/>
    <mergeCell ref="Z38:Z39"/>
    <mergeCell ref="A39:A40"/>
    <mergeCell ref="AD39:AD40"/>
    <mergeCell ref="E40:E41"/>
    <mergeCell ref="AD43:AD44"/>
    <mergeCell ref="G44:G45"/>
    <mergeCell ref="I44:I45"/>
    <mergeCell ref="J44:J45"/>
    <mergeCell ref="U44:U45"/>
    <mergeCell ref="V44:V45"/>
    <mergeCell ref="X44:X45"/>
    <mergeCell ref="Z40:Z41"/>
    <mergeCell ref="E42:E43"/>
    <mergeCell ref="F42:F43"/>
    <mergeCell ref="Y42:Y43"/>
    <mergeCell ref="Z42:Z43"/>
    <mergeCell ref="E46:E47"/>
    <mergeCell ref="F46:F47"/>
    <mergeCell ref="Y46:Y47"/>
    <mergeCell ref="Z46:Z47"/>
    <mergeCell ref="A47:A48"/>
    <mergeCell ref="AD47:AD48"/>
    <mergeCell ref="E48:E49"/>
    <mergeCell ref="G48:G49"/>
    <mergeCell ref="H48:H49"/>
    <mergeCell ref="W48:W49"/>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54:E55"/>
    <mergeCell ref="F54:F55"/>
    <mergeCell ref="Y54:Y55"/>
    <mergeCell ref="Z54:Z55"/>
    <mergeCell ref="A55:A56"/>
    <mergeCell ref="AD55:AD56"/>
    <mergeCell ref="E56:E57"/>
    <mergeCell ref="G56:G57"/>
    <mergeCell ref="H56:H57"/>
    <mergeCell ref="W56:W57"/>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62:E63"/>
    <mergeCell ref="F62:F63"/>
    <mergeCell ref="Y62:Y63"/>
    <mergeCell ref="Z62:Z63"/>
    <mergeCell ref="A63:A64"/>
    <mergeCell ref="AD63:AD64"/>
    <mergeCell ref="E64:E65"/>
    <mergeCell ref="G64:G65"/>
    <mergeCell ref="H64:H65"/>
    <mergeCell ref="W64:W65"/>
    <mergeCell ref="A67:A68"/>
    <mergeCell ref="K67:T67"/>
    <mergeCell ref="AD67:AD68"/>
    <mergeCell ref="K68:T68"/>
    <mergeCell ref="X64:X65"/>
    <mergeCell ref="Z64:Z65"/>
    <mergeCell ref="E66:E67"/>
    <mergeCell ref="F66:F67"/>
    <mergeCell ref="Y66:Y67"/>
    <mergeCell ref="Z66:Z67"/>
  </mergeCells>
  <conditionalFormatting sqref="C6 C62 C10 C14 C18 C22 C26 C30 C38 C42 C46 C50 C54 C58 C34 C66">
    <cfRule type="expression" dxfId="40" priority="19" stopIfTrue="1">
      <formula>D8&gt;D6</formula>
    </cfRule>
  </conditionalFormatting>
  <conditionalFormatting sqref="C8 C64 C12 C16 C20 C24 C28 C32 C40 C44 C48 C52 C56 C60 C36 C68">
    <cfRule type="expression" dxfId="39" priority="18" stopIfTrue="1">
      <formula>D6&gt;D8</formula>
    </cfRule>
  </conditionalFormatting>
  <conditionalFormatting sqref="E6:E7 E14:E15 E22:E23 E30:E31 E38:E39 E46:E47 E54:E55 E62:E63">
    <cfRule type="expression" dxfId="38" priority="17" stopIfTrue="1">
      <formula>F10&gt;F6</formula>
    </cfRule>
  </conditionalFormatting>
  <conditionalFormatting sqref="E10:E11 E18:E19 E26:E27 E34:E35 E42:E43 E50:E51 E58:E59 E66:E67">
    <cfRule type="expression" dxfId="37" priority="16" stopIfTrue="1">
      <formula>F6&gt;F10</formula>
    </cfRule>
  </conditionalFormatting>
  <conditionalFormatting sqref="G8:G9 G24:G25 G40:G41 G56:G57">
    <cfRule type="expression" dxfId="36" priority="15" stopIfTrue="1">
      <formula>H16&gt;H8</formula>
    </cfRule>
  </conditionalFormatting>
  <conditionalFormatting sqref="G16:G17 G32:G33 G48:G49 G64:G65">
    <cfRule type="expression" dxfId="35" priority="14" stopIfTrue="1">
      <formula>H8&gt;H16</formula>
    </cfRule>
  </conditionalFormatting>
  <conditionalFormatting sqref="K20:K21">
    <cfRule type="expression" dxfId="34" priority="13" stopIfTrue="1">
      <formula>L52&gt;L20</formula>
    </cfRule>
  </conditionalFormatting>
  <conditionalFormatting sqref="AB6 AB18 AB10 AB14 AB22 AB26 AB30 AB34 AB38 AB42 AB46 AB50 AB54 AB58 AB62 AB66">
    <cfRule type="expression" dxfId="33" priority="12" stopIfTrue="1">
      <formula>AA8&gt;AA6</formula>
    </cfRule>
  </conditionalFormatting>
  <conditionalFormatting sqref="AB8 AB12 AB16 AB20 AB24 AB28 AB32 AB36 AB40 AB44 AB48 AB52 AB56 AB60 AB64 AB68">
    <cfRule type="expression" dxfId="32" priority="11" stopIfTrue="1">
      <formula>AA6&gt;AA8</formula>
    </cfRule>
  </conditionalFormatting>
  <conditionalFormatting sqref="Z6:Z7 Z14:Z15 Z22:Z23 Z30:Z31 Z38:Z39 Z46:Z47 Z54:Z55 Z62:Z63">
    <cfRule type="expression" dxfId="31" priority="10" stopIfTrue="1">
      <formula>Y10&gt;Y6</formula>
    </cfRule>
  </conditionalFormatting>
  <conditionalFormatting sqref="Z10:Z11 Z18:Z19 Z26:Z27 Z34:Z35 Z42:Z43 Z50:Z51 Z58:Z59 Z66:Z67">
    <cfRule type="expression" dxfId="30" priority="9" stopIfTrue="1">
      <formula>Y6&gt;Y10</formula>
    </cfRule>
  </conditionalFormatting>
  <conditionalFormatting sqref="X8:X9 X24:X25 X40:X41 X56:X57">
    <cfRule type="expression" dxfId="29" priority="8" stopIfTrue="1">
      <formula>W16&gt;W8</formula>
    </cfRule>
  </conditionalFormatting>
  <conditionalFormatting sqref="X16:X17 X32:X33 X48:X49 X64:X65">
    <cfRule type="expression" dxfId="28" priority="7" stopIfTrue="1">
      <formula>W8&gt;W16</formula>
    </cfRule>
  </conditionalFormatting>
  <conditionalFormatting sqref="V12:V13 V44:V45">
    <cfRule type="expression" dxfId="27" priority="6" stopIfTrue="1">
      <formula>U28&gt;U12</formula>
    </cfRule>
  </conditionalFormatting>
  <conditionalFormatting sqref="T20:T21">
    <cfRule type="expression" dxfId="26" priority="5" stopIfTrue="1">
      <formula>S52&gt;S20</formula>
    </cfRule>
  </conditionalFormatting>
  <conditionalFormatting sqref="T52:T53">
    <cfRule type="expression" dxfId="25" priority="4" stopIfTrue="1">
      <formula>S20&gt;S52</formula>
    </cfRule>
  </conditionalFormatting>
  <conditionalFormatting sqref="P40:R41">
    <cfRule type="expression" dxfId="24" priority="3" stopIfTrue="1">
      <formula>P28&gt;O40</formula>
    </cfRule>
  </conditionalFormatting>
  <conditionalFormatting sqref="M28:O29">
    <cfRule type="expression" dxfId="23" priority="2" stopIfTrue="1">
      <formula>O40&gt;P28</formula>
    </cfRule>
  </conditionalFormatting>
  <conditionalFormatting sqref="V28:V29 V60:V61">
    <cfRule type="expression" dxfId="22" priority="1" stopIfTrue="1">
      <formula>U12&gt;U28</formula>
    </cfRule>
  </conditionalFormatting>
  <conditionalFormatting sqref="I12:I13 I44:I45">
    <cfRule type="expression" dxfId="21" priority="20" stopIfTrue="1">
      <formula>J28&gt;J12</formula>
    </cfRule>
  </conditionalFormatting>
  <conditionalFormatting sqref="I28:I29 I60:I61">
    <cfRule type="expression" dxfId="20" priority="21" stopIfTrue="1">
      <formula>J12&gt;J28</formula>
    </cfRule>
  </conditionalFormatting>
  <conditionalFormatting sqref="K52:K53">
    <cfRule type="expression" dxfId="19" priority="22" stopIfTrue="1">
      <formula>L52&gt;L84</formula>
    </cfRule>
  </conditionalFormatting>
  <hyperlinks>
    <hyperlink ref="K68" r:id="rId1" display="Tournament Bracket by Vertex42.com"/>
  </hyperlinks>
  <printOptions horizontalCentered="1"/>
  <pageMargins left="0.3" right="0.25" top="0.35" bottom="0.35" header="0.25" footer="0.25"/>
  <pageSetup scale="62" orientation="landscape" horizontalDpi="4294967293"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3.83203125" style="27" customWidth="1"/>
    <col min="2" max="2" width="5.1640625" style="1" bestFit="1" customWidth="1"/>
    <col min="3" max="3" width="15.6640625" customWidth="1"/>
    <col min="4" max="4" width="4" style="1" customWidth="1"/>
    <col min="5" max="5" width="13.5" customWidth="1"/>
    <col min="6" max="6" width="4" style="1" customWidth="1"/>
    <col min="7" max="7" width="12.6640625" customWidth="1"/>
    <col min="8" max="8" width="3.5" style="1" customWidth="1"/>
    <col min="9" max="9" width="13.5" customWidth="1"/>
    <col min="10" max="10" width="3.6640625" style="1" customWidth="1"/>
    <col min="11" max="11" width="11.33203125" customWidth="1"/>
    <col min="12" max="12" width="4.1640625" style="1" customWidth="1"/>
    <col min="13" max="13" width="2" customWidth="1"/>
    <col min="14" max="14" width="8.6640625" customWidth="1"/>
    <col min="15" max="15" width="3.5" style="1" customWidth="1"/>
    <col min="16" max="16" width="3.83203125" style="1" customWidth="1"/>
    <col min="17" max="17" width="7.83203125" customWidth="1"/>
    <col min="18" max="18" width="2.83203125" customWidth="1"/>
    <col min="19" max="19" width="3.6640625" style="1" customWidth="1"/>
    <col min="20" max="20" width="12" customWidth="1"/>
    <col min="21" max="21" width="3.33203125" style="1" customWidth="1"/>
    <col min="22" max="22" width="13.5" customWidth="1"/>
    <col min="23" max="23" width="3.6640625" style="1" customWidth="1"/>
    <col min="24" max="24" width="12.5" customWidth="1"/>
    <col min="25" max="25" width="3.6640625" style="1" customWidth="1"/>
    <col min="26" max="26" width="13.83203125" customWidth="1"/>
    <col min="27" max="27" width="3.5" style="1" customWidth="1"/>
    <col min="28" max="28" width="15.1640625" customWidth="1"/>
    <col min="29" max="29" width="3.83203125" style="1" bestFit="1" customWidth="1"/>
    <col min="30" max="30" width="5" style="23" customWidth="1"/>
    <col min="36" max="36" width="0" hidden="1" customWidth="1"/>
  </cols>
  <sheetData>
    <row r="1" spans="1:36" s="44" customFormat="1" ht="30" x14ac:dyDescent="0.15">
      <c r="A1" s="2"/>
      <c r="B1" s="129" t="s">
        <v>114</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2"/>
    </row>
    <row r="2" spans="1:36" ht="17" x14ac:dyDescent="0.2">
      <c r="A2" s="2"/>
      <c r="B2" s="33"/>
      <c r="C2" s="33" t="s">
        <v>7</v>
      </c>
      <c r="D2" s="34"/>
      <c r="E2" s="33" t="s">
        <v>8</v>
      </c>
      <c r="F2" s="34"/>
      <c r="G2" s="33" t="s">
        <v>6</v>
      </c>
      <c r="H2" s="34"/>
      <c r="I2" s="33" t="s">
        <v>5</v>
      </c>
      <c r="J2" s="34"/>
      <c r="K2" s="33" t="s">
        <v>1</v>
      </c>
      <c r="L2" s="34"/>
      <c r="M2" s="34"/>
      <c r="N2" s="135" t="s">
        <v>2</v>
      </c>
      <c r="O2" s="135"/>
      <c r="P2" s="135"/>
      <c r="Q2" s="135"/>
      <c r="R2" s="34"/>
      <c r="S2" s="34"/>
      <c r="T2" s="33" t="s">
        <v>1</v>
      </c>
      <c r="U2" s="34"/>
      <c r="V2" s="33" t="s">
        <v>5</v>
      </c>
      <c r="W2" s="34"/>
      <c r="X2" s="33" t="s">
        <v>6</v>
      </c>
      <c r="Y2" s="34"/>
      <c r="Z2" s="33" t="s">
        <v>8</v>
      </c>
      <c r="AA2" s="34"/>
      <c r="AB2" s="33" t="s">
        <v>7</v>
      </c>
      <c r="AC2" s="33"/>
      <c r="AD2" s="2"/>
      <c r="AJ2" t="b">
        <v>0</v>
      </c>
    </row>
    <row r="3" spans="1:36" ht="17" x14ac:dyDescent="0.2">
      <c r="A3" s="2"/>
      <c r="B3" s="3"/>
      <c r="C3" s="1" t="s">
        <v>119</v>
      </c>
      <c r="D3" s="4"/>
      <c r="E3" s="1" t="s">
        <v>118</v>
      </c>
      <c r="F3" s="4"/>
      <c r="G3" s="1" t="s">
        <v>117</v>
      </c>
      <c r="H3" s="4"/>
      <c r="I3" s="1" t="s">
        <v>116</v>
      </c>
      <c r="J3" s="4"/>
      <c r="K3" s="47" t="s">
        <v>120</v>
      </c>
      <c r="L3" s="4"/>
      <c r="M3" s="4"/>
      <c r="N3" s="118" t="s">
        <v>115</v>
      </c>
      <c r="O3" s="118"/>
      <c r="P3" s="118"/>
      <c r="Q3" s="118"/>
      <c r="R3" s="4"/>
      <c r="S3" s="4"/>
      <c r="T3" s="47" t="s">
        <v>120</v>
      </c>
      <c r="U3" s="4"/>
      <c r="V3" s="1" t="s">
        <v>116</v>
      </c>
      <c r="W3" s="4"/>
      <c r="X3" s="1" t="s">
        <v>117</v>
      </c>
      <c r="Y3" s="4"/>
      <c r="Z3" s="1" t="s">
        <v>118</v>
      </c>
      <c r="AA3" s="4"/>
      <c r="AB3" s="1" t="s">
        <v>119</v>
      </c>
      <c r="AC3" s="3"/>
      <c r="AD3" s="2"/>
    </row>
    <row r="4" spans="1:36" s="40" customFormat="1" ht="13" x14ac:dyDescent="0.15">
      <c r="A4" s="36"/>
      <c r="B4" s="28"/>
      <c r="C4" s="28"/>
      <c r="D4" s="37"/>
      <c r="E4" s="38"/>
      <c r="F4" s="39"/>
      <c r="G4" s="28"/>
      <c r="H4" s="37"/>
      <c r="I4" s="38"/>
      <c r="J4" s="39"/>
      <c r="K4" s="28"/>
      <c r="L4" s="37"/>
      <c r="M4" s="37"/>
      <c r="N4" s="38"/>
      <c r="O4" s="38"/>
      <c r="P4" s="38"/>
      <c r="Q4" s="38"/>
      <c r="R4" s="39"/>
      <c r="S4" s="39"/>
      <c r="T4" s="28"/>
      <c r="U4" s="37"/>
      <c r="V4" s="38"/>
      <c r="W4" s="39"/>
      <c r="X4" s="28"/>
      <c r="Y4" s="37"/>
      <c r="Z4" s="38"/>
      <c r="AA4" s="39"/>
      <c r="AB4" s="28"/>
      <c r="AC4" s="28"/>
      <c r="AD4" s="36"/>
    </row>
    <row r="5" spans="1:36" ht="9.75" customHeight="1" x14ac:dyDescent="0.15">
      <c r="A5" s="2"/>
      <c r="C5" s="48" t="s">
        <v>113</v>
      </c>
      <c r="AB5" s="50" t="s">
        <v>113</v>
      </c>
      <c r="AD5" s="2"/>
    </row>
    <row r="6" spans="1:36" ht="14.25" customHeight="1" thickBot="1" x14ac:dyDescent="0.2">
      <c r="A6" s="2"/>
      <c r="B6" s="31">
        <v>1</v>
      </c>
      <c r="C6" s="58" t="s">
        <v>75</v>
      </c>
      <c r="D6" s="61">
        <v>79</v>
      </c>
      <c r="E6" s="110" t="str">
        <f>IF(D6&gt;D8,C6,IF(D8&gt;D6,C8,""))</f>
        <v>Louisville</v>
      </c>
      <c r="F6" s="107">
        <v>82</v>
      </c>
      <c r="Y6" s="107">
        <v>70</v>
      </c>
      <c r="Z6" s="110" t="str">
        <f>IF(AA8&gt;AA6,AB8,IF(AA6&gt;AA8,AB6,""))</f>
        <v>Kansas</v>
      </c>
      <c r="AA6" s="64">
        <v>64</v>
      </c>
      <c r="AB6" s="59" t="s">
        <v>112</v>
      </c>
      <c r="AC6" s="31">
        <v>1</v>
      </c>
      <c r="AD6" s="2"/>
    </row>
    <row r="7" spans="1:36" ht="10.5" customHeight="1" thickBot="1" x14ac:dyDescent="0.2">
      <c r="A7" s="112" t="str">
        <f>IF($AJ$2=TRUE,1,"")</f>
        <v/>
      </c>
      <c r="B7" s="30"/>
      <c r="C7" s="48"/>
      <c r="D7" s="60"/>
      <c r="E7" s="111"/>
      <c r="F7" s="108"/>
      <c r="Y7" s="108"/>
      <c r="Z7" s="111"/>
      <c r="AA7" s="19"/>
      <c r="AB7" s="50" t="s">
        <v>155</v>
      </c>
      <c r="AC7" s="30"/>
      <c r="AD7" s="112" t="str">
        <f>IF($AJ$2=TRUE,A67+1,"")</f>
        <v/>
      </c>
    </row>
    <row r="8" spans="1:36" ht="14.25" customHeight="1" thickBot="1" x14ac:dyDescent="0.2">
      <c r="A8" s="112"/>
      <c r="B8" s="31">
        <v>16</v>
      </c>
      <c r="C8" s="58" t="s">
        <v>148</v>
      </c>
      <c r="D8" s="62">
        <v>48</v>
      </c>
      <c r="E8" s="113" t="str">
        <f>IF($AJ$2=TRUE,AD67+1,"")</f>
        <v/>
      </c>
      <c r="F8" s="18"/>
      <c r="G8" s="114" t="str">
        <f>IF(F6&gt;F10,E6,IF(F10&gt;F6,E10,""))</f>
        <v>Louisville</v>
      </c>
      <c r="H8" s="107">
        <v>77</v>
      </c>
      <c r="W8" s="107">
        <v>85</v>
      </c>
      <c r="X8" s="110" t="str">
        <f>IF(Y10&gt;Y6,Z10,IF(Y6&gt;Y10,Z6,""))</f>
        <v>Kansas</v>
      </c>
      <c r="Y8" s="19"/>
      <c r="Z8" s="113" t="str">
        <f>IF($AJ$2=TRUE,E64+1,"")</f>
        <v/>
      </c>
      <c r="AA8" s="63">
        <v>57</v>
      </c>
      <c r="AB8" s="59" t="s">
        <v>126</v>
      </c>
      <c r="AC8" s="31">
        <v>16</v>
      </c>
      <c r="AD8" s="112"/>
    </row>
    <row r="9" spans="1:36" ht="10.5" customHeight="1" thickBot="1" x14ac:dyDescent="0.2">
      <c r="A9" s="2"/>
      <c r="B9" s="30"/>
      <c r="C9" s="48" t="s">
        <v>58</v>
      </c>
      <c r="E9" s="109"/>
      <c r="F9" s="20"/>
      <c r="G9" s="115"/>
      <c r="H9" s="108"/>
      <c r="W9" s="108"/>
      <c r="X9" s="111"/>
      <c r="Y9" s="21"/>
      <c r="Z9" s="109"/>
      <c r="AB9" s="50" t="s">
        <v>51</v>
      </c>
      <c r="AC9" s="30"/>
      <c r="AD9" s="2"/>
    </row>
    <row r="10" spans="1:36" ht="14.25" customHeight="1" thickBot="1" x14ac:dyDescent="0.2">
      <c r="A10" s="2"/>
      <c r="B10" s="31">
        <v>8</v>
      </c>
      <c r="C10" s="58" t="s">
        <v>77</v>
      </c>
      <c r="D10" s="61">
        <v>84</v>
      </c>
      <c r="E10" s="110" t="str">
        <f>IF(D10&gt;D12,C10,IF(D12&gt;D10,C12,""))</f>
        <v>Colorado State</v>
      </c>
      <c r="F10" s="105">
        <v>56</v>
      </c>
      <c r="G10" s="1"/>
      <c r="H10" s="18"/>
      <c r="W10" s="19"/>
      <c r="X10" s="1"/>
      <c r="Y10" s="103">
        <v>58</v>
      </c>
      <c r="Z10" s="110" t="str">
        <f>IF(AA12&gt;AA10,AB12,IF(AA10&gt;AA12,AB10,""))</f>
        <v>North Carolina</v>
      </c>
      <c r="AA10" s="64">
        <v>78</v>
      </c>
      <c r="AB10" s="59" t="s">
        <v>127</v>
      </c>
      <c r="AC10" s="31">
        <v>8</v>
      </c>
      <c r="AD10" s="2"/>
    </row>
    <row r="11" spans="1:36" ht="10.5" customHeight="1" thickBot="1" x14ac:dyDescent="0.2">
      <c r="A11" s="112" t="str">
        <f>IF($AJ$2=TRUE,A7+1,"")</f>
        <v/>
      </c>
      <c r="B11" s="30"/>
      <c r="C11" s="48" t="s">
        <v>79</v>
      </c>
      <c r="D11" s="60"/>
      <c r="E11" s="111"/>
      <c r="F11" s="106"/>
      <c r="G11" s="1"/>
      <c r="H11" s="20"/>
      <c r="W11" s="21"/>
      <c r="X11" s="1"/>
      <c r="Y11" s="104"/>
      <c r="Z11" s="111"/>
      <c r="AA11" s="19"/>
      <c r="AB11" s="50" t="s">
        <v>48</v>
      </c>
      <c r="AC11" s="30"/>
      <c r="AD11" s="112" t="str">
        <f>IF($AJ$2=TRUE,AD7+1,"")</f>
        <v/>
      </c>
    </row>
    <row r="12" spans="1:36" ht="14.25" customHeight="1" thickBot="1" x14ac:dyDescent="0.2">
      <c r="A12" s="112"/>
      <c r="B12" s="31">
        <v>9</v>
      </c>
      <c r="C12" s="58" t="s">
        <v>83</v>
      </c>
      <c r="D12" s="62">
        <v>72</v>
      </c>
      <c r="E12" s="1"/>
      <c r="G12" s="109" t="str">
        <f>IF($AJ$2=TRUE,Z64+1,"")</f>
        <v/>
      </c>
      <c r="H12" s="20"/>
      <c r="I12" s="114" t="str">
        <f>IF(H8&gt;H16,G8,IF(H16&gt;H8,G16,""))</f>
        <v>Louisville</v>
      </c>
      <c r="J12" s="107">
        <v>85</v>
      </c>
      <c r="U12" s="107">
        <v>79</v>
      </c>
      <c r="V12" s="110" t="str">
        <f>IF(W16&gt;W8,X16,IF(W8&gt;W16,X8,""))</f>
        <v>Michigan</v>
      </c>
      <c r="W12" s="21"/>
      <c r="X12" s="109" t="str">
        <f>IF($AJ$2=TRUE,G60+1,"")</f>
        <v/>
      </c>
      <c r="Z12" s="1"/>
      <c r="AA12" s="63">
        <v>71</v>
      </c>
      <c r="AB12" s="59" t="s">
        <v>128</v>
      </c>
      <c r="AC12" s="31">
        <v>9</v>
      </c>
      <c r="AD12" s="112"/>
    </row>
    <row r="13" spans="1:36" ht="10.5" customHeight="1" thickBot="1" x14ac:dyDescent="0.2">
      <c r="A13" s="2"/>
      <c r="B13" s="30"/>
      <c r="C13" s="48" t="s">
        <v>66</v>
      </c>
      <c r="E13" s="1"/>
      <c r="G13" s="109"/>
      <c r="H13" s="20"/>
      <c r="I13" s="115"/>
      <c r="J13" s="108"/>
      <c r="U13" s="108"/>
      <c r="V13" s="111"/>
      <c r="W13" s="21"/>
      <c r="X13" s="109"/>
      <c r="Z13" s="1"/>
      <c r="AB13" s="50" t="s">
        <v>68</v>
      </c>
      <c r="AC13" s="30"/>
      <c r="AD13" s="2"/>
    </row>
    <row r="14" spans="1:36" ht="14.25" customHeight="1" thickBot="1" x14ac:dyDescent="0.2">
      <c r="A14" s="2"/>
      <c r="B14" s="31">
        <v>5</v>
      </c>
      <c r="C14" s="58" t="s">
        <v>121</v>
      </c>
      <c r="D14" s="61">
        <v>55</v>
      </c>
      <c r="E14" s="110" t="str">
        <f>IF(D14&gt;D16,C14,IF(D16&gt;D14,C16,""))</f>
        <v>Oregon</v>
      </c>
      <c r="F14" s="107">
        <v>74</v>
      </c>
      <c r="G14" s="1"/>
      <c r="H14" s="20"/>
      <c r="J14" s="18"/>
      <c r="U14" s="19"/>
      <c r="W14" s="21"/>
      <c r="X14" s="1"/>
      <c r="Y14" s="107">
        <v>53</v>
      </c>
      <c r="Z14" s="110" t="str">
        <f>IF(AA16&gt;AA14,AB16,IF(AA14&gt;AA16,AB14,""))</f>
        <v>VCU</v>
      </c>
      <c r="AA14" s="64">
        <v>88</v>
      </c>
      <c r="AB14" s="59" t="s">
        <v>12</v>
      </c>
      <c r="AC14" s="31">
        <v>5</v>
      </c>
      <c r="AD14" s="2"/>
    </row>
    <row r="15" spans="1:36" ht="10.5" customHeight="1" thickBot="1" x14ac:dyDescent="0.2">
      <c r="A15" s="112" t="str">
        <f>IF($AJ$2=TRUE,A11+1,"")</f>
        <v/>
      </c>
      <c r="B15" s="30"/>
      <c r="C15" s="48" t="s">
        <v>68</v>
      </c>
      <c r="D15" s="18"/>
      <c r="E15" s="111"/>
      <c r="F15" s="108"/>
      <c r="G15" s="1"/>
      <c r="H15" s="20"/>
      <c r="J15" s="20"/>
      <c r="U15" s="21"/>
      <c r="W15" s="21"/>
      <c r="X15" s="1"/>
      <c r="Y15" s="108"/>
      <c r="Z15" s="111"/>
      <c r="AA15" s="19"/>
      <c r="AB15" s="50" t="s">
        <v>153</v>
      </c>
      <c r="AC15" s="30"/>
      <c r="AD15" s="112" t="str">
        <f>IF($AJ$2=TRUE,AD11+1,"")</f>
        <v/>
      </c>
    </row>
    <row r="16" spans="1:36" ht="14.25" customHeight="1" thickBot="1" x14ac:dyDescent="0.2">
      <c r="A16" s="112"/>
      <c r="B16" s="31">
        <v>12</v>
      </c>
      <c r="C16" s="58" t="s">
        <v>122</v>
      </c>
      <c r="D16" s="62">
        <v>68</v>
      </c>
      <c r="E16" s="113" t="str">
        <f>IF($AJ$2=TRUE,E8+1,"")</f>
        <v/>
      </c>
      <c r="F16" s="18"/>
      <c r="G16" s="114" t="str">
        <f>IF(F14&gt;F18,E14,IF(F18&gt;F14,E18,""))</f>
        <v>Oregon</v>
      </c>
      <c r="H16" s="105">
        <v>69</v>
      </c>
      <c r="J16" s="20"/>
      <c r="U16" s="21"/>
      <c r="W16" s="103">
        <v>87</v>
      </c>
      <c r="X16" s="110" t="str">
        <f>IF(Y18&gt;Y14,Z18,IF(Y14&gt;Y18,Z14,""))</f>
        <v>Michigan</v>
      </c>
      <c r="Y16" s="19"/>
      <c r="Z16" s="113" t="str">
        <f>IF($AJ$2=TRUE,Z8+1,"")</f>
        <v/>
      </c>
      <c r="AA16" s="63">
        <v>42</v>
      </c>
      <c r="AB16" s="59" t="s">
        <v>129</v>
      </c>
      <c r="AC16" s="31">
        <v>12</v>
      </c>
      <c r="AD16" s="112"/>
    </row>
    <row r="17" spans="1:30" ht="10.5" customHeight="1" thickBot="1" x14ac:dyDescent="0.2">
      <c r="A17" s="2"/>
      <c r="B17" s="30"/>
      <c r="C17" s="48" t="s">
        <v>72</v>
      </c>
      <c r="E17" s="109"/>
      <c r="F17" s="20"/>
      <c r="G17" s="115"/>
      <c r="H17" s="106"/>
      <c r="J17" s="20"/>
      <c r="U17" s="21"/>
      <c r="W17" s="104"/>
      <c r="X17" s="111"/>
      <c r="Y17" s="21"/>
      <c r="Z17" s="109"/>
      <c r="AB17" s="50" t="s">
        <v>102</v>
      </c>
      <c r="AC17" s="30"/>
      <c r="AD17" s="2"/>
    </row>
    <row r="18" spans="1:30" ht="14.25" customHeight="1" thickBot="1" x14ac:dyDescent="0.2">
      <c r="A18" s="2"/>
      <c r="B18" s="31">
        <v>4</v>
      </c>
      <c r="C18" s="58" t="s">
        <v>71</v>
      </c>
      <c r="D18" s="61">
        <v>64</v>
      </c>
      <c r="E18" s="110" t="str">
        <f>IF(D18&gt;D20,C18,IF(D20&gt;D18,C20,""))</f>
        <v>Saint Louis</v>
      </c>
      <c r="F18" s="105">
        <v>57</v>
      </c>
      <c r="G18" s="1"/>
      <c r="J18" s="20"/>
      <c r="N18" s="51" t="s">
        <v>40</v>
      </c>
      <c r="O18" s="42"/>
      <c r="P18" s="42"/>
      <c r="Q18" s="42"/>
      <c r="U18" s="21"/>
      <c r="X18" s="1"/>
      <c r="Y18" s="103">
        <v>78</v>
      </c>
      <c r="Z18" s="110" t="str">
        <f>IF(AA20&gt;AA18,AB20,IF(AA18&gt;AA20,AB18,""))</f>
        <v>Michigan</v>
      </c>
      <c r="AA18" s="64">
        <v>71</v>
      </c>
      <c r="AB18" s="59" t="s">
        <v>107</v>
      </c>
      <c r="AC18" s="31">
        <v>4</v>
      </c>
      <c r="AD18" s="2"/>
    </row>
    <row r="19" spans="1:30" ht="10.5" customHeight="1" thickBot="1" x14ac:dyDescent="0.2">
      <c r="A19" s="112" t="str">
        <f>IF($AJ$2=TRUE,A15+1,"")</f>
        <v/>
      </c>
      <c r="B19" s="30"/>
      <c r="C19" s="48" t="s">
        <v>51</v>
      </c>
      <c r="D19" s="18"/>
      <c r="E19" s="111"/>
      <c r="F19" s="106"/>
      <c r="G19" s="1"/>
      <c r="J19" s="20"/>
      <c r="U19" s="21"/>
      <c r="X19" s="1"/>
      <c r="Y19" s="104"/>
      <c r="Z19" s="111"/>
      <c r="AA19" s="19"/>
      <c r="AB19" s="50" t="s">
        <v>84</v>
      </c>
      <c r="AC19" s="30"/>
      <c r="AD19" s="112" t="str">
        <f>IF($AJ$2=TRUE,AD15+1,"")</f>
        <v/>
      </c>
    </row>
    <row r="20" spans="1:30" ht="14.25" customHeight="1" thickBot="1" x14ac:dyDescent="0.2">
      <c r="A20" s="112"/>
      <c r="B20" s="31">
        <v>13</v>
      </c>
      <c r="C20" s="58" t="s">
        <v>123</v>
      </c>
      <c r="D20" s="62">
        <v>44</v>
      </c>
      <c r="E20" s="1"/>
      <c r="G20" s="1"/>
      <c r="H20" s="116" t="s">
        <v>85</v>
      </c>
      <c r="I20" s="116"/>
      <c r="J20" s="20"/>
      <c r="K20" s="114" t="str">
        <f>IF(J12&gt;J28,I12,IF(J28&gt;J12,I28,""))</f>
        <v>Louisville</v>
      </c>
      <c r="L20" s="107">
        <v>72</v>
      </c>
      <c r="S20" s="107">
        <v>61</v>
      </c>
      <c r="T20" s="110" t="str">
        <f>IF(U28&gt;U12,V28,IF(U12&gt;U28,V12,""))</f>
        <v>Michigan</v>
      </c>
      <c r="U20" s="21"/>
      <c r="V20" s="116" t="s">
        <v>86</v>
      </c>
      <c r="W20" s="116"/>
      <c r="X20" s="1"/>
      <c r="Z20" s="1"/>
      <c r="AA20" s="63">
        <v>56</v>
      </c>
      <c r="AB20" s="59" t="s">
        <v>130</v>
      </c>
      <c r="AC20" s="31">
        <v>13</v>
      </c>
      <c r="AD20" s="112"/>
    </row>
    <row r="21" spans="1:30" ht="10.5" customHeight="1" thickBot="1" x14ac:dyDescent="0.2">
      <c r="A21" s="2"/>
      <c r="B21" s="30"/>
      <c r="C21" s="48" t="s">
        <v>82</v>
      </c>
      <c r="E21" s="1"/>
      <c r="G21" s="1"/>
      <c r="H21" s="116"/>
      <c r="I21" s="116"/>
      <c r="J21" s="20"/>
      <c r="K21" s="115"/>
      <c r="L21" s="108"/>
      <c r="S21" s="108"/>
      <c r="T21" s="111"/>
      <c r="U21" s="21"/>
      <c r="V21" s="116"/>
      <c r="W21" s="116"/>
      <c r="X21" s="1"/>
      <c r="Z21" s="1"/>
      <c r="AB21" s="50" t="s">
        <v>84</v>
      </c>
      <c r="AC21" s="30"/>
      <c r="AD21" s="2"/>
    </row>
    <row r="22" spans="1:30" ht="14.25" customHeight="1" thickBot="1" x14ac:dyDescent="0.2">
      <c r="A22" s="2"/>
      <c r="B22" s="31">
        <v>6</v>
      </c>
      <c r="C22" s="58" t="s">
        <v>69</v>
      </c>
      <c r="D22" s="61">
        <v>54</v>
      </c>
      <c r="E22" s="110" t="str">
        <f>IF(D22&gt;D24,C22,IF(D24&gt;D22,C24,""))</f>
        <v>Memphis</v>
      </c>
      <c r="F22" s="107">
        <v>48</v>
      </c>
      <c r="G22" s="1"/>
      <c r="I22" s="23" t="str">
        <f>IF($AJ$2=TRUE,X60+1,"")</f>
        <v/>
      </c>
      <c r="J22" s="20"/>
      <c r="L22" s="18"/>
      <c r="S22" s="19"/>
      <c r="U22" s="21"/>
      <c r="V22" s="22" t="str">
        <f>IF($AJ$2=TRUE,I54+1,"")</f>
        <v/>
      </c>
      <c r="X22" s="1"/>
      <c r="Y22" s="107">
        <v>64</v>
      </c>
      <c r="Z22" s="110" t="str">
        <f>IF(AA24&gt;AA22,AB24,IF(AA22&gt;AA24,AB22,""))</f>
        <v>Minnesota</v>
      </c>
      <c r="AA22" s="64">
        <v>63</v>
      </c>
      <c r="AB22" s="59" t="s">
        <v>14</v>
      </c>
      <c r="AC22" s="31">
        <v>6</v>
      </c>
      <c r="AD22" s="2"/>
    </row>
    <row r="23" spans="1:30" ht="10.5" customHeight="1" thickBot="1" x14ac:dyDescent="0.2">
      <c r="A23" s="112" t="str">
        <f>IF($AJ$2=TRUE,A19+1,"")</f>
        <v/>
      </c>
      <c r="B23" s="30"/>
      <c r="C23" s="48"/>
      <c r="D23" s="18"/>
      <c r="E23" s="111"/>
      <c r="F23" s="108"/>
      <c r="G23" s="1"/>
      <c r="J23" s="20"/>
      <c r="L23" s="20"/>
      <c r="S23" s="21"/>
      <c r="U23" s="21"/>
      <c r="X23" s="1"/>
      <c r="Y23" s="108"/>
      <c r="Z23" s="111"/>
      <c r="AA23" s="19"/>
      <c r="AB23" s="50" t="s">
        <v>156</v>
      </c>
      <c r="AC23" s="30"/>
      <c r="AD23" s="112" t="str">
        <f>IF($AJ$2=TRUE,AD19+1,"")</f>
        <v/>
      </c>
    </row>
    <row r="24" spans="1:30" ht="14.25" customHeight="1" thickBot="1" x14ac:dyDescent="0.2">
      <c r="A24" s="112"/>
      <c r="B24" s="31">
        <v>11</v>
      </c>
      <c r="C24" s="58" t="s">
        <v>149</v>
      </c>
      <c r="D24" s="62">
        <v>52</v>
      </c>
      <c r="E24" s="113" t="str">
        <f>IF($AJ$2=TRUE,E16+1,"")</f>
        <v/>
      </c>
      <c r="F24" s="18"/>
      <c r="G24" s="114" t="str">
        <f>IF(F22&gt;F26,E22,IF(F26&gt;F22,E26,""))</f>
        <v>Michigan State</v>
      </c>
      <c r="H24" s="107">
        <v>61</v>
      </c>
      <c r="J24" s="20"/>
      <c r="L24" s="20"/>
      <c r="S24" s="21"/>
      <c r="U24" s="21"/>
      <c r="W24" s="107">
        <v>62</v>
      </c>
      <c r="X24" s="110" t="str">
        <f>IF(Y26&gt;Y22,Z26,IF(Y22&gt;Y26,Z22,""))</f>
        <v>Florida</v>
      </c>
      <c r="Y24" s="19"/>
      <c r="Z24" s="113" t="str">
        <f>IF($AJ$2=TRUE,Z16+1,"")</f>
        <v/>
      </c>
      <c r="AA24" s="63">
        <v>83</v>
      </c>
      <c r="AB24" s="59" t="s">
        <v>131</v>
      </c>
      <c r="AC24" s="31">
        <v>11</v>
      </c>
      <c r="AD24" s="112"/>
    </row>
    <row r="25" spans="1:30" ht="10.5" customHeight="1" thickBot="1" x14ac:dyDescent="0.2">
      <c r="A25" s="2"/>
      <c r="B25" s="30"/>
      <c r="C25" s="48" t="s">
        <v>58</v>
      </c>
      <c r="E25" s="109"/>
      <c r="F25" s="20"/>
      <c r="G25" s="115"/>
      <c r="H25" s="108"/>
      <c r="J25" s="20"/>
      <c r="L25" s="20"/>
      <c r="S25" s="21"/>
      <c r="U25" s="21"/>
      <c r="W25" s="108"/>
      <c r="X25" s="111"/>
      <c r="Y25" s="21"/>
      <c r="Z25" s="109"/>
      <c r="AB25" s="50" t="s">
        <v>102</v>
      </c>
      <c r="AC25" s="30"/>
      <c r="AD25" s="2"/>
    </row>
    <row r="26" spans="1:30" ht="14.25" customHeight="1" thickBot="1" x14ac:dyDescent="0.2">
      <c r="A26" s="2"/>
      <c r="B26" s="31">
        <v>3</v>
      </c>
      <c r="C26" s="58" t="s">
        <v>67</v>
      </c>
      <c r="D26" s="61">
        <v>65</v>
      </c>
      <c r="E26" s="110" t="str">
        <f>IF(D26&gt;D28,C26,IF(D28&gt;D26,C28,""))</f>
        <v>Michigan State</v>
      </c>
      <c r="F26" s="105">
        <v>70</v>
      </c>
      <c r="G26" s="1"/>
      <c r="H26" s="18"/>
      <c r="J26" s="20"/>
      <c r="L26" s="20"/>
      <c r="S26" s="21"/>
      <c r="U26" s="21"/>
      <c r="W26" s="19"/>
      <c r="X26" s="1"/>
      <c r="Y26" s="103">
        <v>78</v>
      </c>
      <c r="Z26" s="110" t="str">
        <f>IF(AA28&gt;AA26,AB28,IF(AA26&gt;AA28,AB26,""))</f>
        <v>Florida</v>
      </c>
      <c r="AA26" s="64">
        <v>79</v>
      </c>
      <c r="AB26" s="59" t="s">
        <v>80</v>
      </c>
      <c r="AC26" s="31">
        <v>3</v>
      </c>
      <c r="AD26" s="2"/>
    </row>
    <row r="27" spans="1:30" ht="10.5" customHeight="1" thickBot="1" x14ac:dyDescent="0.2">
      <c r="A27" s="112" t="str">
        <f>IF($AJ$2=TRUE,A23+1,"")</f>
        <v/>
      </c>
      <c r="B27" s="30"/>
      <c r="C27" s="48" t="s">
        <v>102</v>
      </c>
      <c r="D27" s="18"/>
      <c r="E27" s="111"/>
      <c r="F27" s="106"/>
      <c r="G27" s="1"/>
      <c r="H27" s="20"/>
      <c r="J27" s="20"/>
      <c r="L27" s="20"/>
      <c r="S27" s="21"/>
      <c r="U27" s="21"/>
      <c r="W27" s="21"/>
      <c r="X27" s="1"/>
      <c r="Y27" s="104"/>
      <c r="Z27" s="111"/>
      <c r="AA27" s="19"/>
      <c r="AB27" s="50" t="s">
        <v>109</v>
      </c>
      <c r="AC27" s="30"/>
      <c r="AD27" s="112" t="str">
        <f>IF($AJ$2=TRUE,AD23+1,"")</f>
        <v/>
      </c>
    </row>
    <row r="28" spans="1:30" ht="14.25" customHeight="1" thickBot="1" x14ac:dyDescent="0.2">
      <c r="A28" s="112"/>
      <c r="B28" s="31">
        <v>14</v>
      </c>
      <c r="C28" s="58" t="s">
        <v>124</v>
      </c>
      <c r="D28" s="62">
        <v>54</v>
      </c>
      <c r="E28" s="1"/>
      <c r="G28" s="109" t="str">
        <f>IF($AJ$2=TRUE,G12+1,"")</f>
        <v/>
      </c>
      <c r="H28" s="20"/>
      <c r="I28" s="114" t="str">
        <f>IF(H24&gt;H32,G24,IF(H32&gt;H24,G32,""))</f>
        <v>Duke</v>
      </c>
      <c r="J28" s="105">
        <v>63</v>
      </c>
      <c r="L28" s="20"/>
      <c r="M28" s="114" t="str">
        <f>IF(L52&gt;L20,K52,IF(L20&gt;L52,K20,""))</f>
        <v>Louisville</v>
      </c>
      <c r="N28" s="110"/>
      <c r="O28" s="110"/>
      <c r="P28" s="107">
        <v>82</v>
      </c>
      <c r="Q28" s="1"/>
      <c r="S28" s="21"/>
      <c r="U28" s="103">
        <v>59</v>
      </c>
      <c r="V28" s="110" t="str">
        <f>IF(W32&gt;W24,X32,IF(W24&gt;W32,X24,""))</f>
        <v>Florida</v>
      </c>
      <c r="W28" s="21"/>
      <c r="X28" s="109" t="str">
        <f>IF($AJ$2=TRUE,X12+1,"")</f>
        <v/>
      </c>
      <c r="Z28" s="1"/>
      <c r="AA28" s="63">
        <v>47</v>
      </c>
      <c r="AB28" s="59" t="s">
        <v>132</v>
      </c>
      <c r="AC28" s="31">
        <v>14</v>
      </c>
      <c r="AD28" s="112"/>
    </row>
    <row r="29" spans="1:30" ht="10.5" customHeight="1" thickBot="1" x14ac:dyDescent="0.2">
      <c r="A29" s="2"/>
      <c r="B29" s="30"/>
      <c r="C29" s="48" t="s">
        <v>64</v>
      </c>
      <c r="E29" s="1"/>
      <c r="G29" s="109"/>
      <c r="H29" s="20"/>
      <c r="I29" s="115"/>
      <c r="J29" s="106"/>
      <c r="L29" s="20"/>
      <c r="M29" s="115"/>
      <c r="N29" s="111"/>
      <c r="O29" s="111"/>
      <c r="P29" s="108"/>
      <c r="Q29" s="1"/>
      <c r="S29" s="21"/>
      <c r="U29" s="104"/>
      <c r="V29" s="111"/>
      <c r="W29" s="21"/>
      <c r="X29" s="109"/>
      <c r="Z29" s="1"/>
      <c r="AB29" s="50" t="s">
        <v>88</v>
      </c>
      <c r="AC29" s="30"/>
      <c r="AD29" s="2"/>
    </row>
    <row r="30" spans="1:30" ht="14.25" customHeight="1" thickBot="1" x14ac:dyDescent="0.2">
      <c r="A30" s="2"/>
      <c r="B30" s="31">
        <v>7</v>
      </c>
      <c r="C30" s="58" t="s">
        <v>104</v>
      </c>
      <c r="D30" s="61">
        <v>67</v>
      </c>
      <c r="E30" s="110" t="str">
        <f>IF(D30&gt;D32,C30,IF(D32&gt;D30,C32,""))</f>
        <v>Creighton</v>
      </c>
      <c r="F30" s="107">
        <v>50</v>
      </c>
      <c r="G30" s="1"/>
      <c r="H30" s="20"/>
      <c r="L30" s="20"/>
      <c r="S30" s="21"/>
      <c r="W30" s="21"/>
      <c r="X30" s="1"/>
      <c r="Y30" s="107">
        <v>71</v>
      </c>
      <c r="Z30" s="110" t="str">
        <f>IF(AA32&gt;AA30,AB32,IF(AA30&gt;AA32,AB30,""))</f>
        <v>San Diego St.</v>
      </c>
      <c r="AA30" s="64">
        <v>70</v>
      </c>
      <c r="AB30" s="59" t="s">
        <v>133</v>
      </c>
      <c r="AC30" s="31">
        <v>7</v>
      </c>
      <c r="AD30" s="2"/>
    </row>
    <row r="31" spans="1:30" ht="10.5" customHeight="1" thickBot="1" x14ac:dyDescent="0.2">
      <c r="A31" s="112" t="str">
        <f>IF($AJ$2=TRUE,A27+1,"")</f>
        <v/>
      </c>
      <c r="B31" s="30"/>
      <c r="C31" s="48" t="s">
        <v>98</v>
      </c>
      <c r="D31" s="18"/>
      <c r="E31" s="111"/>
      <c r="F31" s="108"/>
      <c r="G31" s="1"/>
      <c r="H31" s="20"/>
      <c r="L31" s="20"/>
      <c r="S31" s="21"/>
      <c r="W31" s="21"/>
      <c r="X31" s="1"/>
      <c r="Y31" s="108"/>
      <c r="Z31" s="111"/>
      <c r="AA31" s="19"/>
      <c r="AB31" s="50" t="s">
        <v>62</v>
      </c>
      <c r="AC31" s="30"/>
      <c r="AD31" s="112" t="str">
        <f>IF($AJ$2=TRUE,AD27+1,"")</f>
        <v/>
      </c>
    </row>
    <row r="32" spans="1:30" ht="14.25" customHeight="1" thickBot="1" x14ac:dyDescent="0.2">
      <c r="A32" s="112"/>
      <c r="B32" s="31">
        <v>10</v>
      </c>
      <c r="C32" s="58" t="s">
        <v>50</v>
      </c>
      <c r="D32" s="62">
        <v>63</v>
      </c>
      <c r="E32" s="113" t="str">
        <f>IF($AJ$2=TRUE,E24+1,"")</f>
        <v/>
      </c>
      <c r="F32" s="18"/>
      <c r="G32" s="114" t="str">
        <f>IF(F30&gt;F34,E30,IF(F34&gt;F30,E34,""))</f>
        <v>Duke</v>
      </c>
      <c r="H32" s="105">
        <v>71</v>
      </c>
      <c r="L32" s="20"/>
      <c r="M32" s="24"/>
      <c r="N32" s="110" t="s">
        <v>0</v>
      </c>
      <c r="O32" s="110"/>
      <c r="P32" s="110"/>
      <c r="Q32" s="110"/>
      <c r="R32" s="25"/>
      <c r="S32" s="21"/>
      <c r="W32" s="103">
        <v>50</v>
      </c>
      <c r="X32" s="110" t="str">
        <f>IF(Y34&gt;Y30,Z34,IF(Y30&gt;Y34,Z30,""))</f>
        <v>Fla. Gulf Coast</v>
      </c>
      <c r="Y32" s="19"/>
      <c r="Z32" s="113" t="str">
        <f>IF($AJ$2=TRUE,Z24+1,"")</f>
        <v/>
      </c>
      <c r="AA32" s="63">
        <v>55</v>
      </c>
      <c r="AB32" s="59" t="s">
        <v>134</v>
      </c>
      <c r="AC32" s="31">
        <v>10</v>
      </c>
      <c r="AD32" s="112"/>
    </row>
    <row r="33" spans="1:30" ht="10.5" customHeight="1" thickBot="1" x14ac:dyDescent="0.2">
      <c r="A33" s="2"/>
      <c r="B33" s="30"/>
      <c r="C33" s="48" t="s">
        <v>91</v>
      </c>
      <c r="E33" s="109"/>
      <c r="F33" s="20"/>
      <c r="G33" s="115"/>
      <c r="H33" s="106"/>
      <c r="L33" s="20"/>
      <c r="M33" s="11"/>
      <c r="N33" s="119" t="str">
        <f>IF(O40&gt;P28,P40,IF(P28&gt;O40,M28,""))</f>
        <v>Louisville</v>
      </c>
      <c r="O33" s="120"/>
      <c r="P33" s="120"/>
      <c r="Q33" s="121"/>
      <c r="R33" s="12"/>
      <c r="S33" s="21"/>
      <c r="W33" s="104"/>
      <c r="X33" s="111"/>
      <c r="Y33" s="21"/>
      <c r="Z33" s="109"/>
      <c r="AB33" s="50" t="s">
        <v>53</v>
      </c>
      <c r="AC33" s="30"/>
      <c r="AD33" s="2"/>
    </row>
    <row r="34" spans="1:30" ht="14.25" customHeight="1" thickBot="1" x14ac:dyDescent="0.2">
      <c r="A34" s="2"/>
      <c r="B34" s="31">
        <v>2</v>
      </c>
      <c r="C34" s="58" t="s">
        <v>101</v>
      </c>
      <c r="D34" s="61">
        <v>73</v>
      </c>
      <c r="E34" s="110" t="str">
        <f>IF(D34&gt;D36,C34,IF(D36&gt;D34,C36,""))</f>
        <v>Duke</v>
      </c>
      <c r="F34" s="105">
        <v>66</v>
      </c>
      <c r="G34" s="1"/>
      <c r="L34" s="20"/>
      <c r="M34" s="11"/>
      <c r="N34" s="122"/>
      <c r="O34" s="123"/>
      <c r="P34" s="123"/>
      <c r="Q34" s="124"/>
      <c r="R34" s="12"/>
      <c r="S34" s="21"/>
      <c r="X34" s="1"/>
      <c r="Y34" s="103">
        <v>81</v>
      </c>
      <c r="Z34" s="110" t="str">
        <f>IF(AA36&gt;AA34,AB36,IF(AA34&gt;AA36,AB34,""))</f>
        <v>Fla. Gulf Coast</v>
      </c>
      <c r="AA34" s="64">
        <v>68</v>
      </c>
      <c r="AB34" s="59" t="s">
        <v>110</v>
      </c>
      <c r="AC34" s="31">
        <v>2</v>
      </c>
      <c r="AD34" s="2"/>
    </row>
    <row r="35" spans="1:30" ht="10.5" customHeight="1" thickBot="1" x14ac:dyDescent="0.2">
      <c r="A35" s="112" t="str">
        <f>IF($AJ$2=TRUE,A31+1,"")</f>
        <v/>
      </c>
      <c r="B35" s="30"/>
      <c r="C35" s="48" t="s">
        <v>51</v>
      </c>
      <c r="D35" s="18"/>
      <c r="E35" s="111"/>
      <c r="F35" s="106"/>
      <c r="G35" s="1"/>
      <c r="L35" s="20"/>
      <c r="S35" s="21"/>
      <c r="X35" s="1"/>
      <c r="Y35" s="104"/>
      <c r="Z35" s="111"/>
      <c r="AA35" s="19"/>
      <c r="AB35" s="50" t="s">
        <v>51</v>
      </c>
      <c r="AC35" s="30"/>
      <c r="AD35" s="112" t="str">
        <f>IF($AJ$2=TRUE,AD31+1,"")</f>
        <v/>
      </c>
    </row>
    <row r="36" spans="1:30" ht="14.25" customHeight="1" thickBot="1" x14ac:dyDescent="0.2">
      <c r="A36" s="112"/>
      <c r="B36" s="31">
        <v>15</v>
      </c>
      <c r="C36" s="58" t="s">
        <v>125</v>
      </c>
      <c r="D36" s="62">
        <v>61</v>
      </c>
      <c r="E36" s="1"/>
      <c r="G36" s="1"/>
      <c r="K36" s="23" t="str">
        <f>IF($AJ$2=TRUE,V54+1,"")</f>
        <v/>
      </c>
      <c r="L36" s="20"/>
      <c r="O36" s="109" t="str">
        <f>IF($AJ$2=TRUE,T36+1,"")</f>
        <v/>
      </c>
      <c r="P36" s="109"/>
      <c r="S36" s="21"/>
      <c r="T36" s="22" t="str">
        <f>IF($AJ$2=TRUE,K36+1,"")</f>
        <v/>
      </c>
      <c r="X36" s="1"/>
      <c r="Z36" s="1"/>
      <c r="AA36" s="63">
        <v>78</v>
      </c>
      <c r="AB36" s="59" t="s">
        <v>135</v>
      </c>
      <c r="AC36" s="31">
        <v>15</v>
      </c>
      <c r="AD36" s="112"/>
    </row>
    <row r="37" spans="1:30" ht="10.5" customHeight="1" x14ac:dyDescent="0.15">
      <c r="A37" s="2"/>
      <c r="B37" s="30"/>
      <c r="C37" s="48" t="s">
        <v>60</v>
      </c>
      <c r="E37" s="1"/>
      <c r="G37" s="1"/>
      <c r="L37" s="20"/>
      <c r="S37" s="21"/>
      <c r="X37" s="1"/>
      <c r="Z37" s="1"/>
      <c r="AB37" s="50" t="s">
        <v>72</v>
      </c>
      <c r="AC37" s="30"/>
      <c r="AD37" s="2"/>
    </row>
    <row r="38" spans="1:30" ht="14.25" customHeight="1" thickBot="1" x14ac:dyDescent="0.2">
      <c r="A38" s="2"/>
      <c r="B38" s="31">
        <v>1</v>
      </c>
      <c r="C38" s="58" t="s">
        <v>63</v>
      </c>
      <c r="D38" s="61">
        <v>64</v>
      </c>
      <c r="E38" s="110" t="str">
        <f>IF(D38&gt;D40,C38,IF(D40&gt;D38,C40,""))</f>
        <v>Gonzaga</v>
      </c>
      <c r="F38" s="107">
        <v>70</v>
      </c>
      <c r="G38" s="1"/>
      <c r="L38" s="20"/>
      <c r="S38" s="21"/>
      <c r="X38" s="1"/>
      <c r="Y38" s="107">
        <v>58</v>
      </c>
      <c r="Z38" s="110" t="str">
        <f>IF(AA40&gt;AA38,AB40,IF(AA38&gt;AA40,AB38,""))</f>
        <v>Indiana</v>
      </c>
      <c r="AA38" s="64">
        <v>83</v>
      </c>
      <c r="AB38" s="59" t="s">
        <v>94</v>
      </c>
      <c r="AC38" s="31">
        <v>1</v>
      </c>
      <c r="AD38" s="2"/>
    </row>
    <row r="39" spans="1:30" ht="10.5" customHeight="1" thickBot="1" x14ac:dyDescent="0.2">
      <c r="A39" s="112" t="str">
        <f>IF($AJ$2=TRUE,A35+1,"")</f>
        <v/>
      </c>
      <c r="B39" s="30"/>
      <c r="C39" s="48" t="s">
        <v>152</v>
      </c>
      <c r="D39" s="18"/>
      <c r="E39" s="111"/>
      <c r="F39" s="108"/>
      <c r="G39" s="1"/>
      <c r="L39" s="20"/>
      <c r="S39" s="21"/>
      <c r="X39" s="1"/>
      <c r="Y39" s="108"/>
      <c r="Z39" s="111"/>
      <c r="AA39" s="19"/>
      <c r="AB39" s="50"/>
      <c r="AC39" s="30"/>
      <c r="AD39" s="112" t="str">
        <f>IF($AJ$2=TRUE,AD35+1,"")</f>
        <v/>
      </c>
    </row>
    <row r="40" spans="1:30" ht="14.25" customHeight="1" thickBot="1" x14ac:dyDescent="0.2">
      <c r="A40" s="112"/>
      <c r="B40" s="31">
        <v>16</v>
      </c>
      <c r="C40" s="58" t="s">
        <v>143</v>
      </c>
      <c r="D40" s="62">
        <v>58</v>
      </c>
      <c r="E40" s="113" t="str">
        <f>IF($AJ$2=TRUE,E32+1,"")</f>
        <v/>
      </c>
      <c r="F40" s="18"/>
      <c r="G40" s="114" t="str">
        <f>IF(F38&gt;F42,E38,IF(F42&gt;F38,E42,""))</f>
        <v>Wichita State</v>
      </c>
      <c r="H40" s="107">
        <v>72</v>
      </c>
      <c r="L40" s="20"/>
      <c r="O40" s="107">
        <v>76</v>
      </c>
      <c r="P40" s="110" t="str">
        <f>IF(S52&gt;S20,T52,IF(S20&gt;S52,T20,""))</f>
        <v>Michigan</v>
      </c>
      <c r="Q40" s="110"/>
      <c r="R40" s="125"/>
      <c r="S40" s="21"/>
      <c r="W40" s="107">
        <v>50</v>
      </c>
      <c r="X40" s="110" t="str">
        <f>IF(Y42&gt;Y38,Z42,IF(Y38&gt;Y42,Z38,""))</f>
        <v>Indiana</v>
      </c>
      <c r="Y40" s="19"/>
      <c r="Z40" s="113" t="str">
        <f>IF($AJ$2=TRUE,Z32+1,"")</f>
        <v/>
      </c>
      <c r="AA40" s="63">
        <v>62</v>
      </c>
      <c r="AB40" s="59" t="s">
        <v>150</v>
      </c>
      <c r="AC40" s="31">
        <v>16</v>
      </c>
      <c r="AD40" s="112"/>
    </row>
    <row r="41" spans="1:30" ht="10.5" customHeight="1" thickBot="1" x14ac:dyDescent="0.2">
      <c r="A41" s="2"/>
      <c r="B41" s="30"/>
      <c r="C41" s="48" t="s">
        <v>66</v>
      </c>
      <c r="E41" s="109"/>
      <c r="F41" s="20"/>
      <c r="G41" s="115"/>
      <c r="H41" s="108"/>
      <c r="L41" s="20"/>
      <c r="O41" s="108"/>
      <c r="P41" s="111"/>
      <c r="Q41" s="111"/>
      <c r="R41" s="126"/>
      <c r="S41" s="21"/>
      <c r="W41" s="108"/>
      <c r="X41" s="111"/>
      <c r="Y41" s="21"/>
      <c r="Z41" s="109"/>
      <c r="AB41" s="50" t="s">
        <v>51</v>
      </c>
      <c r="AC41" s="30"/>
      <c r="AD41" s="2"/>
    </row>
    <row r="42" spans="1:30" ht="14.25" customHeight="1" thickBot="1" x14ac:dyDescent="0.2">
      <c r="A42" s="2"/>
      <c r="B42" s="31">
        <v>8</v>
      </c>
      <c r="C42" s="58" t="s">
        <v>144</v>
      </c>
      <c r="D42" s="61">
        <v>55</v>
      </c>
      <c r="E42" s="110" t="str">
        <f>IF(D42&gt;D44,C42,IF(D44&gt;D42,C44,""))</f>
        <v>Wichita State</v>
      </c>
      <c r="F42" s="105">
        <v>76</v>
      </c>
      <c r="G42" s="1"/>
      <c r="H42" s="18"/>
      <c r="L42" s="20"/>
      <c r="S42" s="21"/>
      <c r="W42" s="19"/>
      <c r="X42" s="1"/>
      <c r="Y42" s="103">
        <v>52</v>
      </c>
      <c r="Z42" s="110" t="str">
        <f>IF(AA44&gt;AA42,AB44,IF(AA42&gt;AA44,AB42,""))</f>
        <v>Temple</v>
      </c>
      <c r="AA42" s="64">
        <v>72</v>
      </c>
      <c r="AB42" s="59" t="s">
        <v>136</v>
      </c>
      <c r="AC42" s="31">
        <v>8</v>
      </c>
      <c r="AD42" s="2"/>
    </row>
    <row r="43" spans="1:30" ht="10.5" customHeight="1" thickBot="1" x14ac:dyDescent="0.2">
      <c r="A43" s="112" t="str">
        <f>IF($AJ$2=TRUE,A39+1,"")</f>
        <v/>
      </c>
      <c r="B43" s="30"/>
      <c r="C43" s="48" t="s">
        <v>68</v>
      </c>
      <c r="D43" s="18"/>
      <c r="E43" s="111"/>
      <c r="F43" s="106"/>
      <c r="G43" s="1"/>
      <c r="H43" s="20"/>
      <c r="L43" s="20"/>
      <c r="S43" s="21"/>
      <c r="W43" s="21"/>
      <c r="X43" s="1"/>
      <c r="Y43" s="104"/>
      <c r="Z43" s="111"/>
      <c r="AA43" s="19"/>
      <c r="AB43" s="50" t="s">
        <v>152</v>
      </c>
      <c r="AC43" s="30"/>
      <c r="AD43" s="112" t="str">
        <f>IF($AJ$2=TRUE,AD39+1,"")</f>
        <v/>
      </c>
    </row>
    <row r="44" spans="1:30" ht="14.25" customHeight="1" thickBot="1" x14ac:dyDescent="0.2">
      <c r="A44" s="112"/>
      <c r="B44" s="31">
        <v>9</v>
      </c>
      <c r="C44" s="58" t="s">
        <v>92</v>
      </c>
      <c r="D44" s="62">
        <v>73</v>
      </c>
      <c r="E44" s="1"/>
      <c r="G44" s="109" t="str">
        <f>IF($AJ$2=TRUE,G28+1,"")</f>
        <v/>
      </c>
      <c r="H44" s="20"/>
      <c r="I44" s="114" t="str">
        <f>IF(H40&gt;H48,G40,IF(H48&gt;H40,G48,""))</f>
        <v>Wichita State</v>
      </c>
      <c r="J44" s="107">
        <v>70</v>
      </c>
      <c r="L44" s="20"/>
      <c r="S44" s="21"/>
      <c r="U44" s="107">
        <v>55</v>
      </c>
      <c r="V44" s="110" t="str">
        <f>IF(W48&gt;W40,X48,IF(W40&gt;W48,X40,""))</f>
        <v>Syracuse</v>
      </c>
      <c r="W44" s="21"/>
      <c r="X44" s="109" t="str">
        <f>IF($AJ$2=TRUE,X28+1,"")</f>
        <v/>
      </c>
      <c r="Z44" s="1"/>
      <c r="AA44" s="63">
        <v>76</v>
      </c>
      <c r="AB44" s="59" t="s">
        <v>106</v>
      </c>
      <c r="AC44" s="31">
        <v>9</v>
      </c>
      <c r="AD44" s="112"/>
    </row>
    <row r="45" spans="1:30" ht="10.5" customHeight="1" thickBot="1" x14ac:dyDescent="0.2">
      <c r="A45" s="2"/>
      <c r="B45" s="30"/>
      <c r="C45" s="48" t="s">
        <v>95</v>
      </c>
      <c r="E45" s="1"/>
      <c r="G45" s="109"/>
      <c r="H45" s="20"/>
      <c r="I45" s="115"/>
      <c r="J45" s="108"/>
      <c r="L45" s="20"/>
      <c r="S45" s="21"/>
      <c r="U45" s="108"/>
      <c r="V45" s="111"/>
      <c r="W45" s="21"/>
      <c r="X45" s="109"/>
      <c r="Z45" s="1"/>
      <c r="AB45" s="50" t="s">
        <v>84</v>
      </c>
      <c r="AC45" s="30"/>
      <c r="AD45" s="2"/>
    </row>
    <row r="46" spans="1:30" ht="14.25" customHeight="1" thickBot="1" x14ac:dyDescent="0.2">
      <c r="A46" s="2"/>
      <c r="B46" s="31">
        <v>5</v>
      </c>
      <c r="C46" s="58" t="s">
        <v>55</v>
      </c>
      <c r="D46" s="61">
        <v>46</v>
      </c>
      <c r="E46" s="110" t="str">
        <f>IF(D46&gt;D48,C46,IF(D48&gt;D46,C48,""))</f>
        <v>Mississippi</v>
      </c>
      <c r="F46" s="107">
        <v>74</v>
      </c>
      <c r="G46" s="1"/>
      <c r="H46" s="20"/>
      <c r="J46" s="18"/>
      <c r="L46" s="20"/>
      <c r="S46" s="21"/>
      <c r="U46" s="19"/>
      <c r="W46" s="21"/>
      <c r="X46" s="1"/>
      <c r="Y46" s="107">
        <v>60</v>
      </c>
      <c r="Z46" s="110" t="str">
        <f>IF(AA48&gt;AA46,AB48,IF(AA46&gt;AA48,AB46,""))</f>
        <v>California</v>
      </c>
      <c r="AA46" s="64">
        <v>61</v>
      </c>
      <c r="AB46" s="59" t="s">
        <v>11</v>
      </c>
      <c r="AC46" s="31">
        <v>5</v>
      </c>
      <c r="AD46" s="2"/>
    </row>
    <row r="47" spans="1:30" ht="10.5" customHeight="1" thickBot="1" x14ac:dyDescent="0.2">
      <c r="A47" s="112" t="str">
        <f>IF($AJ$2=TRUE,A43+1,"")</f>
        <v/>
      </c>
      <c r="B47" s="30"/>
      <c r="C47" s="48" t="s">
        <v>68</v>
      </c>
      <c r="D47" s="18"/>
      <c r="E47" s="111"/>
      <c r="F47" s="108"/>
      <c r="G47" s="1"/>
      <c r="H47" s="20"/>
      <c r="J47" s="20"/>
      <c r="L47" s="20"/>
      <c r="S47" s="21"/>
      <c r="U47" s="21"/>
      <c r="W47" s="21"/>
      <c r="X47" s="1"/>
      <c r="Y47" s="108"/>
      <c r="Z47" s="111"/>
      <c r="AA47" s="19"/>
      <c r="AB47" s="50" t="s">
        <v>62</v>
      </c>
      <c r="AC47" s="30"/>
      <c r="AD47" s="112" t="str">
        <f>IF($AJ$2=TRUE,AD43+1,"")</f>
        <v/>
      </c>
    </row>
    <row r="48" spans="1:30" ht="14.25" customHeight="1" thickBot="1" x14ac:dyDescent="0.2">
      <c r="A48" s="112"/>
      <c r="B48" s="31">
        <v>12</v>
      </c>
      <c r="C48" s="49" t="s">
        <v>145</v>
      </c>
      <c r="D48" s="62">
        <v>57</v>
      </c>
      <c r="E48" s="113" t="str">
        <f>IF($AJ$2=TRUE,E40+1,"")</f>
        <v/>
      </c>
      <c r="F48" s="18"/>
      <c r="G48" s="114" t="str">
        <f>IF(F46&gt;F50,E46,IF(F50&gt;F46,E50,""))</f>
        <v>BSU / La Salle</v>
      </c>
      <c r="H48" s="105">
        <v>58</v>
      </c>
      <c r="J48" s="20"/>
      <c r="L48" s="20"/>
      <c r="S48" s="21"/>
      <c r="U48" s="21"/>
      <c r="W48" s="103">
        <v>61</v>
      </c>
      <c r="X48" s="110" t="str">
        <f>IF(Y50&gt;Y46,Z50,IF(Y46&gt;Y50,Z46,""))</f>
        <v>Syracuse</v>
      </c>
      <c r="Y48" s="19"/>
      <c r="Z48" s="113" t="str">
        <f>IF($AJ$2=TRUE,Z40+1,"")</f>
        <v/>
      </c>
      <c r="AA48" s="63">
        <v>64</v>
      </c>
      <c r="AB48" s="59" t="s">
        <v>137</v>
      </c>
      <c r="AC48" s="31">
        <v>12</v>
      </c>
      <c r="AD48" s="112"/>
    </row>
    <row r="49" spans="1:30" ht="10.5" customHeight="1" thickBot="1" x14ac:dyDescent="0.2">
      <c r="A49" s="2"/>
      <c r="B49" s="30"/>
      <c r="C49" s="48" t="s">
        <v>64</v>
      </c>
      <c r="E49" s="109"/>
      <c r="F49" s="20"/>
      <c r="G49" s="115"/>
      <c r="H49" s="106"/>
      <c r="J49" s="20"/>
      <c r="L49" s="20"/>
      <c r="S49" s="21"/>
      <c r="U49" s="21"/>
      <c r="W49" s="104"/>
      <c r="X49" s="111"/>
      <c r="Y49" s="21"/>
      <c r="Z49" s="109"/>
      <c r="AB49" s="50" t="s">
        <v>74</v>
      </c>
      <c r="AC49" s="30"/>
      <c r="AD49" s="2"/>
    </row>
    <row r="50" spans="1:30" ht="14.25" customHeight="1" thickBot="1" x14ac:dyDescent="0.2">
      <c r="A50" s="2"/>
      <c r="B50" s="31">
        <v>4</v>
      </c>
      <c r="C50" s="58" t="s">
        <v>59</v>
      </c>
      <c r="D50" s="61">
        <v>61</v>
      </c>
      <c r="E50" s="110" t="str">
        <f>IF(D50&gt;D52,C50,IF(D52&gt;D50,C52,""))</f>
        <v>BSU / La Salle</v>
      </c>
      <c r="F50" s="105">
        <v>76</v>
      </c>
      <c r="G50" s="1"/>
      <c r="J50" s="20"/>
      <c r="L50" s="20"/>
      <c r="S50" s="21"/>
      <c r="U50" s="21"/>
      <c r="X50" s="1"/>
      <c r="Y50" s="103">
        <v>66</v>
      </c>
      <c r="Z50" s="110" t="str">
        <f>IF(AA52&gt;AA50,AB52,IF(AA50&gt;AA52,AB50,""))</f>
        <v>Syracuse</v>
      </c>
      <c r="AA50" s="64">
        <v>81</v>
      </c>
      <c r="AB50" s="59" t="s">
        <v>61</v>
      </c>
      <c r="AC50" s="31">
        <v>4</v>
      </c>
      <c r="AD50" s="2"/>
    </row>
    <row r="51" spans="1:30" ht="10.5" customHeight="1" thickBot="1" x14ac:dyDescent="0.2">
      <c r="A51" s="112" t="str">
        <f>IF($AJ$2=TRUE,A47+1,"")</f>
        <v/>
      </c>
      <c r="B51" s="30"/>
      <c r="C51" s="48"/>
      <c r="D51" s="18"/>
      <c r="E51" s="111"/>
      <c r="F51" s="106"/>
      <c r="G51" s="1"/>
      <c r="J51" s="20"/>
      <c r="L51" s="20"/>
      <c r="S51" s="21"/>
      <c r="U51" s="21"/>
      <c r="X51" s="1"/>
      <c r="Y51" s="104"/>
      <c r="Z51" s="111"/>
      <c r="AA51" s="19"/>
      <c r="AB51" s="50" t="s">
        <v>53</v>
      </c>
      <c r="AC51" s="30"/>
      <c r="AD51" s="112" t="str">
        <f>IF($AJ$2=TRUE,AD47+1,"")</f>
        <v/>
      </c>
    </row>
    <row r="52" spans="1:30" ht="14.25" customHeight="1" thickBot="1" x14ac:dyDescent="0.2">
      <c r="A52" s="112"/>
      <c r="B52" s="31">
        <v>13</v>
      </c>
      <c r="C52" s="58" t="s">
        <v>151</v>
      </c>
      <c r="D52" s="62">
        <v>63</v>
      </c>
      <c r="E52" s="1"/>
      <c r="G52" s="1"/>
      <c r="H52" s="116" t="s">
        <v>4</v>
      </c>
      <c r="I52" s="116"/>
      <c r="J52" s="20"/>
      <c r="K52" s="114" t="str">
        <f>IF(J44&gt;J60,I44,IF(J60&gt;J44,I60,""))</f>
        <v>Wichita State</v>
      </c>
      <c r="L52" s="105">
        <v>68</v>
      </c>
      <c r="S52" s="103">
        <v>56</v>
      </c>
      <c r="T52" s="110" t="str">
        <f>IF(U60&gt;U44,V60,IF(U44&gt;U60,V44,""))</f>
        <v>Syracuse</v>
      </c>
      <c r="U52" s="21"/>
      <c r="V52" s="116" t="s">
        <v>3</v>
      </c>
      <c r="W52" s="116"/>
      <c r="X52" s="1"/>
      <c r="Z52" s="1"/>
      <c r="AA52" s="63">
        <v>34</v>
      </c>
      <c r="AB52" s="59" t="s">
        <v>52</v>
      </c>
      <c r="AC52" s="31">
        <v>13</v>
      </c>
      <c r="AD52" s="112"/>
    </row>
    <row r="53" spans="1:30" ht="10.5" customHeight="1" thickBot="1" x14ac:dyDescent="0.2">
      <c r="A53" s="2"/>
      <c r="B53" s="30"/>
      <c r="C53" s="48" t="s">
        <v>70</v>
      </c>
      <c r="E53" s="1"/>
      <c r="G53" s="1"/>
      <c r="H53" s="116"/>
      <c r="I53" s="116"/>
      <c r="J53" s="20"/>
      <c r="K53" s="115"/>
      <c r="L53" s="106"/>
      <c r="S53" s="104"/>
      <c r="T53" s="111"/>
      <c r="U53" s="21"/>
      <c r="V53" s="116"/>
      <c r="W53" s="116"/>
      <c r="X53" s="1"/>
      <c r="Z53" s="1"/>
      <c r="AB53" s="50" t="s">
        <v>68</v>
      </c>
      <c r="AC53" s="30"/>
      <c r="AD53" s="2"/>
    </row>
    <row r="54" spans="1:30" ht="14.25" customHeight="1" thickBot="1" x14ac:dyDescent="0.2">
      <c r="A54" s="2"/>
      <c r="B54" s="31">
        <v>6</v>
      </c>
      <c r="C54" s="58" t="s">
        <v>146</v>
      </c>
      <c r="D54" s="61">
        <v>81</v>
      </c>
      <c r="E54" s="110" t="str">
        <f>IF(D54&gt;D56,C54,IF(D56&gt;D54,C56,""))</f>
        <v>Arizona</v>
      </c>
      <c r="F54" s="107">
        <v>74</v>
      </c>
      <c r="G54" s="1"/>
      <c r="I54" s="23" t="str">
        <f>IF($AJ$2=TRUE,I22+1,"")</f>
        <v/>
      </c>
      <c r="J54" s="20"/>
      <c r="L54" s="26"/>
      <c r="U54" s="21"/>
      <c r="V54" s="22" t="str">
        <f>IF($AJ$2=TRUE,V22+1,"")</f>
        <v/>
      </c>
      <c r="X54" s="1"/>
      <c r="Y54" s="107">
        <v>72</v>
      </c>
      <c r="Z54" s="110" t="str">
        <f>IF(AA56&gt;AA54,AB56,IF(AA54&gt;AA56,AB54,""))</f>
        <v>Butler</v>
      </c>
      <c r="AA54" s="64">
        <v>68</v>
      </c>
      <c r="AB54" s="59" t="s">
        <v>138</v>
      </c>
      <c r="AC54" s="31">
        <v>6</v>
      </c>
      <c r="AD54" s="2"/>
    </row>
    <row r="55" spans="1:30" ht="10.5" customHeight="1" thickBot="1" x14ac:dyDescent="0.2">
      <c r="A55" s="112" t="str">
        <f>IF($AJ$2=TRUE,A51+1,"")</f>
        <v/>
      </c>
      <c r="B55" s="30"/>
      <c r="C55" s="48" t="s">
        <v>153</v>
      </c>
      <c r="D55" s="18"/>
      <c r="E55" s="111"/>
      <c r="F55" s="108"/>
      <c r="G55" s="1"/>
      <c r="J55" s="20"/>
      <c r="U55" s="21"/>
      <c r="X55" s="1"/>
      <c r="Y55" s="108"/>
      <c r="Z55" s="111"/>
      <c r="AA55" s="19"/>
      <c r="AB55" s="50" t="s">
        <v>103</v>
      </c>
      <c r="AC55" s="30"/>
      <c r="AD55" s="112" t="str">
        <f>IF($AJ$2=TRUE,AD51+1,"")</f>
        <v/>
      </c>
    </row>
    <row r="56" spans="1:30" ht="14.25" customHeight="1" thickBot="1" x14ac:dyDescent="0.2">
      <c r="A56" s="112"/>
      <c r="B56" s="31">
        <v>11</v>
      </c>
      <c r="C56" s="58" t="s">
        <v>111</v>
      </c>
      <c r="D56" s="62">
        <v>64</v>
      </c>
      <c r="E56" s="113" t="str">
        <f>IF($AJ$2=TRUE,E48+1,"")</f>
        <v/>
      </c>
      <c r="F56" s="18"/>
      <c r="G56" s="114" t="str">
        <f>IF(F54&gt;F58,E54,IF(F58&gt;F54,E58,""))</f>
        <v>Arizona</v>
      </c>
      <c r="H56" s="107">
        <v>70</v>
      </c>
      <c r="J56" s="20"/>
      <c r="U56" s="21"/>
      <c r="W56" s="107">
        <v>71</v>
      </c>
      <c r="X56" s="110" t="str">
        <f>IF(Y58&gt;Y54,Z58,IF(Y54&gt;Y58,Z54,""))</f>
        <v>Marquette</v>
      </c>
      <c r="Y56" s="19"/>
      <c r="Z56" s="113" t="str">
        <f>IF($AJ$2=TRUE,Z48+1,"")</f>
        <v/>
      </c>
      <c r="AA56" s="63">
        <v>56</v>
      </c>
      <c r="AB56" s="59" t="s">
        <v>139</v>
      </c>
      <c r="AC56" s="32">
        <v>11</v>
      </c>
      <c r="AD56" s="112"/>
    </row>
    <row r="57" spans="1:30" ht="10.5" customHeight="1" thickBot="1" x14ac:dyDescent="0.2">
      <c r="A57" s="2"/>
      <c r="B57" s="30"/>
      <c r="C57" s="48" t="s">
        <v>113</v>
      </c>
      <c r="E57" s="109"/>
      <c r="F57" s="20"/>
      <c r="G57" s="115"/>
      <c r="H57" s="108"/>
      <c r="J57" s="20"/>
      <c r="U57" s="21"/>
      <c r="W57" s="108"/>
      <c r="X57" s="111"/>
      <c r="Y57" s="21"/>
      <c r="Z57" s="109"/>
      <c r="AB57" s="50" t="s">
        <v>109</v>
      </c>
      <c r="AC57" s="30"/>
      <c r="AD57" s="2"/>
    </row>
    <row r="58" spans="1:30" ht="14.25" customHeight="1" thickBot="1" x14ac:dyDescent="0.2">
      <c r="A58" s="2"/>
      <c r="B58" s="31">
        <v>3</v>
      </c>
      <c r="C58" s="58" t="s">
        <v>73</v>
      </c>
      <c r="D58" s="61">
        <v>62</v>
      </c>
      <c r="E58" s="110" t="str">
        <f>IF(D58&gt;D60,C58,IF(D60&gt;D58,C60,""))</f>
        <v>Harvard</v>
      </c>
      <c r="F58" s="105">
        <v>51</v>
      </c>
      <c r="G58" s="1"/>
      <c r="H58" s="18"/>
      <c r="J58" s="20"/>
      <c r="U58" s="21"/>
      <c r="W58" s="19"/>
      <c r="X58" s="1"/>
      <c r="Y58" s="103">
        <v>74</v>
      </c>
      <c r="Z58" s="110" t="str">
        <f>IF(AA60&gt;AA58,AB60,IF(AA58&gt;AA60,AB58,""))</f>
        <v>Marquette</v>
      </c>
      <c r="AA58" s="64">
        <v>59</v>
      </c>
      <c r="AB58" s="59" t="s">
        <v>78</v>
      </c>
      <c r="AC58" s="31">
        <v>3</v>
      </c>
      <c r="AD58" s="2"/>
    </row>
    <row r="59" spans="1:30" ht="10.5" customHeight="1" thickBot="1" x14ac:dyDescent="0.2">
      <c r="A59" s="112" t="str">
        <f>IF($AJ$2=TRUE,A55+1,"")</f>
        <v/>
      </c>
      <c r="B59" s="30"/>
      <c r="C59" s="48" t="s">
        <v>154</v>
      </c>
      <c r="D59" s="18"/>
      <c r="E59" s="111"/>
      <c r="F59" s="106"/>
      <c r="G59" s="1"/>
      <c r="H59" s="20"/>
      <c r="J59" s="20"/>
      <c r="U59" s="21"/>
      <c r="W59" s="21"/>
      <c r="X59" s="1"/>
      <c r="Y59" s="104"/>
      <c r="Z59" s="111"/>
      <c r="AA59" s="19"/>
      <c r="AB59" s="50" t="s">
        <v>102</v>
      </c>
      <c r="AC59" s="30"/>
      <c r="AD59" s="112" t="str">
        <f>IF($AJ$2=TRUE,AD55+1,"")</f>
        <v/>
      </c>
    </row>
    <row r="60" spans="1:30" ht="14.25" customHeight="1" thickBot="1" x14ac:dyDescent="0.2">
      <c r="A60" s="112"/>
      <c r="B60" s="31">
        <v>14</v>
      </c>
      <c r="C60" s="58" t="s">
        <v>57</v>
      </c>
      <c r="D60" s="62">
        <v>68</v>
      </c>
      <c r="E60" s="1"/>
      <c r="G60" s="109" t="str">
        <f>IF($AJ$2=TRUE,G44+1,"")</f>
        <v/>
      </c>
      <c r="H60" s="20"/>
      <c r="I60" s="114" t="str">
        <f>IF(H56&gt;H64,G56,IF(H64&gt;H56,G64,""))</f>
        <v>Ohio State</v>
      </c>
      <c r="J60" s="105">
        <v>66</v>
      </c>
      <c r="U60" s="103">
        <v>39</v>
      </c>
      <c r="V60" s="110" t="str">
        <f>IF(W64&gt;W56,X64,IF(W56&gt;W64,X56,""))</f>
        <v>Marquette</v>
      </c>
      <c r="W60" s="21"/>
      <c r="X60" s="109" t="str">
        <f>IF($AJ$2=TRUE,X44+1,"")</f>
        <v/>
      </c>
      <c r="Z60" s="1"/>
      <c r="AA60" s="63">
        <v>58</v>
      </c>
      <c r="AB60" s="59" t="s">
        <v>76</v>
      </c>
      <c r="AC60" s="31">
        <v>14</v>
      </c>
      <c r="AD60" s="112"/>
    </row>
    <row r="61" spans="1:30" ht="10.5" customHeight="1" thickBot="1" x14ac:dyDescent="0.2">
      <c r="A61" s="2"/>
      <c r="B61" s="30"/>
      <c r="C61" s="48" t="s">
        <v>84</v>
      </c>
      <c r="E61" s="1"/>
      <c r="G61" s="109"/>
      <c r="H61" s="20"/>
      <c r="I61" s="115"/>
      <c r="J61" s="106"/>
      <c r="U61" s="104"/>
      <c r="V61" s="111"/>
      <c r="W61" s="21"/>
      <c r="X61" s="109"/>
      <c r="Z61" s="1"/>
      <c r="AB61" s="50" t="s">
        <v>108</v>
      </c>
      <c r="AC61" s="30"/>
      <c r="AD61" s="2"/>
    </row>
    <row r="62" spans="1:30" ht="14.25" customHeight="1" thickBot="1" x14ac:dyDescent="0.2">
      <c r="A62" s="2"/>
      <c r="B62" s="31">
        <v>7</v>
      </c>
      <c r="C62" s="58" t="s">
        <v>99</v>
      </c>
      <c r="D62" s="61">
        <v>58</v>
      </c>
      <c r="E62" s="110" t="str">
        <f>IF(D62&gt;D64,C62,IF(D64&gt;D62,C64,""))</f>
        <v>Iowa State</v>
      </c>
      <c r="F62" s="107">
        <v>75</v>
      </c>
      <c r="G62" s="1"/>
      <c r="H62" s="20"/>
      <c r="W62" s="21"/>
      <c r="X62" s="1"/>
      <c r="Y62" s="107">
        <v>59</v>
      </c>
      <c r="Z62" s="110" t="str">
        <f>IF(AA64&gt;AA62,AB64,IF(AA62&gt;AA64,AB62,""))</f>
        <v>Illinois</v>
      </c>
      <c r="AA62" s="64">
        <v>57</v>
      </c>
      <c r="AB62" s="59" t="s">
        <v>140</v>
      </c>
      <c r="AC62" s="31">
        <v>7</v>
      </c>
      <c r="AD62" s="2"/>
    </row>
    <row r="63" spans="1:30" ht="10.5" customHeight="1" thickBot="1" x14ac:dyDescent="0.2">
      <c r="A63" s="112" t="str">
        <f>IF($AJ$2=TRUE,A59+1,"")</f>
        <v/>
      </c>
      <c r="B63" s="30"/>
      <c r="C63" s="48" t="s">
        <v>98</v>
      </c>
      <c r="D63" s="18"/>
      <c r="E63" s="111"/>
      <c r="F63" s="108"/>
      <c r="G63" s="1"/>
      <c r="H63" s="20"/>
      <c r="W63" s="21"/>
      <c r="X63" s="1"/>
      <c r="Y63" s="108"/>
      <c r="Z63" s="111"/>
      <c r="AA63" s="19"/>
      <c r="AB63" s="50" t="s">
        <v>105</v>
      </c>
      <c r="AC63" s="30"/>
      <c r="AD63" s="112" t="str">
        <f>IF($AJ$2=TRUE,AD59+1,"")</f>
        <v/>
      </c>
    </row>
    <row r="64" spans="1:30" ht="14.25" customHeight="1" thickBot="1" x14ac:dyDescent="0.2">
      <c r="A64" s="112"/>
      <c r="B64" s="31">
        <v>10</v>
      </c>
      <c r="C64" s="58" t="s">
        <v>89</v>
      </c>
      <c r="D64" s="62">
        <v>76</v>
      </c>
      <c r="E64" s="113" t="str">
        <f>IF($AJ$2=TRUE,E56+1,"")</f>
        <v/>
      </c>
      <c r="F64" s="18"/>
      <c r="G64" s="114" t="str">
        <f>IF(F62&gt;F66,E62,IF(F66&gt;F62,E66,""))</f>
        <v>Ohio State</v>
      </c>
      <c r="H64" s="105">
        <v>73</v>
      </c>
      <c r="S64"/>
      <c r="W64" s="103">
        <v>61</v>
      </c>
      <c r="X64" s="110" t="str">
        <f>IF(Y66&gt;Y62,Z66,IF(Y62&gt;Y66,Z62,""))</f>
        <v>Miami (FL)</v>
      </c>
      <c r="Y64" s="19"/>
      <c r="Z64" s="113" t="str">
        <f>IF($AJ$2=TRUE,Z56+1,"")</f>
        <v/>
      </c>
      <c r="AA64" s="63">
        <v>49</v>
      </c>
      <c r="AB64" s="59" t="s">
        <v>96</v>
      </c>
      <c r="AC64" s="31">
        <v>10</v>
      </c>
      <c r="AD64" s="112"/>
    </row>
    <row r="65" spans="1:30" ht="10.5" customHeight="1" thickBot="1" x14ac:dyDescent="0.2">
      <c r="A65" s="2"/>
      <c r="B65" s="30"/>
      <c r="C65" s="48" t="s">
        <v>102</v>
      </c>
      <c r="E65" s="109"/>
      <c r="F65" s="20"/>
      <c r="G65" s="115"/>
      <c r="H65" s="106"/>
      <c r="S65"/>
      <c r="W65" s="104"/>
      <c r="X65" s="111"/>
      <c r="Y65" s="21"/>
      <c r="Z65" s="109"/>
      <c r="AB65" s="50" t="s">
        <v>72</v>
      </c>
      <c r="AC65" s="30"/>
      <c r="AD65" s="2"/>
    </row>
    <row r="66" spans="1:30" ht="14.25" customHeight="1" thickBot="1" x14ac:dyDescent="0.2">
      <c r="A66" s="2"/>
      <c r="B66" s="31">
        <v>2</v>
      </c>
      <c r="C66" s="58" t="s">
        <v>65</v>
      </c>
      <c r="D66" s="61">
        <v>95</v>
      </c>
      <c r="E66" s="110" t="str">
        <f>IF(D66&gt;D68,C66,IF(D68&gt;D66,C68,""))</f>
        <v>Ohio State</v>
      </c>
      <c r="F66" s="105">
        <v>78</v>
      </c>
      <c r="S66"/>
      <c r="X66" s="1"/>
      <c r="Y66" s="103">
        <v>63</v>
      </c>
      <c r="Z66" s="110" t="str">
        <f>IF(AA68&gt;AA66,AB68,IF(AA66&gt;AA68,AB66,""))</f>
        <v>Miami (FL)</v>
      </c>
      <c r="AA66" s="64">
        <v>78</v>
      </c>
      <c r="AB66" s="59" t="s">
        <v>141</v>
      </c>
      <c r="AC66" s="31">
        <v>2</v>
      </c>
      <c r="AD66" s="2"/>
    </row>
    <row r="67" spans="1:30" ht="10.5" customHeight="1" thickBot="1" x14ac:dyDescent="0.2">
      <c r="A67" s="112" t="str">
        <f>IF($AJ$2=TRUE,A63+1,"")</f>
        <v/>
      </c>
      <c r="B67" s="30"/>
      <c r="C67" s="48" t="s">
        <v>48</v>
      </c>
      <c r="D67" s="18"/>
      <c r="E67" s="111"/>
      <c r="F67" s="106"/>
      <c r="K67" s="128" t="s">
        <v>200</v>
      </c>
      <c r="L67" s="128"/>
      <c r="M67" s="128"/>
      <c r="N67" s="128"/>
      <c r="O67" s="128"/>
      <c r="P67" s="128"/>
      <c r="Q67" s="128"/>
      <c r="R67" s="128"/>
      <c r="S67" s="128"/>
      <c r="T67" s="128"/>
      <c r="X67" s="1"/>
      <c r="Y67" s="104"/>
      <c r="Z67" s="111"/>
      <c r="AA67" s="19"/>
      <c r="AB67" s="50" t="s">
        <v>108</v>
      </c>
      <c r="AC67" s="30"/>
      <c r="AD67" s="112" t="str">
        <f>IF($AJ$2=TRUE,AD63+1,"")</f>
        <v/>
      </c>
    </row>
    <row r="68" spans="1:30" ht="14.25" customHeight="1" thickBot="1" x14ac:dyDescent="0.2">
      <c r="A68" s="112"/>
      <c r="B68" s="31">
        <v>15</v>
      </c>
      <c r="C68" s="58" t="s">
        <v>147</v>
      </c>
      <c r="D68" s="62">
        <v>70</v>
      </c>
      <c r="K68" s="127" t="s">
        <v>39</v>
      </c>
      <c r="L68" s="127"/>
      <c r="M68" s="127"/>
      <c r="N68" s="127"/>
      <c r="O68" s="127"/>
      <c r="P68" s="127"/>
      <c r="Q68" s="127"/>
      <c r="R68" s="127"/>
      <c r="S68" s="127"/>
      <c r="T68" s="127"/>
      <c r="Z68" s="1"/>
      <c r="AA68" s="63">
        <v>49</v>
      </c>
      <c r="AB68" s="59" t="s">
        <v>142</v>
      </c>
      <c r="AC68" s="31">
        <v>15</v>
      </c>
      <c r="AD68" s="112"/>
    </row>
    <row r="69" spans="1:30" x14ac:dyDescent="0.15">
      <c r="A69" s="2"/>
      <c r="S69"/>
      <c r="AD69" s="2"/>
    </row>
    <row r="70" spans="1:30" x14ac:dyDescent="0.15">
      <c r="A70" s="2"/>
      <c r="AD70" s="2"/>
    </row>
  </sheetData>
  <mergeCells count="192">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 ref="A11:A12"/>
    <mergeCell ref="AD11:AD12"/>
    <mergeCell ref="G12:G13"/>
    <mergeCell ref="I12:I13"/>
    <mergeCell ref="J12:J13"/>
    <mergeCell ref="U12:U13"/>
    <mergeCell ref="V12:V13"/>
    <mergeCell ref="X12:X13"/>
    <mergeCell ref="E10:E11"/>
    <mergeCell ref="F10:F11"/>
    <mergeCell ref="Y10:Y11"/>
    <mergeCell ref="Z10:Z11"/>
    <mergeCell ref="A15:A16"/>
    <mergeCell ref="AD15:AD16"/>
    <mergeCell ref="E16:E17"/>
    <mergeCell ref="G16:G17"/>
    <mergeCell ref="H16:H17"/>
    <mergeCell ref="W16:W17"/>
    <mergeCell ref="X16:X17"/>
    <mergeCell ref="Z16:Z17"/>
    <mergeCell ref="E14:E15"/>
    <mergeCell ref="F14:F15"/>
    <mergeCell ref="Y14:Y15"/>
    <mergeCell ref="Z14:Z15"/>
    <mergeCell ref="A19:A20"/>
    <mergeCell ref="AD19:AD20"/>
    <mergeCell ref="H20:I21"/>
    <mergeCell ref="K20:K21"/>
    <mergeCell ref="L20:L21"/>
    <mergeCell ref="S20:S21"/>
    <mergeCell ref="T20:T21"/>
    <mergeCell ref="V20:W21"/>
    <mergeCell ref="E18:E19"/>
    <mergeCell ref="F18:F19"/>
    <mergeCell ref="Y18:Y19"/>
    <mergeCell ref="Z18:Z19"/>
    <mergeCell ref="A23:A24"/>
    <mergeCell ref="AD23:AD24"/>
    <mergeCell ref="E24:E25"/>
    <mergeCell ref="G24:G25"/>
    <mergeCell ref="H24:H25"/>
    <mergeCell ref="W24:W25"/>
    <mergeCell ref="X24:X25"/>
    <mergeCell ref="Z24:Z25"/>
    <mergeCell ref="E22:E23"/>
    <mergeCell ref="F22:F23"/>
    <mergeCell ref="Y22:Y23"/>
    <mergeCell ref="Z22:Z23"/>
    <mergeCell ref="A27:A28"/>
    <mergeCell ref="E26:E27"/>
    <mergeCell ref="F26:F27"/>
    <mergeCell ref="Z26:Z27"/>
    <mergeCell ref="AD27:AD28"/>
    <mergeCell ref="G28:G29"/>
    <mergeCell ref="I28:I29"/>
    <mergeCell ref="J28:J29"/>
    <mergeCell ref="M28:O29"/>
    <mergeCell ref="P28:P29"/>
    <mergeCell ref="U28:U29"/>
    <mergeCell ref="V28:V29"/>
    <mergeCell ref="X28:X29"/>
    <mergeCell ref="Y26:Y27"/>
    <mergeCell ref="AD31:AD32"/>
    <mergeCell ref="E32:E33"/>
    <mergeCell ref="G32:G33"/>
    <mergeCell ref="H32:H33"/>
    <mergeCell ref="N32:Q32"/>
    <mergeCell ref="W32:W33"/>
    <mergeCell ref="X32:X33"/>
    <mergeCell ref="E30:E31"/>
    <mergeCell ref="F30:F31"/>
    <mergeCell ref="Y30:Y31"/>
    <mergeCell ref="Z30:Z31"/>
    <mergeCell ref="Z32:Z33"/>
    <mergeCell ref="N33:Q34"/>
    <mergeCell ref="E34:E35"/>
    <mergeCell ref="F34:F35"/>
    <mergeCell ref="Y34:Y35"/>
    <mergeCell ref="Z34:Z35"/>
    <mergeCell ref="AD35:AD36"/>
    <mergeCell ref="A31:A32"/>
    <mergeCell ref="G40:G41"/>
    <mergeCell ref="H40:H41"/>
    <mergeCell ref="O40:O41"/>
    <mergeCell ref="E42:E43"/>
    <mergeCell ref="F42:F43"/>
    <mergeCell ref="Z42:Z43"/>
    <mergeCell ref="A35:A36"/>
    <mergeCell ref="O36:P36"/>
    <mergeCell ref="E38:E39"/>
    <mergeCell ref="F38:F39"/>
    <mergeCell ref="Y38:Y39"/>
    <mergeCell ref="Z38:Z39"/>
    <mergeCell ref="A39:A40"/>
    <mergeCell ref="Z40:Z41"/>
    <mergeCell ref="P40:R41"/>
    <mergeCell ref="A43:A44"/>
    <mergeCell ref="AD39:AD40"/>
    <mergeCell ref="E40:E41"/>
    <mergeCell ref="AD43:AD44"/>
    <mergeCell ref="G44:G45"/>
    <mergeCell ref="I44:I45"/>
    <mergeCell ref="J44:J45"/>
    <mergeCell ref="U44:U45"/>
    <mergeCell ref="V44:V45"/>
    <mergeCell ref="X44:X45"/>
    <mergeCell ref="Y42:Y43"/>
    <mergeCell ref="W40:W41"/>
    <mergeCell ref="X40:X41"/>
    <mergeCell ref="A47:A48"/>
    <mergeCell ref="AD47:AD48"/>
    <mergeCell ref="E48:E49"/>
    <mergeCell ref="G48:G49"/>
    <mergeCell ref="H48:H49"/>
    <mergeCell ref="W48:W49"/>
    <mergeCell ref="X48:X49"/>
    <mergeCell ref="Z48:Z49"/>
    <mergeCell ref="E46:E47"/>
    <mergeCell ref="F46:F47"/>
    <mergeCell ref="Y46:Y47"/>
    <mergeCell ref="Z46:Z47"/>
    <mergeCell ref="A51:A52"/>
    <mergeCell ref="AD51:AD52"/>
    <mergeCell ref="H52:I53"/>
    <mergeCell ref="K52:K53"/>
    <mergeCell ref="L52:L53"/>
    <mergeCell ref="S52:S53"/>
    <mergeCell ref="T52:T53"/>
    <mergeCell ref="V52:W53"/>
    <mergeCell ref="E50:E51"/>
    <mergeCell ref="F50:F51"/>
    <mergeCell ref="Y50:Y51"/>
    <mergeCell ref="Z50:Z51"/>
    <mergeCell ref="A55:A56"/>
    <mergeCell ref="AD55:AD56"/>
    <mergeCell ref="E56:E57"/>
    <mergeCell ref="G56:G57"/>
    <mergeCell ref="H56:H57"/>
    <mergeCell ref="W56:W57"/>
    <mergeCell ref="X56:X57"/>
    <mergeCell ref="Z56:Z57"/>
    <mergeCell ref="E54:E55"/>
    <mergeCell ref="F54:F55"/>
    <mergeCell ref="Y54:Y55"/>
    <mergeCell ref="Z54:Z55"/>
    <mergeCell ref="A59:A60"/>
    <mergeCell ref="AD59:AD60"/>
    <mergeCell ref="G60:G61"/>
    <mergeCell ref="I60:I61"/>
    <mergeCell ref="J60:J61"/>
    <mergeCell ref="U60:U61"/>
    <mergeCell ref="V60:V61"/>
    <mergeCell ref="X60:X61"/>
    <mergeCell ref="E58:E59"/>
    <mergeCell ref="F58:F59"/>
    <mergeCell ref="Y58:Y59"/>
    <mergeCell ref="Z58:Z59"/>
    <mergeCell ref="A67:A68"/>
    <mergeCell ref="K67:T67"/>
    <mergeCell ref="AD67:AD68"/>
    <mergeCell ref="K68:T68"/>
    <mergeCell ref="E66:E67"/>
    <mergeCell ref="F66:F67"/>
    <mergeCell ref="Y66:Y67"/>
    <mergeCell ref="Z66:Z67"/>
    <mergeCell ref="A63:A64"/>
    <mergeCell ref="AD63:AD64"/>
    <mergeCell ref="E64:E65"/>
    <mergeCell ref="G64:G65"/>
    <mergeCell ref="H64:H65"/>
    <mergeCell ref="W64:W65"/>
    <mergeCell ref="X64:X65"/>
    <mergeCell ref="Z64:Z65"/>
    <mergeCell ref="E62:E63"/>
    <mergeCell ref="F62:F63"/>
    <mergeCell ref="Y62:Y63"/>
    <mergeCell ref="Z62:Z63"/>
  </mergeCells>
  <phoneticPr fontId="0" type="noConversion"/>
  <conditionalFormatting sqref="C6 C62 C10 C14 C18 C22 C26 C30 C38 C42 C46 C50 C54 C58 C34 C66">
    <cfRule type="expression" dxfId="18" priority="19" stopIfTrue="1">
      <formula>D8&gt;D6</formula>
    </cfRule>
  </conditionalFormatting>
  <conditionalFormatting sqref="C8 C64 C12 C16 C20 C24 C28 C32 C40 C44 C48 C52 C56 C60 C36 C68">
    <cfRule type="expression" dxfId="17" priority="18" stopIfTrue="1">
      <formula>D6&gt;D8</formula>
    </cfRule>
  </conditionalFormatting>
  <conditionalFormatting sqref="E6:E7 E14:E15 E22:E23 E30:E31 E38:E39 E46:E47 E54:E55 E62:E63">
    <cfRule type="expression" dxfId="16" priority="17" stopIfTrue="1">
      <formula>F10&gt;F6</formula>
    </cfRule>
  </conditionalFormatting>
  <conditionalFormatting sqref="E10:E11 E18:E19 E26:E27 E34:E35 E42:E43 E50:E51 E58:E59 E66:E67">
    <cfRule type="expression" dxfId="15" priority="16" stopIfTrue="1">
      <formula>F6&gt;F10</formula>
    </cfRule>
  </conditionalFormatting>
  <conditionalFormatting sqref="G8:G9 G24:G25 G40:G41 G56:G57">
    <cfRule type="expression" dxfId="14" priority="15" stopIfTrue="1">
      <formula>H16&gt;H8</formula>
    </cfRule>
  </conditionalFormatting>
  <conditionalFormatting sqref="G16:G17 G32:G33 G48:G49 G64:G65">
    <cfRule type="expression" dxfId="13" priority="14" stopIfTrue="1">
      <formula>H8&gt;H16</formula>
    </cfRule>
  </conditionalFormatting>
  <conditionalFormatting sqref="K20:K21">
    <cfRule type="expression" dxfId="12" priority="13" stopIfTrue="1">
      <formula>L52&gt;L20</formula>
    </cfRule>
  </conditionalFormatting>
  <conditionalFormatting sqref="AB6 AB18 AB10 AB14 AB22 AB26 AB30 AB34 AB38 AB42 AB46 AB50 AB54 AB58 AB62 AB66">
    <cfRule type="expression" dxfId="11" priority="12" stopIfTrue="1">
      <formula>AA8&gt;AA6</formula>
    </cfRule>
  </conditionalFormatting>
  <conditionalFormatting sqref="AB8 AB12 AB16 AB20 AB24 AB28 AB32 AB36 AB40 AB44 AB48 AB52 AB56 AB60 AB64 AB68">
    <cfRule type="expression" dxfId="10" priority="11" stopIfTrue="1">
      <formula>AA6&gt;AA8</formula>
    </cfRule>
  </conditionalFormatting>
  <conditionalFormatting sqref="Z6:Z7 Z14:Z15 Z22:Z23 Z30:Z31 Z38:Z39 Z46:Z47 Z54:Z55 Z62:Z63">
    <cfRule type="expression" dxfId="9" priority="10" stopIfTrue="1">
      <formula>Y10&gt;Y6</formula>
    </cfRule>
  </conditionalFormatting>
  <conditionalFormatting sqref="Z10:Z11 Z18:Z19 Z26:Z27 Z34:Z35 Z42:Z43 Z50:Z51 Z58:Z59 Z66:Z67">
    <cfRule type="expression" dxfId="8" priority="9" stopIfTrue="1">
      <formula>Y6&gt;Y10</formula>
    </cfRule>
  </conditionalFormatting>
  <conditionalFormatting sqref="X8:X9 X24:X25 X40:X41 X56:X57">
    <cfRule type="expression" dxfId="7" priority="8" stopIfTrue="1">
      <formula>W16&gt;W8</formula>
    </cfRule>
  </conditionalFormatting>
  <conditionalFormatting sqref="X16:X17 X32:X33 X48:X49 X64:X65">
    <cfRule type="expression" dxfId="6" priority="7" stopIfTrue="1">
      <formula>W8&gt;W16</formula>
    </cfRule>
  </conditionalFormatting>
  <conditionalFormatting sqref="V12:V13 V44:V45">
    <cfRule type="expression" dxfId="5" priority="6" stopIfTrue="1">
      <formula>U28&gt;U12</formula>
    </cfRule>
  </conditionalFormatting>
  <conditionalFormatting sqref="T20:T21">
    <cfRule type="expression" dxfId="4" priority="5" stopIfTrue="1">
      <formula>S52&gt;S20</formula>
    </cfRule>
  </conditionalFormatting>
  <conditionalFormatting sqref="T52:T53">
    <cfRule type="expression" dxfId="3" priority="4" stopIfTrue="1">
      <formula>S20&gt;S52</formula>
    </cfRule>
  </conditionalFormatting>
  <conditionalFormatting sqref="P40:R41">
    <cfRule type="expression" dxfId="2" priority="3" stopIfTrue="1">
      <formula>P28&gt;O40</formula>
    </cfRule>
  </conditionalFormatting>
  <conditionalFormatting sqref="M28:O29">
    <cfRule type="expression" dxfId="1" priority="2" stopIfTrue="1">
      <formula>O40&gt;P28</formula>
    </cfRule>
  </conditionalFormatting>
  <conditionalFormatting sqref="V28:V29 V60:V61">
    <cfRule type="expression" dxfId="0" priority="1" stopIfTrue="1">
      <formula>U12&gt;U28</formula>
    </cfRule>
  </conditionalFormatting>
  <hyperlinks>
    <hyperlink ref="K68" r:id="rId1" display="Tournament Bracket by Vertex42.com"/>
  </hyperlinks>
  <printOptions horizontalCentered="1"/>
  <pageMargins left="0.3" right="0.25" top="0.35" bottom="0.35" header="0.25" footer="0.25"/>
  <pageSetup scale="62" orientation="landscape" horizontalDpi="4294967293" r:id="rId2"/>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B35" sqref="B35"/>
    </sheetView>
  </sheetViews>
  <sheetFormatPr baseColWidth="10" defaultColWidth="8.83203125" defaultRowHeight="13" x14ac:dyDescent="0.15"/>
  <cols>
    <col min="1" max="1" width="2.83203125" style="96" customWidth="1"/>
    <col min="2" max="2" width="73.83203125" style="96" customWidth="1"/>
  </cols>
  <sheetData>
    <row r="1" spans="1:3" ht="42" customHeight="1" x14ac:dyDescent="0.15">
      <c r="A1" s="88"/>
      <c r="B1" s="89" t="s">
        <v>255</v>
      </c>
      <c r="C1" s="90"/>
    </row>
    <row r="2" spans="1:3" ht="16" x14ac:dyDescent="0.2">
      <c r="A2" s="88"/>
      <c r="B2" s="91"/>
      <c r="C2" s="90"/>
    </row>
    <row r="3" spans="1:3" ht="14" x14ac:dyDescent="0.15">
      <c r="A3" s="88"/>
      <c r="B3" s="92" t="s">
        <v>251</v>
      </c>
      <c r="C3" s="90"/>
    </row>
    <row r="4" spans="1:3" x14ac:dyDescent="0.15">
      <c r="A4" s="88"/>
      <c r="B4" s="97" t="s">
        <v>343</v>
      </c>
      <c r="C4" s="90"/>
    </row>
    <row r="5" spans="1:3" ht="16" x14ac:dyDescent="0.2">
      <c r="A5" s="88"/>
      <c r="B5" s="93"/>
      <c r="C5" s="90"/>
    </row>
    <row r="6" spans="1:3" ht="16" x14ac:dyDescent="0.2">
      <c r="A6" s="88"/>
      <c r="B6" s="94" t="s">
        <v>374</v>
      </c>
      <c r="C6" s="90"/>
    </row>
    <row r="7" spans="1:3" ht="16" x14ac:dyDescent="0.2">
      <c r="A7" s="88"/>
      <c r="B7" s="93"/>
      <c r="C7" s="90"/>
    </row>
    <row r="8" spans="1:3" ht="32" x14ac:dyDescent="0.2">
      <c r="A8" s="88"/>
      <c r="B8" s="93" t="s">
        <v>252</v>
      </c>
      <c r="C8" s="90"/>
    </row>
    <row r="9" spans="1:3" ht="16" x14ac:dyDescent="0.2">
      <c r="A9" s="88"/>
      <c r="B9" s="93"/>
      <c r="C9" s="90"/>
    </row>
    <row r="10" spans="1:3" ht="32" x14ac:dyDescent="0.2">
      <c r="A10" s="88"/>
      <c r="B10" s="93" t="s">
        <v>253</v>
      </c>
      <c r="C10" s="90"/>
    </row>
    <row r="11" spans="1:3" ht="16" x14ac:dyDescent="0.2">
      <c r="A11" s="88"/>
      <c r="B11" s="93"/>
      <c r="C11" s="90"/>
    </row>
    <row r="12" spans="1:3" ht="32" x14ac:dyDescent="0.2">
      <c r="A12" s="88"/>
      <c r="B12" s="93" t="s">
        <v>254</v>
      </c>
      <c r="C12" s="90"/>
    </row>
    <row r="13" spans="1:3" ht="16" x14ac:dyDescent="0.2">
      <c r="A13" s="88"/>
      <c r="B13" s="93"/>
      <c r="C13" s="90"/>
    </row>
    <row r="14" spans="1:3" ht="16" x14ac:dyDescent="0.2">
      <c r="A14" s="88"/>
      <c r="B14" s="94" t="s">
        <v>375</v>
      </c>
      <c r="C14" s="90"/>
    </row>
    <row r="15" spans="1:3" ht="16" x14ac:dyDescent="0.2">
      <c r="A15" s="88"/>
      <c r="B15" s="100" t="s">
        <v>344</v>
      </c>
      <c r="C15" s="90"/>
    </row>
    <row r="16" spans="1:3" ht="16" x14ac:dyDescent="0.2">
      <c r="A16" s="88"/>
      <c r="B16" s="95"/>
      <c r="C16" s="90"/>
    </row>
    <row r="17" spans="1:3" ht="16" x14ac:dyDescent="0.2">
      <c r="A17" s="88"/>
      <c r="B17" s="101" t="s">
        <v>345</v>
      </c>
      <c r="C17" s="90"/>
    </row>
    <row r="18" spans="1:3" x14ac:dyDescent="0.15">
      <c r="A18" s="88"/>
      <c r="B18" s="88"/>
      <c r="C18" s="90"/>
    </row>
    <row r="19" spans="1:3" x14ac:dyDescent="0.15">
      <c r="A19" s="88"/>
      <c r="B19" s="88"/>
      <c r="C19" s="90"/>
    </row>
    <row r="20" spans="1:3" x14ac:dyDescent="0.15">
      <c r="A20" s="88"/>
      <c r="B20" s="88"/>
      <c r="C20" s="90"/>
    </row>
    <row r="21" spans="1:3" x14ac:dyDescent="0.15">
      <c r="A21" s="88"/>
      <c r="B21" s="88"/>
      <c r="C21" s="90"/>
    </row>
    <row r="22" spans="1:3" x14ac:dyDescent="0.15">
      <c r="A22" s="88"/>
      <c r="B22" s="88"/>
      <c r="C22" s="90"/>
    </row>
    <row r="23" spans="1:3" x14ac:dyDescent="0.15">
      <c r="A23" s="88"/>
      <c r="B23" s="88"/>
      <c r="C23" s="90"/>
    </row>
    <row r="24" spans="1:3" x14ac:dyDescent="0.15">
      <c r="A24" s="88"/>
      <c r="B24" s="88"/>
      <c r="C24" s="90"/>
    </row>
    <row r="25" spans="1:3" x14ac:dyDescent="0.15">
      <c r="A25" s="88"/>
      <c r="B25" s="88"/>
      <c r="C25" s="90"/>
    </row>
    <row r="26" spans="1:3" x14ac:dyDescent="0.15">
      <c r="A26" s="88"/>
      <c r="B26" s="88"/>
      <c r="C26" s="90"/>
    </row>
    <row r="27" spans="1:3" x14ac:dyDescent="0.15">
      <c r="A27" s="88"/>
      <c r="B27" s="88"/>
      <c r="C27" s="90"/>
    </row>
    <row r="28" spans="1:3" x14ac:dyDescent="0.15">
      <c r="A28" s="88"/>
      <c r="B28" s="88"/>
      <c r="C28" s="90"/>
    </row>
    <row r="29" spans="1:3" x14ac:dyDescent="0.15">
      <c r="A29" s="88"/>
      <c r="B29" s="88"/>
      <c r="C29" s="90"/>
    </row>
  </sheetData>
  <hyperlinks>
    <hyperlink ref="B4" r:id="rId1"/>
    <hyperlink ref="B15"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Bracket</vt:lpstr>
      <vt:lpstr>Pool</vt:lpstr>
      <vt:lpstr>2018</vt:lpstr>
      <vt:lpstr>2017</vt:lpstr>
      <vt:lpstr>2016</vt:lpstr>
      <vt:lpstr>2015</vt:lpstr>
      <vt:lpstr>2014</vt:lpstr>
      <vt:lpstr>2013</vt:lpstr>
      <vt:lpstr>©</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NCAA Basketball Tournament Bracket</dc:title>
  <dc:creator>Vertex42.com</dc:creator>
  <dc:description>(c) 2012-2019 Vertex42 LLC.</dc:description>
  <cp:lastModifiedBy>Microsoft Office User</cp:lastModifiedBy>
  <cp:lastPrinted>2018-03-12T04:22:21Z</cp:lastPrinted>
  <dcterms:created xsi:type="dcterms:W3CDTF">2012-02-10T03:16:24Z</dcterms:created>
  <dcterms:modified xsi:type="dcterms:W3CDTF">2019-05-13T22:15:25Z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2012-2019 Vertex42 LLC</vt:lpwstr>
  </property>
  <property fmtid="{D5CDD505-2E9C-101B-9397-08002B2CF9AE}" pid="3" name="Version">
    <vt:lpwstr>1.1.4</vt:lpwstr>
  </property>
</Properties>
</file>