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_level_Calculation" sheetId="1" r:id="rId4"/>
    <sheet state="visible" name="Summary" sheetId="2" r:id="rId5"/>
    <sheet state="hidden" name="Curioer_Rate" sheetId="3" r:id="rId6"/>
    <sheet state="visible" name="Courier_compnay_invoice" sheetId="4" r:id="rId7"/>
    <sheet state="hidden" name="Company X - Pincode Zones" sheetId="5" r:id="rId8"/>
    <sheet state="hidden" name="Company X - order Report" sheetId="6" r:id="rId9"/>
    <sheet state="hidden" name="Company X - SKU Master" sheetId="7" r:id="rId10"/>
  </sheets>
  <definedNames/>
  <calcPr/>
</workbook>
</file>

<file path=xl/sharedStrings.xml><?xml version="1.0" encoding="utf-8"?>
<sst xmlns="http://schemas.openxmlformats.org/spreadsheetml/2006/main" count="2235" uniqueCount="496">
  <si>
    <t>Order ID</t>
  </si>
  <si>
    <t>AWB Number</t>
  </si>
  <si>
    <t>Total Weight 
as per X (KG)</t>
  </si>
  <si>
    <t>Weight Slab 
as per X (KG)</t>
  </si>
  <si>
    <t>Total Weight as per 
courier Company (KG)</t>
  </si>
  <si>
    <t>Weight slab charged by 
Courier Company (KG)</t>
  </si>
  <si>
    <t xml:space="preserve">Delivery Zone as 
per X  </t>
  </si>
  <si>
    <t>Type of Shipment</t>
  </si>
  <si>
    <t>Comp_Key</t>
  </si>
  <si>
    <t xml:space="preserve">Delivery Zone charged
by Courier Company </t>
  </si>
  <si>
    <t>Expected Charge 
as per X(Rs)</t>
  </si>
  <si>
    <t>Charges Billed by 
Courier Company (Rs.)</t>
  </si>
  <si>
    <t>Difference Between Expected 
Charges and Billed Charges(Rs.)</t>
  </si>
  <si>
    <t>2001806232</t>
  </si>
  <si>
    <t>1091117222124</t>
  </si>
  <si>
    <t>2001806273</t>
  </si>
  <si>
    <t>1091117222194</t>
  </si>
  <si>
    <t>2001806408</t>
  </si>
  <si>
    <t>1091117222931</t>
  </si>
  <si>
    <t>2001806458</t>
  </si>
  <si>
    <t>1091117223244</t>
  </si>
  <si>
    <t>2001807012</t>
  </si>
  <si>
    <t>1091117229345</t>
  </si>
  <si>
    <t>2001806686</t>
  </si>
  <si>
    <t>1091117229555</t>
  </si>
  <si>
    <t>2001806885</t>
  </si>
  <si>
    <t>1091117229776</t>
  </si>
  <si>
    <t>2001807058</t>
  </si>
  <si>
    <t>1091117323112</t>
  </si>
  <si>
    <t>2001807186</t>
  </si>
  <si>
    <t>1091117323812</t>
  </si>
  <si>
    <t>2001807290</t>
  </si>
  <si>
    <t>1091117324206</t>
  </si>
  <si>
    <t>2001807814</t>
  </si>
  <si>
    <t>1091117326612</t>
  </si>
  <si>
    <t>2001807931</t>
  </si>
  <si>
    <t>1091117327172</t>
  </si>
  <si>
    <t>2001807956</t>
  </si>
  <si>
    <t>1091117327275</t>
  </si>
  <si>
    <t>2001807960</t>
  </si>
  <si>
    <t>1091117327312</t>
  </si>
  <si>
    <t>2001807930</t>
  </si>
  <si>
    <t>1091117327695</t>
  </si>
  <si>
    <t>2001808102</t>
  </si>
  <si>
    <t>1091117435005</t>
  </si>
  <si>
    <t>2001808118</t>
  </si>
  <si>
    <t>1091117435134</t>
  </si>
  <si>
    <t>2001808207</t>
  </si>
  <si>
    <t>1091117435370</t>
  </si>
  <si>
    <t>2001808295</t>
  </si>
  <si>
    <t>1091117435661</t>
  </si>
  <si>
    <t>2001808507</t>
  </si>
  <si>
    <t>1091117436383</t>
  </si>
  <si>
    <t>2001808542</t>
  </si>
  <si>
    <t>1091117436464</t>
  </si>
  <si>
    <t>2001808675</t>
  </si>
  <si>
    <t>1091117437050</t>
  </si>
  <si>
    <t>2001807976</t>
  </si>
  <si>
    <t>1091117327496</t>
  </si>
  <si>
    <t>2001812838</t>
  </si>
  <si>
    <t>1091118547832</t>
  </si>
  <si>
    <t>2001816684</t>
  </si>
  <si>
    <t>1091119398844</t>
  </si>
  <si>
    <t>2001817160</t>
  </si>
  <si>
    <t>1091119630264</t>
  </si>
  <si>
    <t>2001818390</t>
  </si>
  <si>
    <t>1091120014461</t>
  </si>
  <si>
    <t>2001821190</t>
  </si>
  <si>
    <t>1091120959015</t>
  </si>
  <si>
    <t>2001817093</t>
  </si>
  <si>
    <t>1091121485824</t>
  </si>
  <si>
    <t>2001823564</t>
  </si>
  <si>
    <t>1091121666133</t>
  </si>
  <si>
    <t>2001825261</t>
  </si>
  <si>
    <t>1091121981575</t>
  </si>
  <si>
    <t>2001811192</t>
  </si>
  <si>
    <t>1091117957780</t>
  </si>
  <si>
    <t>2001809917</t>
  </si>
  <si>
    <t>1091121482593</t>
  </si>
  <si>
    <t>2001806210</t>
  </si>
  <si>
    <t>1091117221940</t>
  </si>
  <si>
    <t>2001806226</t>
  </si>
  <si>
    <t>1091117222065</t>
  </si>
  <si>
    <t>2001806229</t>
  </si>
  <si>
    <t>1091117222080</t>
  </si>
  <si>
    <t>2001806233</t>
  </si>
  <si>
    <t>1091117222135</t>
  </si>
  <si>
    <t>2001806251</t>
  </si>
  <si>
    <t>1091117222146</t>
  </si>
  <si>
    <t>2001806338</t>
  </si>
  <si>
    <t>1091117222570</t>
  </si>
  <si>
    <t>2001806446</t>
  </si>
  <si>
    <t>1091117223211</t>
  </si>
  <si>
    <t>2001806533</t>
  </si>
  <si>
    <t>1091117224353</t>
  </si>
  <si>
    <t>2001806547</t>
  </si>
  <si>
    <t>1091117224611</t>
  </si>
  <si>
    <t>2001806567</t>
  </si>
  <si>
    <t>1091117224902</t>
  </si>
  <si>
    <t>2001806575</t>
  </si>
  <si>
    <t>1091117225016</t>
  </si>
  <si>
    <t>2001806616</t>
  </si>
  <si>
    <t>1091117225484</t>
  </si>
  <si>
    <t>2001806652</t>
  </si>
  <si>
    <t>1091117226221</t>
  </si>
  <si>
    <t>2001806733</t>
  </si>
  <si>
    <t>1091117226674</t>
  </si>
  <si>
    <t>2001806735</t>
  </si>
  <si>
    <t>1091117226711</t>
  </si>
  <si>
    <t>2001806726</t>
  </si>
  <si>
    <t>1091117226910</t>
  </si>
  <si>
    <t>2001806776</t>
  </si>
  <si>
    <t>1091117227573</t>
  </si>
  <si>
    <t>2001806801</t>
  </si>
  <si>
    <t>1091117227816</t>
  </si>
  <si>
    <t>2001807004</t>
  </si>
  <si>
    <t>1091117229290</t>
  </si>
  <si>
    <t>2001807036</t>
  </si>
  <si>
    <t>1091117323005</t>
  </si>
  <si>
    <t>2001807084</t>
  </si>
  <si>
    <t>1091117323215</t>
  </si>
  <si>
    <t>2001807362</t>
  </si>
  <si>
    <t>1091117324394</t>
  </si>
  <si>
    <t>2001807415</t>
  </si>
  <si>
    <t>1091117325094</t>
  </si>
  <si>
    <t>2001809592</t>
  </si>
  <si>
    <t>1091117616121</t>
  </si>
  <si>
    <t>2001809794</t>
  </si>
  <si>
    <t>1091117795531</t>
  </si>
  <si>
    <t>2001809820</t>
  </si>
  <si>
    <t>1091117795623</t>
  </si>
  <si>
    <t>2001806471</t>
  </si>
  <si>
    <t>1091117223351</t>
  </si>
  <si>
    <t>2001807241</t>
  </si>
  <si>
    <t>1091117324011</t>
  </si>
  <si>
    <t>2001807981</t>
  </si>
  <si>
    <t>1091117327570</t>
  </si>
  <si>
    <t>2001808286</t>
  </si>
  <si>
    <t>1091117435602</t>
  </si>
  <si>
    <t>2001808801</t>
  </si>
  <si>
    <t>1091117437680</t>
  </si>
  <si>
    <t>2001810104</t>
  </si>
  <si>
    <t>1091117804200</t>
  </si>
  <si>
    <t>2001811153</t>
  </si>
  <si>
    <t>1091117957533</t>
  </si>
  <si>
    <t>2001811229</t>
  </si>
  <si>
    <t>1091117957942</t>
  </si>
  <si>
    <t>2001811363</t>
  </si>
  <si>
    <t>1091117958395</t>
  </si>
  <si>
    <t>2001811466</t>
  </si>
  <si>
    <t>1091118001865</t>
  </si>
  <si>
    <t>2001811809</t>
  </si>
  <si>
    <t>1091118009786</t>
  </si>
  <si>
    <t>2001812854</t>
  </si>
  <si>
    <t>1091118548333</t>
  </si>
  <si>
    <t>2001813009</t>
  </si>
  <si>
    <t>1091118553701</t>
  </si>
  <si>
    <t>2001812650</t>
  </si>
  <si>
    <t>1091118591534</t>
  </si>
  <si>
    <t>2001814580</t>
  </si>
  <si>
    <t>1091118925110</t>
  </si>
  <si>
    <t>2001815688</t>
  </si>
  <si>
    <t>1091119169701</t>
  </si>
  <si>
    <t>2001816131</t>
  </si>
  <si>
    <t>1091119367193</t>
  </si>
  <si>
    <t>2001816996</t>
  </si>
  <si>
    <t>1091119429202</t>
  </si>
  <si>
    <t>2001821185</t>
  </si>
  <si>
    <t>1091120959225</t>
  </si>
  <si>
    <t>2001821284</t>
  </si>
  <si>
    <t>1091120962515</t>
  </si>
  <si>
    <t>2001821679</t>
  </si>
  <si>
    <t>1091121031745</t>
  </si>
  <si>
    <t>2001821742</t>
  </si>
  <si>
    <t>1091121034114</t>
  </si>
  <si>
    <t>2001821750</t>
  </si>
  <si>
    <t>1091121034350</t>
  </si>
  <si>
    <t>2001821766</t>
  </si>
  <si>
    <t>1091121034641</t>
  </si>
  <si>
    <t>2001821995</t>
  </si>
  <si>
    <t>1091121183730</t>
  </si>
  <si>
    <t>2001821502</t>
  </si>
  <si>
    <t>1091121185863</t>
  </si>
  <si>
    <t>2001822466</t>
  </si>
  <si>
    <t>1091121305541</t>
  </si>
  <si>
    <t>2001820690</t>
  </si>
  <si>
    <t>1091121306101</t>
  </si>
  <si>
    <t>2001811604</t>
  </si>
  <si>
    <t>1091118004245</t>
  </si>
  <si>
    <t>2001819252</t>
  </si>
  <si>
    <t>1091120352712</t>
  </si>
  <si>
    <t>2001827036</t>
  </si>
  <si>
    <t>1091122418320</t>
  </si>
  <si>
    <t>2001806304</t>
  </si>
  <si>
    <t>1091117222360</t>
  </si>
  <si>
    <t>2001806768</t>
  </si>
  <si>
    <t>1091117227116</t>
  </si>
  <si>
    <t>2001806823</t>
  </si>
  <si>
    <t>1091117228133</t>
  </si>
  <si>
    <t>2001806828</t>
  </si>
  <si>
    <t>1091117228192</t>
  </si>
  <si>
    <t>2001806968</t>
  </si>
  <si>
    <t>1091117229183</t>
  </si>
  <si>
    <t>2001807328</t>
  </si>
  <si>
    <t>1091117324346</t>
  </si>
  <si>
    <t>2001807785</t>
  </si>
  <si>
    <t>1091117326424</t>
  </si>
  <si>
    <t>2001807852</t>
  </si>
  <si>
    <t>1091117326925</t>
  </si>
  <si>
    <t>2001807970</t>
  </si>
  <si>
    <t>1091117327474</t>
  </si>
  <si>
    <t>2001807329</t>
  </si>
  <si>
    <t>1091117333100</t>
  </si>
  <si>
    <t>2001807613</t>
  </si>
  <si>
    <t>1091117333251</t>
  </si>
  <si>
    <t>2001808475</t>
  </si>
  <si>
    <t>1091117436346</t>
  </si>
  <si>
    <t>2001808585</t>
  </si>
  <si>
    <t>1091117436652</t>
  </si>
  <si>
    <t>2001808679</t>
  </si>
  <si>
    <t>1091117437035</t>
  </si>
  <si>
    <t>2001808739</t>
  </si>
  <si>
    <t>1091117437293</t>
  </si>
  <si>
    <t>2001808832</t>
  </si>
  <si>
    <t>1091117437864</t>
  </si>
  <si>
    <t>2001808837</t>
  </si>
  <si>
    <t>1091117437890</t>
  </si>
  <si>
    <t>2001808883</t>
  </si>
  <si>
    <t>1091117438074</t>
  </si>
  <si>
    <t>2001808992</t>
  </si>
  <si>
    <t>1091117611501</t>
  </si>
  <si>
    <t>2001809270</t>
  </si>
  <si>
    <t>1091117613962</t>
  </si>
  <si>
    <t>2001809934</t>
  </si>
  <si>
    <t>1091117803511</t>
  </si>
  <si>
    <t>2001810125</t>
  </si>
  <si>
    <t>1091117804314</t>
  </si>
  <si>
    <t>2001810281</t>
  </si>
  <si>
    <t>1091117805390</t>
  </si>
  <si>
    <t>2001810549</t>
  </si>
  <si>
    <t>1091117806263</t>
  </si>
  <si>
    <t>2001810697</t>
  </si>
  <si>
    <t>1091117807140</t>
  </si>
  <si>
    <t>2001811039</t>
  </si>
  <si>
    <t>1091117904860</t>
  </si>
  <si>
    <t>2001811058</t>
  </si>
  <si>
    <t>1091117905022</t>
  </si>
  <si>
    <t>2001811306</t>
  </si>
  <si>
    <t>1091117958163</t>
  </si>
  <si>
    <t>2001812195</t>
  </si>
  <si>
    <t>1091118442390</t>
  </si>
  <si>
    <t>2001812941</t>
  </si>
  <si>
    <t>1091118551656</t>
  </si>
  <si>
    <t>2001809383</t>
  </si>
  <si>
    <t>1091117614452</t>
  </si>
  <si>
    <t>2001820978</t>
  </si>
  <si>
    <t>1091120922803</t>
  </si>
  <si>
    <t>2001811475</t>
  </si>
  <si>
    <t>1091121844806</t>
  </si>
  <si>
    <t>2001811305</t>
  </si>
  <si>
    <t>1091121846136</t>
  </si>
  <si>
    <t xml:space="preserve">Count </t>
  </si>
  <si>
    <t>Amount(Rs)</t>
  </si>
  <si>
    <t xml:space="preserve">Total orders where X has been correctly charged </t>
  </si>
  <si>
    <t>Total orders where X has been overchraged</t>
  </si>
  <si>
    <t>Total orders where X has been undercharged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</si>
  <si>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</si>
  <si>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</si>
  <si>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</si>
  <si>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</si>
  <si>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</si>
  <si>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</si>
  <si>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</si>
  <si>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</si>
  <si>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</si>
  <si>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</si>
  <si>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</si>
  <si>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</si>
  <si>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</si>
  <si>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</si>
  <si>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</si>
  <si>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</si>
  <si>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</si>
  <si>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</si>
  <si>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</si>
  <si>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</si>
  <si>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AWB Code</t>
  </si>
  <si>
    <t>Charged Weight</t>
  </si>
  <si>
    <t>Warehouse Pincode</t>
  </si>
  <si>
    <t>Customer Pincode</t>
  </si>
  <si>
    <t>Zone</t>
  </si>
  <si>
    <t>Billing Amount (Rs.) or Charge
Per Shipment</t>
  </si>
  <si>
    <t>1.3</t>
  </si>
  <si>
    <t>507101</t>
  </si>
  <si>
    <t>d</t>
  </si>
  <si>
    <t>Forward charges</t>
  </si>
  <si>
    <t>135</t>
  </si>
  <si>
    <t>1</t>
  </si>
  <si>
    <t>486886</t>
  </si>
  <si>
    <t>90.2</t>
  </si>
  <si>
    <t>2.5</t>
  </si>
  <si>
    <t>532484</t>
  </si>
  <si>
    <t>224.6</t>
  </si>
  <si>
    <t>143001</t>
  </si>
  <si>
    <t>b</t>
  </si>
  <si>
    <t>61.3</t>
  </si>
  <si>
    <t>0.15</t>
  </si>
  <si>
    <t>515591</t>
  </si>
  <si>
    <t>45.4</t>
  </si>
  <si>
    <t>326502</t>
  </si>
  <si>
    <t>208019</t>
  </si>
  <si>
    <t>1.15</t>
  </si>
  <si>
    <t>140301</t>
  </si>
  <si>
    <t>89.6</t>
  </si>
  <si>
    <t>0.5</t>
  </si>
  <si>
    <t>396001</t>
  </si>
  <si>
    <t>711106</t>
  </si>
  <si>
    <t>0.79</t>
  </si>
  <si>
    <t>284001</t>
  </si>
  <si>
    <t>0.72</t>
  </si>
  <si>
    <t>441601</t>
  </si>
  <si>
    <t>1.08</t>
  </si>
  <si>
    <t>248006</t>
  </si>
  <si>
    <t>485001</t>
  </si>
  <si>
    <t>845438</t>
  </si>
  <si>
    <t>1.28</t>
  </si>
  <si>
    <t>463106</t>
  </si>
  <si>
    <t>33</t>
  </si>
  <si>
    <t>495671</t>
  </si>
  <si>
    <t>0.2</t>
  </si>
  <si>
    <t>673002</t>
  </si>
  <si>
    <t>e</t>
  </si>
  <si>
    <t>Forward and RTO charges</t>
  </si>
  <si>
    <t>107.3</t>
  </si>
  <si>
    <t>208002</t>
  </si>
  <si>
    <t>0.86</t>
  </si>
  <si>
    <t>416010</t>
  </si>
  <si>
    <t>1.2</t>
  </si>
  <si>
    <t>226010</t>
  </si>
  <si>
    <t>0.7</t>
  </si>
  <si>
    <t>400705</t>
  </si>
  <si>
    <t>172.8</t>
  </si>
  <si>
    <t>0.6</t>
  </si>
  <si>
    <t>262405</t>
  </si>
  <si>
    <t>102.3</t>
  </si>
  <si>
    <t>0.99</t>
  </si>
  <si>
    <t>394210</t>
  </si>
  <si>
    <t>411014</t>
  </si>
  <si>
    <t>0.8</t>
  </si>
  <si>
    <t>783301</t>
  </si>
  <si>
    <t>213.5</t>
  </si>
  <si>
    <t>486661</t>
  </si>
  <si>
    <t>258.9</t>
  </si>
  <si>
    <t>244001</t>
  </si>
  <si>
    <t>151.1</t>
  </si>
  <si>
    <t>492001</t>
  </si>
  <si>
    <t>1.6</t>
  </si>
  <si>
    <t>517128</t>
  </si>
  <si>
    <t>345</t>
  </si>
  <si>
    <t>1.13</t>
  </si>
  <si>
    <t>562110</t>
  </si>
  <si>
    <t>831006</t>
  </si>
  <si>
    <t>2.92</t>
  </si>
  <si>
    <t>140604</t>
  </si>
  <si>
    <t>174.5</t>
  </si>
  <si>
    <t>0.68</t>
  </si>
  <si>
    <t>723146</t>
  </si>
  <si>
    <t>0.71</t>
  </si>
  <si>
    <t>421204</t>
  </si>
  <si>
    <t>0.78</t>
  </si>
  <si>
    <t>263139</t>
  </si>
  <si>
    <t>1.27</t>
  </si>
  <si>
    <t>743263</t>
  </si>
  <si>
    <t>392150</t>
  </si>
  <si>
    <t>0.69</t>
  </si>
  <si>
    <t>382830</t>
  </si>
  <si>
    <t>711303</t>
  </si>
  <si>
    <t>283102</t>
  </si>
  <si>
    <t>1.16</t>
  </si>
  <si>
    <t>370201</t>
  </si>
  <si>
    <t>248001</t>
  </si>
  <si>
    <t>144001</t>
  </si>
  <si>
    <t>403401</t>
  </si>
  <si>
    <t>452001</t>
  </si>
  <si>
    <t>721636</t>
  </si>
  <si>
    <t>831002</t>
  </si>
  <si>
    <t>2.86</t>
  </si>
  <si>
    <t>226004</t>
  </si>
  <si>
    <t>1.35</t>
  </si>
  <si>
    <t>410206</t>
  </si>
  <si>
    <t>1.64</t>
  </si>
  <si>
    <t>516503</t>
  </si>
  <si>
    <t>179.8</t>
  </si>
  <si>
    <t>0.67</t>
  </si>
  <si>
    <t>742103</t>
  </si>
  <si>
    <t>2</t>
  </si>
  <si>
    <t>452018</t>
  </si>
  <si>
    <t>208001</t>
  </si>
  <si>
    <t>1.5</t>
  </si>
  <si>
    <t>244713</t>
  </si>
  <si>
    <t>580007</t>
  </si>
  <si>
    <t>3</t>
  </si>
  <si>
    <t>360005</t>
  </si>
  <si>
    <t>269.4</t>
  </si>
  <si>
    <t>1.7</t>
  </si>
  <si>
    <t>313027</t>
  </si>
  <si>
    <t>341001</t>
  </si>
  <si>
    <t>332715</t>
  </si>
  <si>
    <t>0.77</t>
  </si>
  <si>
    <t>302031</t>
  </si>
  <si>
    <t>335001</t>
  </si>
  <si>
    <t>0.76</t>
  </si>
  <si>
    <t>334004</t>
  </si>
  <si>
    <t>321001</t>
  </si>
  <si>
    <t>324001</t>
  </si>
  <si>
    <t>0.59</t>
  </si>
  <si>
    <t>321608</t>
  </si>
  <si>
    <t>302002</t>
  </si>
  <si>
    <t>311011</t>
  </si>
  <si>
    <t>86.7</t>
  </si>
  <si>
    <t>2.94</t>
  </si>
  <si>
    <t>306302</t>
  </si>
  <si>
    <t>313001</t>
  </si>
  <si>
    <t>0.61</t>
  </si>
  <si>
    <t>322255</t>
  </si>
  <si>
    <t>302017</t>
  </si>
  <si>
    <t>335512</t>
  </si>
  <si>
    <t>2.1</t>
  </si>
  <si>
    <t>307026</t>
  </si>
  <si>
    <t>327025</t>
  </si>
  <si>
    <t>313333</t>
  </si>
  <si>
    <t>342008</t>
  </si>
  <si>
    <t>314401</t>
  </si>
  <si>
    <t>1.1</t>
  </si>
  <si>
    <t>342301</t>
  </si>
  <si>
    <t>313003</t>
  </si>
  <si>
    <t>173212</t>
  </si>
  <si>
    <t>0.3</t>
  </si>
  <si>
    <t>174101</t>
  </si>
  <si>
    <t>173213</t>
  </si>
  <si>
    <t>117.9</t>
  </si>
  <si>
    <t>1.02</t>
  </si>
  <si>
    <t>322201</t>
  </si>
  <si>
    <t>314001</t>
  </si>
  <si>
    <t>331022</t>
  </si>
  <si>
    <t>305801</t>
  </si>
  <si>
    <t>2.28</t>
  </si>
  <si>
    <t>335502</t>
  </si>
  <si>
    <t>306116</t>
  </si>
  <si>
    <t>0.74</t>
  </si>
  <si>
    <t>311001</t>
  </si>
  <si>
    <t>4.13</t>
  </si>
  <si>
    <t>302019</t>
  </si>
  <si>
    <t>403.8</t>
  </si>
  <si>
    <t>0.73</t>
  </si>
  <si>
    <t>302039</t>
  </si>
  <si>
    <t>1.04</t>
  </si>
  <si>
    <t>335803</t>
  </si>
  <si>
    <t>175101</t>
  </si>
  <si>
    <t>303903</t>
  </si>
  <si>
    <t>1.63</t>
  </si>
  <si>
    <t>342012</t>
  </si>
  <si>
    <t>2.47</t>
  </si>
  <si>
    <t>334001</t>
  </si>
  <si>
    <t>302012</t>
  </si>
  <si>
    <t>342014</t>
  </si>
  <si>
    <t>324005</t>
  </si>
  <si>
    <t>0.82</t>
  </si>
  <si>
    <t>302001</t>
  </si>
  <si>
    <t>0.66</t>
  </si>
  <si>
    <t>302004</t>
  </si>
  <si>
    <t>302018</t>
  </si>
  <si>
    <t>1.86</t>
  </si>
  <si>
    <t>2.27</t>
  </si>
  <si>
    <t>324008</t>
  </si>
  <si>
    <t>302020</t>
  </si>
  <si>
    <t>325207</t>
  </si>
  <si>
    <t>303702</t>
  </si>
  <si>
    <t>313301</t>
  </si>
  <si>
    <t>Types of Shipment</t>
  </si>
  <si>
    <t>SKU</t>
  </si>
  <si>
    <t>Order Qty</t>
  </si>
  <si>
    <t>Weight(g)</t>
  </si>
  <si>
    <t>weight (kg)</t>
  </si>
  <si>
    <t>1.00</t>
  </si>
  <si>
    <t>GIFTBOX202002</t>
  </si>
  <si>
    <t>2.00</t>
  </si>
  <si>
    <t>SACHETS001</t>
  </si>
  <si>
    <t>4.00</t>
  </si>
  <si>
    <t>3.00</t>
  </si>
  <si>
    <t>8.00</t>
  </si>
  <si>
    <t>GIFTBOX202003</t>
  </si>
  <si>
    <t>GIFTBOX202004</t>
  </si>
  <si>
    <t>GIFTBOX202001</t>
  </si>
  <si>
    <t>6.00</t>
  </si>
  <si>
    <t>Weight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</si>
</sst>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2" fontId="2" numFmtId="2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vertical="bottom"/>
    </xf>
    <xf borderId="1" fillId="0" fontId="5" numFmtId="2" xfId="0" applyAlignment="1" applyBorder="1" applyFont="1" applyNumberFormat="1">
      <alignment horizontal="right"/>
    </xf>
    <xf borderId="1" fillId="0" fontId="5" numFmtId="0" xfId="0" applyAlignment="1" applyBorder="1" applyFont="1">
      <alignment horizontal="right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4.13"/>
    <col customWidth="1" min="3" max="3" width="12.25"/>
    <col customWidth="1" min="4" max="4" width="13.75"/>
    <col customWidth="1" min="5" max="5" width="19.38"/>
    <col customWidth="1" min="6" max="6" width="18.75"/>
    <col customWidth="1" min="7" max="7" width="14.25"/>
    <col customWidth="1" hidden="1" min="8" max="9" width="22.75"/>
    <col customWidth="1" min="10" max="10" width="20.5"/>
    <col customWidth="1" min="11" max="11" width="17.25"/>
    <col customWidth="1" min="12" max="12" width="20.13"/>
    <col customWidth="1" min="13" max="13" width="2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>
      <c r="A2" s="6" t="s">
        <v>13</v>
      </c>
      <c r="B2" s="6" t="s">
        <v>14</v>
      </c>
      <c r="C2" s="7">
        <f>SUMIF('Company X - order Report'!$A:$A,A2,'Company X - order Report'!$E:$E)</f>
        <v>1.302</v>
      </c>
      <c r="D2" s="8">
        <f t="shared" ref="D2:D125" si="1">CEILING(C2,0.5)</f>
        <v>1.5</v>
      </c>
      <c r="E2" s="8" t="str">
        <f>VLOOKUP(A2,Courier_compnay_invoice!B:C,2,0)</f>
        <v>1.3</v>
      </c>
      <c r="F2" s="6">
        <f t="shared" ref="F2:F125" si="2">CEILING(E2,0.5)</f>
        <v>1.5</v>
      </c>
      <c r="G2" s="8" t="str">
        <f>VLOOKUP(A2,'Company X - Pincode Zones'!A:D,4,0)</f>
        <v>d</v>
      </c>
      <c r="H2" s="8" t="str">
        <f>VLOOKUP(G2,'Company X - Pincode Zones'!D:E,2,0)</f>
        <v>Forward charges</v>
      </c>
      <c r="I2" s="8" t="str">
        <f t="shared" ref="I2:I125" si="3">IF(AND(G2 = "a", H2 = "Forward charges"), "fwd_" &amp; G2,IF(AND(G2="b",H2="Forward charges"),"fwd_"&amp; G2,
IF(AND(G2="c",H2="Forward charges"),"fwd_"&amp; G2,IF(AND(G2="d",H2="Forward charges"),"fwd_"&amp; G2,
IF(AND(G2="e",H2="Forward and RTO charges"),"fwd_"&amp; G2,"")))))</f>
        <v>fwd_d</v>
      </c>
      <c r="J2" s="8" t="str">
        <f>VLOOKUP(A2,Courier_compnay_invoice!B:F,5,0)</f>
        <v>d</v>
      </c>
      <c r="K2" s="8">
        <f>IFS(I2="fwd_a",(Curioer_Rate!$A$2+((D2-0.5)*2)*Curioer_Rate!$B$2),
     I2 ="fwd_b",(Curioer_Rate!$C$2+((D2-0.5)*2)*Curioer_Rate!$D$2),
     I2="fwd_c",(Curioer_Rate!$E$2+((D2-0.5)*2)*Curioer_Rate!$F$2),
     I2="fwd_d",(Curioer_Rate!$G$2+((D2-0.5)*2)*Curioer_Rate!$H$2),
     I2="fwd_e",SUM(Curioer_Rate!$I$2,Curioer_Rate!$S$2)+((D2-0.5)*2)*SUM(Curioer_Rate!$J$2,Curioer_Rate!$T$2))</f>
        <v>135</v>
      </c>
      <c r="L2" s="8" t="str">
        <f>VLOOKUP(A2,Courier_compnay_invoice!B:H,7,0)</f>
        <v>135</v>
      </c>
      <c r="M2" s="8">
        <f t="shared" ref="M2:M125" si="4">K2-L2</f>
        <v>0</v>
      </c>
    </row>
    <row r="3">
      <c r="A3" s="6" t="s">
        <v>15</v>
      </c>
      <c r="B3" s="6" t="s">
        <v>16</v>
      </c>
      <c r="C3" s="7">
        <f>SUMIF('Company X - order Report'!$A:$A,A3,'Company X - order Report'!$E:$E)</f>
        <v>0.615</v>
      </c>
      <c r="D3" s="8">
        <f t="shared" si="1"/>
        <v>1</v>
      </c>
      <c r="E3" s="8" t="str">
        <f>VLOOKUP(A3,Courier_compnay_invoice!B:C,2,0)</f>
        <v>1</v>
      </c>
      <c r="F3" s="6">
        <f t="shared" si="2"/>
        <v>1</v>
      </c>
      <c r="G3" s="8" t="str">
        <f>VLOOKUP(A3,'Company X - Pincode Zones'!A:D,4,0)</f>
        <v>d</v>
      </c>
      <c r="H3" s="8" t="str">
        <f>VLOOKUP(G3,'Company X - Pincode Zones'!D:E,2,0)</f>
        <v>Forward charges</v>
      </c>
      <c r="I3" s="8" t="str">
        <f t="shared" si="3"/>
        <v>fwd_d</v>
      </c>
      <c r="J3" s="8" t="str">
        <f>VLOOKUP(A3,Courier_compnay_invoice!B:F,5,0)</f>
        <v>d</v>
      </c>
      <c r="K3" s="8">
        <f>IFS(I3="fwd_a",(Curioer_Rate!$A$2+((D3-0.5)*2)*Curioer_Rate!$B$2),
     I3 ="fwd_b",(Curioer_Rate!$C$2+((D3-0.5)*2)*Curioer_Rate!$D$2),
     I3="fwd_c",(Curioer_Rate!$E$2+((D3-0.5)*2)*Curioer_Rate!$F$2),
     I3="fwd_d",(Curioer_Rate!$G$2+((D3-0.5)*2)*Curioer_Rate!$H$2),
     I3="fwd_e",SUM(Curioer_Rate!$I$2,Curioer_Rate!$S$2)+((D3-0.5)*2)*SUM(Curioer_Rate!$J$2,Curioer_Rate!$T$2))</f>
        <v>90.2</v>
      </c>
      <c r="L3" s="8" t="str">
        <f>VLOOKUP(A3,Courier_compnay_invoice!B:H,7,0)</f>
        <v>90.2</v>
      </c>
      <c r="M3" s="8">
        <f t="shared" si="4"/>
        <v>0</v>
      </c>
    </row>
    <row r="4">
      <c r="A4" s="6" t="s">
        <v>17</v>
      </c>
      <c r="B4" s="6" t="s">
        <v>18</v>
      </c>
      <c r="C4" s="7">
        <f>SUMIF('Company X - order Report'!$A:$A,A4,'Company X - order Report'!$E:$E)</f>
        <v>2.265</v>
      </c>
      <c r="D4" s="8">
        <f t="shared" si="1"/>
        <v>2.5</v>
      </c>
      <c r="E4" s="8" t="str">
        <f>VLOOKUP(A4,Courier_compnay_invoice!B:C,2,0)</f>
        <v>2.5</v>
      </c>
      <c r="F4" s="6">
        <f t="shared" si="2"/>
        <v>2.5</v>
      </c>
      <c r="G4" s="8" t="str">
        <f>VLOOKUP(A4,'Company X - Pincode Zones'!A:D,4,0)</f>
        <v>d</v>
      </c>
      <c r="H4" s="8" t="str">
        <f>VLOOKUP(G4,'Company X - Pincode Zones'!D:E,2,0)</f>
        <v>Forward charges</v>
      </c>
      <c r="I4" s="8" t="str">
        <f t="shared" si="3"/>
        <v>fwd_d</v>
      </c>
      <c r="J4" s="8" t="str">
        <f>VLOOKUP(A4,Courier_compnay_invoice!B:F,5,0)</f>
        <v>d</v>
      </c>
      <c r="K4" s="8">
        <f>IFS(I4="fwd_a",(Curioer_Rate!$A$2+((D4-0.5)*2)*Curioer_Rate!$B$2),
     I4 ="fwd_b",(Curioer_Rate!$C$2+((D4-0.5)*2)*Curioer_Rate!$D$2),
     I4="fwd_c",(Curioer_Rate!$E$2+((D4-0.5)*2)*Curioer_Rate!$F$2),
     I4="fwd_d",(Curioer_Rate!$G$2+((D4-0.5)*2)*Curioer_Rate!$H$2),
     I4="fwd_e",SUM(Curioer_Rate!$I$2,Curioer_Rate!$S$2)+((D4-0.5)*2)*SUM(Curioer_Rate!$J$2,Curioer_Rate!$T$2))</f>
        <v>224.6</v>
      </c>
      <c r="L4" s="8" t="str">
        <f>VLOOKUP(A4,Courier_compnay_invoice!B:H,7,0)</f>
        <v>224.6</v>
      </c>
      <c r="M4" s="8">
        <f t="shared" si="4"/>
        <v>0</v>
      </c>
    </row>
    <row r="5">
      <c r="A5" s="6" t="s">
        <v>19</v>
      </c>
      <c r="B5" s="6" t="s">
        <v>20</v>
      </c>
      <c r="C5" s="7">
        <f>SUMIF('Company X - order Report'!$A:$A,A5,'Company X - order Report'!$E:$E)</f>
        <v>0.7</v>
      </c>
      <c r="D5" s="8">
        <f t="shared" si="1"/>
        <v>1</v>
      </c>
      <c r="E5" s="8" t="str">
        <f>VLOOKUP(A5,Courier_compnay_invoice!B:C,2,0)</f>
        <v>1</v>
      </c>
      <c r="F5" s="6">
        <f t="shared" si="2"/>
        <v>1</v>
      </c>
      <c r="G5" s="8" t="str">
        <f>VLOOKUP(A5,'Company X - Pincode Zones'!A:D,4,0)</f>
        <v>b</v>
      </c>
      <c r="H5" s="8" t="str">
        <f>VLOOKUP(G5,'Company X - Pincode Zones'!D:E,2,0)</f>
        <v>Forward charges</v>
      </c>
      <c r="I5" s="8" t="str">
        <f t="shared" si="3"/>
        <v>fwd_b</v>
      </c>
      <c r="J5" s="8" t="str">
        <f>VLOOKUP(A5,Courier_compnay_invoice!B:F,5,0)</f>
        <v>b</v>
      </c>
      <c r="K5" s="8">
        <f>IFS(I5="fwd_a",(Curioer_Rate!$A$2+((D5-0.5)*2)*Curioer_Rate!$B$2),
     I5 ="fwd_b",(Curioer_Rate!$C$2+((D5-0.5)*2)*Curioer_Rate!$D$2),
     I5="fwd_c",(Curioer_Rate!$E$2+((D5-0.5)*2)*Curioer_Rate!$F$2),
     I5="fwd_d",(Curioer_Rate!$G$2+((D5-0.5)*2)*Curioer_Rate!$H$2),
     I5="fwd_e",SUM(Curioer_Rate!$I$2,Curioer_Rate!$S$2)+((D5-0.5)*2)*SUM(Curioer_Rate!$J$2,Curioer_Rate!$T$2))</f>
        <v>61.3</v>
      </c>
      <c r="L5" s="8" t="str">
        <f>VLOOKUP(A5,Courier_compnay_invoice!B:H,7,0)</f>
        <v>61.3</v>
      </c>
      <c r="M5" s="8">
        <f t="shared" si="4"/>
        <v>0</v>
      </c>
    </row>
    <row r="6">
      <c r="A6" s="6" t="s">
        <v>21</v>
      </c>
      <c r="B6" s="6" t="s">
        <v>22</v>
      </c>
      <c r="C6" s="7">
        <f>SUMIF('Company X - order Report'!$A:$A,A6,'Company X - order Report'!$E:$E)</f>
        <v>0.24</v>
      </c>
      <c r="D6" s="8">
        <f t="shared" si="1"/>
        <v>0.5</v>
      </c>
      <c r="E6" s="8" t="str">
        <f>VLOOKUP(A6,Courier_compnay_invoice!B:C,2,0)</f>
        <v>0.15</v>
      </c>
      <c r="F6" s="6">
        <f t="shared" si="2"/>
        <v>0.5</v>
      </c>
      <c r="G6" s="8" t="str">
        <f>VLOOKUP(A6,'Company X - Pincode Zones'!A:D,4,0)</f>
        <v>d</v>
      </c>
      <c r="H6" s="8" t="str">
        <f>VLOOKUP(G6,'Company X - Pincode Zones'!D:E,2,0)</f>
        <v>Forward charges</v>
      </c>
      <c r="I6" s="8" t="str">
        <f t="shared" si="3"/>
        <v>fwd_d</v>
      </c>
      <c r="J6" s="8" t="str">
        <f>VLOOKUP(A6,Courier_compnay_invoice!B:F,5,0)</f>
        <v>d</v>
      </c>
      <c r="K6" s="8">
        <f>IFS(I6="fwd_a",(Curioer_Rate!$A$2+((D6-0.5)*2)*Curioer_Rate!$B$2),
     I6 ="fwd_b",(Curioer_Rate!$C$2+((D6-0.5)*2)*Curioer_Rate!$D$2),
     I6="fwd_c",(Curioer_Rate!$E$2+((D6-0.5)*2)*Curioer_Rate!$F$2),
     I6="fwd_d",(Curioer_Rate!$G$2+((D6-0.5)*2)*Curioer_Rate!$H$2),
     I6="fwd_e",SUM(Curioer_Rate!$I$2,Curioer_Rate!$S$2)+((D6-0.5)*2)*SUM(Curioer_Rate!$J$2,Curioer_Rate!$T$2))</f>
        <v>45.4</v>
      </c>
      <c r="L6" s="8" t="str">
        <f>VLOOKUP(A6,Courier_compnay_invoice!B:H,7,0)</f>
        <v>45.4</v>
      </c>
      <c r="M6" s="8">
        <f t="shared" si="4"/>
        <v>0</v>
      </c>
    </row>
    <row r="7">
      <c r="A7" s="6" t="s">
        <v>23</v>
      </c>
      <c r="B7" s="6" t="s">
        <v>24</v>
      </c>
      <c r="C7" s="7">
        <f>SUMIF('Company X - order Report'!$A:$A,A7,'Company X - order Report'!$E:$E)</f>
        <v>0.24</v>
      </c>
      <c r="D7" s="8">
        <f t="shared" si="1"/>
        <v>0.5</v>
      </c>
      <c r="E7" s="8" t="str">
        <f>VLOOKUP(A7,Courier_compnay_invoice!B:C,2,0)</f>
        <v>0.15</v>
      </c>
      <c r="F7" s="6">
        <f t="shared" si="2"/>
        <v>0.5</v>
      </c>
      <c r="G7" s="8" t="str">
        <f>VLOOKUP(A7,'Company X - Pincode Zones'!A:D,4,0)</f>
        <v>d</v>
      </c>
      <c r="H7" s="8" t="str">
        <f>VLOOKUP(G7,'Company X - Pincode Zones'!D:E,2,0)</f>
        <v>Forward charges</v>
      </c>
      <c r="I7" s="8" t="str">
        <f t="shared" si="3"/>
        <v>fwd_d</v>
      </c>
      <c r="J7" s="8" t="str">
        <f>VLOOKUP(A7,Courier_compnay_invoice!B:F,5,0)</f>
        <v>d</v>
      </c>
      <c r="K7" s="8">
        <f>IFS(I7="fwd_a",(Curioer_Rate!$A$2+((D7-0.5)*2)*Curioer_Rate!$B$2),
     I7 ="fwd_b",(Curioer_Rate!$C$2+((D7-0.5)*2)*Curioer_Rate!$D$2),
     I7="fwd_c",(Curioer_Rate!$E$2+((D7-0.5)*2)*Curioer_Rate!$F$2),
     I7="fwd_d",(Curioer_Rate!$G$2+((D7-0.5)*2)*Curioer_Rate!$H$2),
     I7="fwd_e",SUM(Curioer_Rate!$I$2,Curioer_Rate!$S$2)+((D7-0.5)*2)*SUM(Curioer_Rate!$J$2,Curioer_Rate!$T$2))</f>
        <v>45.4</v>
      </c>
      <c r="L7" s="8" t="str">
        <f>VLOOKUP(A7,Courier_compnay_invoice!B:H,7,0)</f>
        <v>45.4</v>
      </c>
      <c r="M7" s="8">
        <f t="shared" si="4"/>
        <v>0</v>
      </c>
    </row>
    <row r="8">
      <c r="A8" s="6" t="s">
        <v>25</v>
      </c>
      <c r="B8" s="6" t="s">
        <v>26</v>
      </c>
      <c r="C8" s="7">
        <f>SUMIF('Company X - order Report'!$A:$A,A8,'Company X - order Report'!$E:$E)</f>
        <v>0.84</v>
      </c>
      <c r="D8" s="8">
        <f t="shared" si="1"/>
        <v>1</v>
      </c>
      <c r="E8" s="8" t="str">
        <f>VLOOKUP(A8,Courier_compnay_invoice!B:C,2,0)</f>
        <v>1</v>
      </c>
      <c r="F8" s="6">
        <f t="shared" si="2"/>
        <v>1</v>
      </c>
      <c r="G8" s="8" t="str">
        <f>VLOOKUP(A8,'Company X - Pincode Zones'!A:D,4,0)</f>
        <v>b</v>
      </c>
      <c r="H8" s="8" t="str">
        <f>VLOOKUP(G8,'Company X - Pincode Zones'!D:E,2,0)</f>
        <v>Forward charges</v>
      </c>
      <c r="I8" s="8" t="str">
        <f t="shared" si="3"/>
        <v>fwd_b</v>
      </c>
      <c r="J8" s="8" t="str">
        <f>VLOOKUP(A8,Courier_compnay_invoice!B:F,5,0)</f>
        <v>b</v>
      </c>
      <c r="K8" s="8">
        <f>IFS(I8="fwd_a",(Curioer_Rate!$A$2+((D8-0.5)*2)*Curioer_Rate!$B$2),
     I8 ="fwd_b",(Curioer_Rate!$C$2+((D8-0.5)*2)*Curioer_Rate!$D$2),
     I8="fwd_c",(Curioer_Rate!$E$2+((D8-0.5)*2)*Curioer_Rate!$F$2),
     I8="fwd_d",(Curioer_Rate!$G$2+((D8-0.5)*2)*Curioer_Rate!$H$2),
     I8="fwd_e",SUM(Curioer_Rate!$I$2,Curioer_Rate!$S$2)+((D8-0.5)*2)*SUM(Curioer_Rate!$J$2,Curioer_Rate!$T$2))</f>
        <v>61.3</v>
      </c>
      <c r="L8" s="8" t="str">
        <f>VLOOKUP(A8,Courier_compnay_invoice!B:H,7,0)</f>
        <v>61.3</v>
      </c>
      <c r="M8" s="8">
        <f t="shared" si="4"/>
        <v>0</v>
      </c>
    </row>
    <row r="9">
      <c r="A9" s="6" t="s">
        <v>27</v>
      </c>
      <c r="B9" s="6" t="s">
        <v>28</v>
      </c>
      <c r="C9" s="7">
        <f>SUMIF('Company X - order Report'!$A:$A,A9,'Company X - order Report'!$E:$E)</f>
        <v>1.168</v>
      </c>
      <c r="D9" s="8">
        <f t="shared" si="1"/>
        <v>1.5</v>
      </c>
      <c r="E9" s="8" t="str">
        <f>VLOOKUP(A9,Courier_compnay_invoice!B:C,2,0)</f>
        <v>1.15</v>
      </c>
      <c r="F9" s="6">
        <f t="shared" si="2"/>
        <v>1.5</v>
      </c>
      <c r="G9" s="8" t="str">
        <f>VLOOKUP(A9,'Company X - Pincode Zones'!A:D,4,0)</f>
        <v>b</v>
      </c>
      <c r="H9" s="8" t="str">
        <f>VLOOKUP(G9,'Company X - Pincode Zones'!D:E,2,0)</f>
        <v>Forward charges</v>
      </c>
      <c r="I9" s="8" t="str">
        <f t="shared" si="3"/>
        <v>fwd_b</v>
      </c>
      <c r="J9" s="8" t="str">
        <f>VLOOKUP(A9,Courier_compnay_invoice!B:F,5,0)</f>
        <v>b</v>
      </c>
      <c r="K9" s="8">
        <f>IFS(I9="fwd_a",(Curioer_Rate!$A$2+((D9-0.5)*2)*Curioer_Rate!$B$2),
     I9 ="fwd_b",(Curioer_Rate!$C$2+((D9-0.5)*2)*Curioer_Rate!$D$2),
     I9="fwd_c",(Curioer_Rate!$E$2+((D9-0.5)*2)*Curioer_Rate!$F$2),
     I9="fwd_d",(Curioer_Rate!$G$2+((D9-0.5)*2)*Curioer_Rate!$H$2),
     I9="fwd_e",SUM(Curioer_Rate!$I$2,Curioer_Rate!$S$2)+((D9-0.5)*2)*SUM(Curioer_Rate!$J$2,Curioer_Rate!$T$2))</f>
        <v>89.6</v>
      </c>
      <c r="L9" s="8" t="str">
        <f>VLOOKUP(A9,Courier_compnay_invoice!B:H,7,0)</f>
        <v>89.6</v>
      </c>
      <c r="M9" s="8">
        <f t="shared" si="4"/>
        <v>0</v>
      </c>
    </row>
    <row r="10">
      <c r="A10" s="6" t="s">
        <v>29</v>
      </c>
      <c r="B10" s="6" t="s">
        <v>30</v>
      </c>
      <c r="C10" s="7">
        <f>SUMIF('Company X - order Report'!$A:$A,A10,'Company X - order Report'!$E:$E)</f>
        <v>0.5</v>
      </c>
      <c r="D10" s="8">
        <f t="shared" si="1"/>
        <v>0.5</v>
      </c>
      <c r="E10" s="8" t="str">
        <f>VLOOKUP(A10,Courier_compnay_invoice!B:C,2,0)</f>
        <v>0.5</v>
      </c>
      <c r="F10" s="6">
        <f t="shared" si="2"/>
        <v>0.5</v>
      </c>
      <c r="G10" s="8" t="str">
        <f>VLOOKUP(A10,'Company X - Pincode Zones'!A:D,4,0)</f>
        <v>d</v>
      </c>
      <c r="H10" s="8" t="str">
        <f>VLOOKUP(G10,'Company X - Pincode Zones'!D:E,2,0)</f>
        <v>Forward charges</v>
      </c>
      <c r="I10" s="8" t="str">
        <f t="shared" si="3"/>
        <v>fwd_d</v>
      </c>
      <c r="J10" s="8" t="str">
        <f>VLOOKUP(A10,Courier_compnay_invoice!B:F,5,0)</f>
        <v>d</v>
      </c>
      <c r="K10" s="8">
        <f>IFS(I10="fwd_a",(Curioer_Rate!$A$2+((D10-0.5)*2)*Curioer_Rate!$B$2),
     I10 ="fwd_b",(Curioer_Rate!$C$2+((D10-0.5)*2)*Curioer_Rate!$D$2),
     I10="fwd_c",(Curioer_Rate!$E$2+((D10-0.5)*2)*Curioer_Rate!$F$2),
     I10="fwd_d",(Curioer_Rate!$G$2+((D10-0.5)*2)*Curioer_Rate!$H$2),
     I10="fwd_e",SUM(Curioer_Rate!$I$2,Curioer_Rate!$S$2)+((D10-0.5)*2)*SUM(Curioer_Rate!$J$2,Curioer_Rate!$T$2))</f>
        <v>45.4</v>
      </c>
      <c r="L10" s="8" t="str">
        <f>VLOOKUP(A10,Courier_compnay_invoice!B:H,7,0)</f>
        <v>45.4</v>
      </c>
      <c r="M10" s="8">
        <f t="shared" si="4"/>
        <v>0</v>
      </c>
    </row>
    <row r="11">
      <c r="A11" s="6" t="s">
        <v>31</v>
      </c>
      <c r="B11" s="6" t="s">
        <v>32</v>
      </c>
      <c r="C11" s="7">
        <f>SUMIF('Company X - order Report'!$A:$A,A11,'Company X - order Report'!$E:$E)</f>
        <v>0.5</v>
      </c>
      <c r="D11" s="8">
        <f t="shared" si="1"/>
        <v>0.5</v>
      </c>
      <c r="E11" s="8" t="str">
        <f>VLOOKUP(A11,Courier_compnay_invoice!B:C,2,0)</f>
        <v>0.5</v>
      </c>
      <c r="F11" s="6">
        <f t="shared" si="2"/>
        <v>0.5</v>
      </c>
      <c r="G11" s="8" t="str">
        <f>VLOOKUP(A11,'Company X - Pincode Zones'!A:D,4,0)</f>
        <v>d</v>
      </c>
      <c r="H11" s="8" t="str">
        <f>VLOOKUP(G11,'Company X - Pincode Zones'!D:E,2,0)</f>
        <v>Forward charges</v>
      </c>
      <c r="I11" s="8" t="str">
        <f t="shared" si="3"/>
        <v>fwd_d</v>
      </c>
      <c r="J11" s="8" t="str">
        <f>VLOOKUP(A11,Courier_compnay_invoice!B:F,5,0)</f>
        <v>d</v>
      </c>
      <c r="K11" s="8">
        <f>IFS(I11="fwd_a",(Curioer_Rate!$A$2+((D11-0.5)*2)*Curioer_Rate!$B$2),
     I11 ="fwd_b",(Curioer_Rate!$C$2+((D11-0.5)*2)*Curioer_Rate!$D$2),
     I11="fwd_c",(Curioer_Rate!$E$2+((D11-0.5)*2)*Curioer_Rate!$F$2),
     I11="fwd_d",(Curioer_Rate!$G$2+((D11-0.5)*2)*Curioer_Rate!$H$2),
     I11="fwd_e",SUM(Curioer_Rate!$I$2,Curioer_Rate!$S$2)+((D11-0.5)*2)*SUM(Curioer_Rate!$J$2,Curioer_Rate!$T$2))</f>
        <v>45.4</v>
      </c>
      <c r="L11" s="8" t="str">
        <f>VLOOKUP(A11,Courier_compnay_invoice!B:H,7,0)</f>
        <v>45.4</v>
      </c>
      <c r="M11" s="8">
        <f t="shared" si="4"/>
        <v>0</v>
      </c>
    </row>
    <row r="12">
      <c r="A12" s="6" t="s">
        <v>33</v>
      </c>
      <c r="B12" s="6" t="s">
        <v>34</v>
      </c>
      <c r="C12" s="7">
        <f>SUMIF('Company X - order Report'!$A:$A,A12,'Company X - order Report'!$E:$E)</f>
        <v>0.607</v>
      </c>
      <c r="D12" s="8">
        <f t="shared" si="1"/>
        <v>1</v>
      </c>
      <c r="E12" s="8" t="str">
        <f>VLOOKUP(A12,Courier_compnay_invoice!B:C,2,0)</f>
        <v>0.79</v>
      </c>
      <c r="F12" s="6">
        <f t="shared" si="2"/>
        <v>1</v>
      </c>
      <c r="G12" s="8" t="str">
        <f>VLOOKUP(A12,'Company X - Pincode Zones'!A:D,4,0)</f>
        <v>b</v>
      </c>
      <c r="H12" s="8" t="str">
        <f>VLOOKUP(G12,'Company X - Pincode Zones'!D:E,2,0)</f>
        <v>Forward charges</v>
      </c>
      <c r="I12" s="8" t="str">
        <f t="shared" si="3"/>
        <v>fwd_b</v>
      </c>
      <c r="J12" s="8" t="str">
        <f>VLOOKUP(A12,Courier_compnay_invoice!B:F,5,0)</f>
        <v>b</v>
      </c>
      <c r="K12" s="8">
        <f>IFS(I12="fwd_a",(Curioer_Rate!$A$2+((D12-0.5)*2)*Curioer_Rate!$B$2),
     I12 ="fwd_b",(Curioer_Rate!$C$2+((D12-0.5)*2)*Curioer_Rate!$D$2),
     I12="fwd_c",(Curioer_Rate!$E$2+((D12-0.5)*2)*Curioer_Rate!$F$2),
     I12="fwd_d",(Curioer_Rate!$G$2+((D12-0.5)*2)*Curioer_Rate!$H$2),
     I12="fwd_e",SUM(Curioer_Rate!$I$2,Curioer_Rate!$S$2)+((D12-0.5)*2)*SUM(Curioer_Rate!$J$2,Curioer_Rate!$T$2))</f>
        <v>61.3</v>
      </c>
      <c r="L12" s="8" t="str">
        <f>VLOOKUP(A12,Courier_compnay_invoice!B:H,7,0)</f>
        <v>61.3</v>
      </c>
      <c r="M12" s="8">
        <f t="shared" si="4"/>
        <v>0</v>
      </c>
    </row>
    <row r="13">
      <c r="A13" s="6" t="s">
        <v>35</v>
      </c>
      <c r="B13" s="6" t="s">
        <v>36</v>
      </c>
      <c r="C13" s="7">
        <f>SUMIF('Company X - order Report'!$A:$A,A13,'Company X - order Report'!$E:$E)</f>
        <v>0.607</v>
      </c>
      <c r="D13" s="8">
        <f t="shared" si="1"/>
        <v>1</v>
      </c>
      <c r="E13" s="8" t="str">
        <f>VLOOKUP(A13,Courier_compnay_invoice!B:C,2,0)</f>
        <v>0.72</v>
      </c>
      <c r="F13" s="6">
        <f t="shared" si="2"/>
        <v>1</v>
      </c>
      <c r="G13" s="8" t="str">
        <f>VLOOKUP(A13,'Company X - Pincode Zones'!A:D,4,0)</f>
        <v>d</v>
      </c>
      <c r="H13" s="8" t="str">
        <f>VLOOKUP(G13,'Company X - Pincode Zones'!D:E,2,0)</f>
        <v>Forward charges</v>
      </c>
      <c r="I13" s="8" t="str">
        <f t="shared" si="3"/>
        <v>fwd_d</v>
      </c>
      <c r="J13" s="8" t="str">
        <f>VLOOKUP(A13,Courier_compnay_invoice!B:F,5,0)</f>
        <v>d</v>
      </c>
      <c r="K13" s="8">
        <f>IFS(I13="fwd_a",(Curioer_Rate!$A$2+((D13-0.5)*2)*Curioer_Rate!$B$2),
     I13 ="fwd_b",(Curioer_Rate!$C$2+((D13-0.5)*2)*Curioer_Rate!$D$2),
     I13="fwd_c",(Curioer_Rate!$E$2+((D13-0.5)*2)*Curioer_Rate!$F$2),
     I13="fwd_d",(Curioer_Rate!$G$2+((D13-0.5)*2)*Curioer_Rate!$H$2),
     I13="fwd_e",SUM(Curioer_Rate!$I$2,Curioer_Rate!$S$2)+((D13-0.5)*2)*SUM(Curioer_Rate!$J$2,Curioer_Rate!$T$2))</f>
        <v>90.2</v>
      </c>
      <c r="L13" s="8" t="str">
        <f>VLOOKUP(A13,Courier_compnay_invoice!B:H,7,0)</f>
        <v>90.2</v>
      </c>
      <c r="M13" s="8">
        <f t="shared" si="4"/>
        <v>0</v>
      </c>
    </row>
    <row r="14">
      <c r="A14" s="6" t="s">
        <v>37</v>
      </c>
      <c r="B14" s="6" t="s">
        <v>38</v>
      </c>
      <c r="C14" s="7">
        <f>SUMIF('Company X - order Report'!$A:$A,A14,'Company X - order Report'!$E:$E)</f>
        <v>1.08</v>
      </c>
      <c r="D14" s="8">
        <f t="shared" si="1"/>
        <v>1.5</v>
      </c>
      <c r="E14" s="8" t="str">
        <f>VLOOKUP(A14,Courier_compnay_invoice!B:C,2,0)</f>
        <v>1.08</v>
      </c>
      <c r="F14" s="6">
        <f t="shared" si="2"/>
        <v>1.5</v>
      </c>
      <c r="G14" s="8" t="str">
        <f>VLOOKUP(A14,'Company X - Pincode Zones'!A:D,4,0)</f>
        <v>b</v>
      </c>
      <c r="H14" s="8" t="str">
        <f>VLOOKUP(G14,'Company X - Pincode Zones'!D:E,2,0)</f>
        <v>Forward charges</v>
      </c>
      <c r="I14" s="8" t="str">
        <f t="shared" si="3"/>
        <v>fwd_b</v>
      </c>
      <c r="J14" s="8" t="str">
        <f>VLOOKUP(A14,Courier_compnay_invoice!B:F,5,0)</f>
        <v>b</v>
      </c>
      <c r="K14" s="8">
        <f>IFS(I14="fwd_a",(Curioer_Rate!$A$2+((D14-0.5)*2)*Curioer_Rate!$B$2),
     I14 ="fwd_b",(Curioer_Rate!$C$2+((D14-0.5)*2)*Curioer_Rate!$D$2),
     I14="fwd_c",(Curioer_Rate!$E$2+((D14-0.5)*2)*Curioer_Rate!$F$2),
     I14="fwd_d",(Curioer_Rate!$G$2+((D14-0.5)*2)*Curioer_Rate!$H$2),
     I14="fwd_e",SUM(Curioer_Rate!$I$2,Curioer_Rate!$S$2)+((D14-0.5)*2)*SUM(Curioer_Rate!$J$2,Curioer_Rate!$T$2))</f>
        <v>89.6</v>
      </c>
      <c r="L14" s="8" t="str">
        <f>VLOOKUP(A14,Courier_compnay_invoice!B:H,7,0)</f>
        <v>89.6</v>
      </c>
      <c r="M14" s="8">
        <f t="shared" si="4"/>
        <v>0</v>
      </c>
    </row>
    <row r="15">
      <c r="A15" s="6" t="s">
        <v>39</v>
      </c>
      <c r="B15" s="6" t="s">
        <v>40</v>
      </c>
      <c r="C15" s="7">
        <f>SUMIF('Company X - order Report'!$A:$A,A15,'Company X - order Report'!$E:$E)</f>
        <v>0.93</v>
      </c>
      <c r="D15" s="8">
        <f t="shared" si="1"/>
        <v>1</v>
      </c>
      <c r="E15" s="8" t="str">
        <f>VLOOKUP(A15,Courier_compnay_invoice!B:C,2,0)</f>
        <v>1</v>
      </c>
      <c r="F15" s="6">
        <f t="shared" si="2"/>
        <v>1</v>
      </c>
      <c r="G15" s="8" t="str">
        <f>VLOOKUP(A15,'Company X - Pincode Zones'!A:D,4,0)</f>
        <v>d</v>
      </c>
      <c r="H15" s="8" t="str">
        <f>VLOOKUP(G15,'Company X - Pincode Zones'!D:E,2,0)</f>
        <v>Forward charges</v>
      </c>
      <c r="I15" s="8" t="str">
        <f t="shared" si="3"/>
        <v>fwd_d</v>
      </c>
      <c r="J15" s="8" t="str">
        <f>VLOOKUP(A15,Courier_compnay_invoice!B:F,5,0)</f>
        <v>d</v>
      </c>
      <c r="K15" s="8">
        <f>IFS(I15="fwd_a",(Curioer_Rate!$A$2+((D15-0.5)*2)*Curioer_Rate!$B$2),
     I15 ="fwd_b",(Curioer_Rate!$C$2+((D15-0.5)*2)*Curioer_Rate!$D$2),
     I15="fwd_c",(Curioer_Rate!$E$2+((D15-0.5)*2)*Curioer_Rate!$F$2),
     I15="fwd_d",(Curioer_Rate!$G$2+((D15-0.5)*2)*Curioer_Rate!$H$2),
     I15="fwd_e",SUM(Curioer_Rate!$I$2,Curioer_Rate!$S$2)+((D15-0.5)*2)*SUM(Curioer_Rate!$J$2,Curioer_Rate!$T$2))</f>
        <v>90.2</v>
      </c>
      <c r="L15" s="8" t="str">
        <f>VLOOKUP(A15,Courier_compnay_invoice!B:H,7,0)</f>
        <v>90.2</v>
      </c>
      <c r="M15" s="8">
        <f t="shared" si="4"/>
        <v>0</v>
      </c>
    </row>
    <row r="16">
      <c r="A16" s="6" t="s">
        <v>41</v>
      </c>
      <c r="B16" s="6" t="s">
        <v>42</v>
      </c>
      <c r="C16" s="7">
        <f>SUMIF('Company X - order Report'!$A:$A,A16,'Company X - order Report'!$E:$E)</f>
        <v>0.24</v>
      </c>
      <c r="D16" s="8">
        <f t="shared" si="1"/>
        <v>0.5</v>
      </c>
      <c r="E16" s="8" t="str">
        <f>VLOOKUP(A16,Courier_compnay_invoice!B:C,2,0)</f>
        <v>0.15</v>
      </c>
      <c r="F16" s="6">
        <f t="shared" si="2"/>
        <v>0.5</v>
      </c>
      <c r="G16" s="8" t="str">
        <f>VLOOKUP(A16,'Company X - Pincode Zones'!A:D,4,0)</f>
        <v>d</v>
      </c>
      <c r="H16" s="8" t="str">
        <f>VLOOKUP(G16,'Company X - Pincode Zones'!D:E,2,0)</f>
        <v>Forward charges</v>
      </c>
      <c r="I16" s="8" t="str">
        <f t="shared" si="3"/>
        <v>fwd_d</v>
      </c>
      <c r="J16" s="8" t="str">
        <f>VLOOKUP(A16,Courier_compnay_invoice!B:F,5,0)</f>
        <v>d</v>
      </c>
      <c r="K16" s="8">
        <f>IFS(I16="fwd_a",(Curioer_Rate!$A$2+((D16-0.5)*2)*Curioer_Rate!$B$2),
     I16 ="fwd_b",(Curioer_Rate!$C$2+((D16-0.5)*2)*Curioer_Rate!$D$2),
     I16="fwd_c",(Curioer_Rate!$E$2+((D16-0.5)*2)*Curioer_Rate!$F$2),
     I16="fwd_d",(Curioer_Rate!$G$2+((D16-0.5)*2)*Curioer_Rate!$H$2),
     I16="fwd_e",SUM(Curioer_Rate!$I$2,Curioer_Rate!$S$2)+((D16-0.5)*2)*SUM(Curioer_Rate!$J$2,Curioer_Rate!$T$2))</f>
        <v>45.4</v>
      </c>
      <c r="L16" s="8" t="str">
        <f>VLOOKUP(A16,Courier_compnay_invoice!B:H,7,0)</f>
        <v>45.4</v>
      </c>
      <c r="M16" s="8">
        <f t="shared" si="4"/>
        <v>0</v>
      </c>
    </row>
    <row r="17">
      <c r="A17" s="6" t="s">
        <v>43</v>
      </c>
      <c r="B17" s="6" t="s">
        <v>44</v>
      </c>
      <c r="C17" s="7">
        <f>SUMIF('Company X - order Report'!$A:$A,A17,'Company X - order Report'!$E:$E)</f>
        <v>1.157</v>
      </c>
      <c r="D17" s="8">
        <f t="shared" si="1"/>
        <v>1.5</v>
      </c>
      <c r="E17" s="8" t="str">
        <f>VLOOKUP(A17,Courier_compnay_invoice!B:C,2,0)</f>
        <v>1.28</v>
      </c>
      <c r="F17" s="6">
        <f t="shared" si="2"/>
        <v>1.5</v>
      </c>
      <c r="G17" s="8" t="str">
        <f>VLOOKUP(A17,'Company X - Pincode Zones'!A:D,4,0)</f>
        <v>d</v>
      </c>
      <c r="H17" s="8" t="str">
        <f>VLOOKUP(G17,'Company X - Pincode Zones'!D:E,2,0)</f>
        <v>Forward charges</v>
      </c>
      <c r="I17" s="8" t="str">
        <f t="shared" si="3"/>
        <v>fwd_d</v>
      </c>
      <c r="J17" s="8" t="str">
        <f>VLOOKUP(A17,Courier_compnay_invoice!B:F,5,0)</f>
        <v>d</v>
      </c>
      <c r="K17" s="8">
        <f>IFS(I17="fwd_a",(Curioer_Rate!$A$2+((D17-0.5)*2)*Curioer_Rate!$B$2),
     I17 ="fwd_b",(Curioer_Rate!$C$2+((D17-0.5)*2)*Curioer_Rate!$D$2),
     I17="fwd_c",(Curioer_Rate!$E$2+((D17-0.5)*2)*Curioer_Rate!$F$2),
     I17="fwd_d",(Curioer_Rate!$G$2+((D17-0.5)*2)*Curioer_Rate!$H$2),
     I17="fwd_e",SUM(Curioer_Rate!$I$2,Curioer_Rate!$S$2)+((D17-0.5)*2)*SUM(Curioer_Rate!$J$2,Curioer_Rate!$T$2))</f>
        <v>135</v>
      </c>
      <c r="L17" s="8" t="str">
        <f>VLOOKUP(A17,Courier_compnay_invoice!B:H,7,0)</f>
        <v>135</v>
      </c>
      <c r="M17" s="8">
        <f t="shared" si="4"/>
        <v>0</v>
      </c>
    </row>
    <row r="18">
      <c r="A18" s="6" t="s">
        <v>45</v>
      </c>
      <c r="B18" s="6" t="s">
        <v>46</v>
      </c>
      <c r="C18" s="7">
        <f>SUMIF('Company X - order Report'!$A:$A,A18,'Company X - order Report'!$E:$E)</f>
        <v>0.343</v>
      </c>
      <c r="D18" s="8">
        <f t="shared" si="1"/>
        <v>0.5</v>
      </c>
      <c r="E18" s="8" t="str">
        <f>VLOOKUP(A18,Courier_compnay_invoice!B:C,2,0)</f>
        <v>0.5</v>
      </c>
      <c r="F18" s="6">
        <f t="shared" si="2"/>
        <v>0.5</v>
      </c>
      <c r="G18" s="8" t="str">
        <f>VLOOKUP(A18,'Company X - Pincode Zones'!A:D,4,0)</f>
        <v>b</v>
      </c>
      <c r="H18" s="8" t="str">
        <f>VLOOKUP(G18,'Company X - Pincode Zones'!D:E,2,0)</f>
        <v>Forward charges</v>
      </c>
      <c r="I18" s="8" t="str">
        <f t="shared" si="3"/>
        <v>fwd_b</v>
      </c>
      <c r="J18" s="8" t="str">
        <f>VLOOKUP(A18,Courier_compnay_invoice!B:F,5,0)</f>
        <v>b</v>
      </c>
      <c r="K18" s="8">
        <f>IFS(I18="fwd_a",(Curioer_Rate!$A$2+((D18-0.5)*2)*Curioer_Rate!$B$2),
     I18 ="fwd_b",(Curioer_Rate!$C$2+((D18-0.5)*2)*Curioer_Rate!$D$2),
     I18="fwd_c",(Curioer_Rate!$E$2+((D18-0.5)*2)*Curioer_Rate!$F$2),
     I18="fwd_d",(Curioer_Rate!$G$2+((D18-0.5)*2)*Curioer_Rate!$H$2),
     I18="fwd_e",SUM(Curioer_Rate!$I$2,Curioer_Rate!$S$2)+((D18-0.5)*2)*SUM(Curioer_Rate!$J$2,Curioer_Rate!$T$2))</f>
        <v>33</v>
      </c>
      <c r="L18" s="8" t="str">
        <f>VLOOKUP(A18,Courier_compnay_invoice!B:H,7,0)</f>
        <v>33</v>
      </c>
      <c r="M18" s="8">
        <f t="shared" si="4"/>
        <v>0</v>
      </c>
    </row>
    <row r="19">
      <c r="A19" s="6" t="s">
        <v>47</v>
      </c>
      <c r="B19" s="6" t="s">
        <v>48</v>
      </c>
      <c r="C19" s="7">
        <f>SUMIF('Company X - order Report'!$A:$A,A19,'Company X - order Report'!$E:$E)</f>
        <v>0.607</v>
      </c>
      <c r="D19" s="8">
        <f t="shared" si="1"/>
        <v>1</v>
      </c>
      <c r="E19" s="8" t="str">
        <f>VLOOKUP(A19,Courier_compnay_invoice!B:C,2,0)</f>
        <v>0.79</v>
      </c>
      <c r="F19" s="6">
        <f t="shared" si="2"/>
        <v>1</v>
      </c>
      <c r="G19" s="8" t="str">
        <f>VLOOKUP(A19,'Company X - Pincode Zones'!A:D,4,0)</f>
        <v>d</v>
      </c>
      <c r="H19" s="8" t="str">
        <f>VLOOKUP(G19,'Company X - Pincode Zones'!D:E,2,0)</f>
        <v>Forward charges</v>
      </c>
      <c r="I19" s="8" t="str">
        <f t="shared" si="3"/>
        <v>fwd_d</v>
      </c>
      <c r="J19" s="8" t="str">
        <f>VLOOKUP(A19,Courier_compnay_invoice!B:F,5,0)</f>
        <v>d</v>
      </c>
      <c r="K19" s="8">
        <f>IFS(I19="fwd_a",(Curioer_Rate!$A$2+((D19-0.5)*2)*Curioer_Rate!$B$2),
     I19 ="fwd_b",(Curioer_Rate!$C$2+((D19-0.5)*2)*Curioer_Rate!$D$2),
     I19="fwd_c",(Curioer_Rate!$E$2+((D19-0.5)*2)*Curioer_Rate!$F$2),
     I19="fwd_d",(Curioer_Rate!$G$2+((D19-0.5)*2)*Curioer_Rate!$H$2),
     I19="fwd_e",SUM(Curioer_Rate!$I$2,Curioer_Rate!$S$2)+((D19-0.5)*2)*SUM(Curioer_Rate!$J$2,Curioer_Rate!$T$2))</f>
        <v>90.2</v>
      </c>
      <c r="L19" s="8" t="str">
        <f>VLOOKUP(A19,Courier_compnay_invoice!B:H,7,0)</f>
        <v>90.2</v>
      </c>
      <c r="M19" s="8">
        <f t="shared" si="4"/>
        <v>0</v>
      </c>
    </row>
    <row r="20">
      <c r="A20" s="6" t="s">
        <v>49</v>
      </c>
      <c r="B20" s="6" t="s">
        <v>50</v>
      </c>
      <c r="C20" s="7">
        <f>SUMIF('Company X - order Report'!$A:$A,A20,'Company X - order Report'!$E:$E)</f>
        <v>0.245</v>
      </c>
      <c r="D20" s="8">
        <f t="shared" si="1"/>
        <v>0.5</v>
      </c>
      <c r="E20" s="8" t="str">
        <f>VLOOKUP(A20,Courier_compnay_invoice!B:C,2,0)</f>
        <v>0.2</v>
      </c>
      <c r="F20" s="6">
        <f t="shared" si="2"/>
        <v>0.5</v>
      </c>
      <c r="G20" s="8" t="str">
        <f>VLOOKUP(A20,'Company X - Pincode Zones'!A:D,4,0)</f>
        <v>e</v>
      </c>
      <c r="H20" s="8" t="str">
        <f>VLOOKUP(G20,'Company X - Pincode Zones'!D:E,2,0)</f>
        <v>Forward and RTO charges</v>
      </c>
      <c r="I20" s="8" t="str">
        <f t="shared" si="3"/>
        <v>fwd_e</v>
      </c>
      <c r="J20" s="8" t="str">
        <f>VLOOKUP(A20,Courier_compnay_invoice!B:F,5,0)</f>
        <v>e</v>
      </c>
      <c r="K20" s="8">
        <f>IFS(I20="fwd_a",(Curioer_Rate!$A$2+((D20-0.5)*2)*Curioer_Rate!$B$2),
     I20 ="fwd_b",(Curioer_Rate!$C$2+((D20-0.5)*2)*Curioer_Rate!$D$2),
     I20="fwd_c",(Curioer_Rate!$E$2+((D20-0.5)*2)*Curioer_Rate!$F$2),
     I20="fwd_d",(Curioer_Rate!$G$2+((D20-0.5)*2)*Curioer_Rate!$H$2),
     I20="fwd_e",SUM(Curioer_Rate!$I$2,Curioer_Rate!$S$2)+((D20-0.5)*2)*SUM(Curioer_Rate!$J$2,Curioer_Rate!$T$2))</f>
        <v>107.3</v>
      </c>
      <c r="L20" s="8" t="str">
        <f>VLOOKUP(A20,Courier_compnay_invoice!B:H,7,0)</f>
        <v>107.3</v>
      </c>
      <c r="M20" s="8">
        <f t="shared" si="4"/>
        <v>0</v>
      </c>
    </row>
    <row r="21">
      <c r="A21" s="6" t="s">
        <v>51</v>
      </c>
      <c r="B21" s="6" t="s">
        <v>52</v>
      </c>
      <c r="C21" s="7">
        <f>SUMIF('Company X - order Report'!$A:$A,A21,'Company X - order Report'!$E:$E)</f>
        <v>0.607</v>
      </c>
      <c r="D21" s="8">
        <f t="shared" si="1"/>
        <v>1</v>
      </c>
      <c r="E21" s="8" t="str">
        <f>VLOOKUP(A21,Courier_compnay_invoice!B:C,2,0)</f>
        <v>0.79</v>
      </c>
      <c r="F21" s="6">
        <f t="shared" si="2"/>
        <v>1</v>
      </c>
      <c r="G21" s="8" t="str">
        <f>VLOOKUP(A21,'Company X - Pincode Zones'!A:D,4,0)</f>
        <v>b</v>
      </c>
      <c r="H21" s="8" t="str">
        <f>VLOOKUP(G21,'Company X - Pincode Zones'!D:E,2,0)</f>
        <v>Forward charges</v>
      </c>
      <c r="I21" s="8" t="str">
        <f t="shared" si="3"/>
        <v>fwd_b</v>
      </c>
      <c r="J21" s="8" t="str">
        <f>VLOOKUP(A21,Courier_compnay_invoice!B:F,5,0)</f>
        <v>b</v>
      </c>
      <c r="K21" s="8">
        <f>IFS(I21="fwd_a",(Curioer_Rate!$A$2+((D21-0.5)*2)*Curioer_Rate!$B$2),
     I21 ="fwd_b",(Curioer_Rate!$C$2+((D21-0.5)*2)*Curioer_Rate!$D$2),
     I21="fwd_c",(Curioer_Rate!$E$2+((D21-0.5)*2)*Curioer_Rate!$F$2),
     I21="fwd_d",(Curioer_Rate!$G$2+((D21-0.5)*2)*Curioer_Rate!$H$2),
     I21="fwd_e",SUM(Curioer_Rate!$I$2,Curioer_Rate!$S$2)+((D21-0.5)*2)*SUM(Curioer_Rate!$J$2,Curioer_Rate!$T$2))</f>
        <v>61.3</v>
      </c>
      <c r="L21" s="8" t="str">
        <f>VLOOKUP(A21,Courier_compnay_invoice!B:H,7,0)</f>
        <v>61.3</v>
      </c>
      <c r="M21" s="8">
        <f t="shared" si="4"/>
        <v>0</v>
      </c>
    </row>
    <row r="22">
      <c r="A22" s="6" t="s">
        <v>53</v>
      </c>
      <c r="B22" s="6" t="s">
        <v>54</v>
      </c>
      <c r="C22" s="7">
        <f>SUMIF('Company X - order Report'!$A:$A,A22,'Company X - order Report'!$E:$E)</f>
        <v>0.734</v>
      </c>
      <c r="D22" s="8">
        <f t="shared" si="1"/>
        <v>1</v>
      </c>
      <c r="E22" s="8" t="str">
        <f>VLOOKUP(A22,Courier_compnay_invoice!B:C,2,0)</f>
        <v>0.86</v>
      </c>
      <c r="F22" s="6">
        <f t="shared" si="2"/>
        <v>1</v>
      </c>
      <c r="G22" s="8" t="str">
        <f>VLOOKUP(A22,'Company X - Pincode Zones'!A:D,4,0)</f>
        <v>d</v>
      </c>
      <c r="H22" s="8" t="str">
        <f>VLOOKUP(G22,'Company X - Pincode Zones'!D:E,2,0)</f>
        <v>Forward charges</v>
      </c>
      <c r="I22" s="8" t="str">
        <f t="shared" si="3"/>
        <v>fwd_d</v>
      </c>
      <c r="J22" s="8" t="str">
        <f>VLOOKUP(A22,Courier_compnay_invoice!B:F,5,0)</f>
        <v>d</v>
      </c>
      <c r="K22" s="8">
        <f>IFS(I22="fwd_a",(Curioer_Rate!$A$2+((D22-0.5)*2)*Curioer_Rate!$B$2),
     I22 ="fwd_b",(Curioer_Rate!$C$2+((D22-0.5)*2)*Curioer_Rate!$D$2),
     I22="fwd_c",(Curioer_Rate!$E$2+((D22-0.5)*2)*Curioer_Rate!$F$2),
     I22="fwd_d",(Curioer_Rate!$G$2+((D22-0.5)*2)*Curioer_Rate!$H$2),
     I22="fwd_e",SUM(Curioer_Rate!$I$2,Curioer_Rate!$S$2)+((D22-0.5)*2)*SUM(Curioer_Rate!$J$2,Curioer_Rate!$T$2))</f>
        <v>90.2</v>
      </c>
      <c r="L22" s="8" t="str">
        <f>VLOOKUP(A22,Courier_compnay_invoice!B:H,7,0)</f>
        <v>90.2</v>
      </c>
      <c r="M22" s="8">
        <f t="shared" si="4"/>
        <v>0</v>
      </c>
    </row>
    <row r="23">
      <c r="A23" s="6" t="s">
        <v>55</v>
      </c>
      <c r="B23" s="6" t="s">
        <v>56</v>
      </c>
      <c r="C23" s="7">
        <f>SUMIF('Company X - order Report'!$A:$A,A23,'Company X - order Report'!$E:$E)</f>
        <v>1.183</v>
      </c>
      <c r="D23" s="8">
        <f t="shared" si="1"/>
        <v>1.5</v>
      </c>
      <c r="E23" s="8" t="str">
        <f>VLOOKUP(A23,Courier_compnay_invoice!B:C,2,0)</f>
        <v>1.2</v>
      </c>
      <c r="F23" s="6">
        <f t="shared" si="2"/>
        <v>1.5</v>
      </c>
      <c r="G23" s="8" t="str">
        <f>VLOOKUP(A23,'Company X - Pincode Zones'!A:D,4,0)</f>
        <v>b</v>
      </c>
      <c r="H23" s="8" t="str">
        <f>VLOOKUP(G23,'Company X - Pincode Zones'!D:E,2,0)</f>
        <v>Forward charges</v>
      </c>
      <c r="I23" s="8" t="str">
        <f t="shared" si="3"/>
        <v>fwd_b</v>
      </c>
      <c r="J23" s="8" t="str">
        <f>VLOOKUP(A23,Courier_compnay_invoice!B:F,5,0)</f>
        <v>b</v>
      </c>
      <c r="K23" s="8">
        <f>IFS(I23="fwd_a",(Curioer_Rate!$A$2+((D23-0.5)*2)*Curioer_Rate!$B$2),
     I23 ="fwd_b",(Curioer_Rate!$C$2+((D23-0.5)*2)*Curioer_Rate!$D$2),
     I23="fwd_c",(Curioer_Rate!$E$2+((D23-0.5)*2)*Curioer_Rate!$F$2),
     I23="fwd_d",(Curioer_Rate!$G$2+((D23-0.5)*2)*Curioer_Rate!$H$2),
     I23="fwd_e",SUM(Curioer_Rate!$I$2,Curioer_Rate!$S$2)+((D23-0.5)*2)*SUM(Curioer_Rate!$J$2,Curioer_Rate!$T$2))</f>
        <v>89.6</v>
      </c>
      <c r="L23" s="8" t="str">
        <f>VLOOKUP(A23,Courier_compnay_invoice!B:H,7,0)</f>
        <v>89.6</v>
      </c>
      <c r="M23" s="8">
        <f t="shared" si="4"/>
        <v>0</v>
      </c>
    </row>
    <row r="24">
      <c r="A24" s="6" t="s">
        <v>57</v>
      </c>
      <c r="B24" s="6" t="s">
        <v>58</v>
      </c>
      <c r="C24" s="7">
        <f>SUMIF('Company X - order Report'!$A:$A,A24,'Company X - order Report'!$E:$E)</f>
        <v>0.721</v>
      </c>
      <c r="D24" s="8">
        <f t="shared" si="1"/>
        <v>1</v>
      </c>
      <c r="E24" s="8" t="str">
        <f>VLOOKUP(A24,Courier_compnay_invoice!B:C,2,0)</f>
        <v>0.7</v>
      </c>
      <c r="F24" s="6">
        <f t="shared" si="2"/>
        <v>1</v>
      </c>
      <c r="G24" s="8" t="str">
        <f>VLOOKUP(A24,'Company X - Pincode Zones'!A:D,4,0)</f>
        <v>d</v>
      </c>
      <c r="H24" s="8" t="str">
        <f>VLOOKUP(G24,'Company X - Pincode Zones'!D:E,2,0)</f>
        <v>Forward charges</v>
      </c>
      <c r="I24" s="8" t="str">
        <f t="shared" si="3"/>
        <v>fwd_d</v>
      </c>
      <c r="J24" s="8" t="str">
        <f>VLOOKUP(A24,Courier_compnay_invoice!B:F,5,0)</f>
        <v>d</v>
      </c>
      <c r="K24" s="8">
        <f>IFS(I24="fwd_a",(Curioer_Rate!$A$2+((D24-0.5)*2)*Curioer_Rate!$B$2),
     I24 ="fwd_b",(Curioer_Rate!$C$2+((D24-0.5)*2)*Curioer_Rate!$D$2),
     I24="fwd_c",(Curioer_Rate!$E$2+((D24-0.5)*2)*Curioer_Rate!$F$2),
     I24="fwd_d",(Curioer_Rate!$G$2+((D24-0.5)*2)*Curioer_Rate!$H$2),
     I24="fwd_e",SUM(Curioer_Rate!$I$2,Curioer_Rate!$S$2)+((D24-0.5)*2)*SUM(Curioer_Rate!$J$2,Curioer_Rate!$T$2))</f>
        <v>90.2</v>
      </c>
      <c r="L24" s="8" t="str">
        <f>VLOOKUP(A24,Courier_compnay_invoice!B:H,7,0)</f>
        <v>172.8</v>
      </c>
      <c r="M24" s="8">
        <f t="shared" si="4"/>
        <v>-82.6</v>
      </c>
    </row>
    <row r="25">
      <c r="A25" s="6" t="s">
        <v>59</v>
      </c>
      <c r="B25" s="6" t="s">
        <v>60</v>
      </c>
      <c r="C25" s="7">
        <f>SUMIF('Company X - order Report'!$A:$A,A25,'Company X - order Report'!$E:$E)</f>
        <v>0.558</v>
      </c>
      <c r="D25" s="8">
        <f t="shared" si="1"/>
        <v>1</v>
      </c>
      <c r="E25" s="8" t="str">
        <f>VLOOKUP(A25,Courier_compnay_invoice!B:C,2,0)</f>
        <v>0.6</v>
      </c>
      <c r="F25" s="6">
        <f t="shared" si="2"/>
        <v>1</v>
      </c>
      <c r="G25" s="8" t="str">
        <f>VLOOKUP(A25,'Company X - Pincode Zones'!A:D,4,0)</f>
        <v>b</v>
      </c>
      <c r="H25" s="8" t="str">
        <f>VLOOKUP(G25,'Company X - Pincode Zones'!D:E,2,0)</f>
        <v>Forward charges</v>
      </c>
      <c r="I25" s="8" t="str">
        <f t="shared" si="3"/>
        <v>fwd_b</v>
      </c>
      <c r="J25" s="8" t="str">
        <f>VLOOKUP(A25,Courier_compnay_invoice!B:F,5,0)</f>
        <v>b</v>
      </c>
      <c r="K25" s="8">
        <f>IFS(I25="fwd_a",(Curioer_Rate!$A$2+((D25-0.5)*2)*Curioer_Rate!$B$2),
     I25 ="fwd_b",(Curioer_Rate!$C$2+((D25-0.5)*2)*Curioer_Rate!$D$2),
     I25="fwd_c",(Curioer_Rate!$E$2+((D25-0.5)*2)*Curioer_Rate!$F$2),
     I25="fwd_d",(Curioer_Rate!$G$2+((D25-0.5)*2)*Curioer_Rate!$H$2),
     I25="fwd_e",SUM(Curioer_Rate!$I$2,Curioer_Rate!$S$2)+((D25-0.5)*2)*SUM(Curioer_Rate!$J$2,Curioer_Rate!$T$2))</f>
        <v>61.3</v>
      </c>
      <c r="L25" s="8" t="str">
        <f>VLOOKUP(A25,Courier_compnay_invoice!B:H,7,0)</f>
        <v>102.3</v>
      </c>
      <c r="M25" s="8">
        <f t="shared" si="4"/>
        <v>-41</v>
      </c>
    </row>
    <row r="26">
      <c r="A26" s="6" t="s">
        <v>61</v>
      </c>
      <c r="B26" s="6" t="s">
        <v>62</v>
      </c>
      <c r="C26" s="7">
        <f>SUMIF('Company X - order Report'!$A:$A,A26,'Company X - order Report'!$E:$E)</f>
        <v>0.92</v>
      </c>
      <c r="D26" s="8">
        <f t="shared" si="1"/>
        <v>1</v>
      </c>
      <c r="E26" s="8" t="str">
        <f>VLOOKUP(A26,Courier_compnay_invoice!B:C,2,0)</f>
        <v>0.99</v>
      </c>
      <c r="F26" s="6">
        <f t="shared" si="2"/>
        <v>1</v>
      </c>
      <c r="G26" s="8" t="str">
        <f>VLOOKUP(A26,'Company X - Pincode Zones'!A:D,4,0)</f>
        <v>d</v>
      </c>
      <c r="H26" s="8" t="str">
        <f>VLOOKUP(G26,'Company X - Pincode Zones'!D:E,2,0)</f>
        <v>Forward charges</v>
      </c>
      <c r="I26" s="8" t="str">
        <f t="shared" si="3"/>
        <v>fwd_d</v>
      </c>
      <c r="J26" s="8" t="str">
        <f>VLOOKUP(A26,Courier_compnay_invoice!B:F,5,0)</f>
        <v>d</v>
      </c>
      <c r="K26" s="8">
        <f>IFS(I26="fwd_a",(Curioer_Rate!$A$2+((D26-0.5)*2)*Curioer_Rate!$B$2),
     I26 ="fwd_b",(Curioer_Rate!$C$2+((D26-0.5)*2)*Curioer_Rate!$D$2),
     I26="fwd_c",(Curioer_Rate!$E$2+((D26-0.5)*2)*Curioer_Rate!$F$2),
     I26="fwd_d",(Curioer_Rate!$G$2+((D26-0.5)*2)*Curioer_Rate!$H$2),
     I26="fwd_e",SUM(Curioer_Rate!$I$2,Curioer_Rate!$S$2)+((D26-0.5)*2)*SUM(Curioer_Rate!$J$2,Curioer_Rate!$T$2))</f>
        <v>90.2</v>
      </c>
      <c r="L26" s="8" t="str">
        <f>VLOOKUP(A26,Courier_compnay_invoice!B:H,7,0)</f>
        <v>172.8</v>
      </c>
      <c r="M26" s="8">
        <f t="shared" si="4"/>
        <v>-82.6</v>
      </c>
    </row>
    <row r="27">
      <c r="A27" s="6" t="s">
        <v>63</v>
      </c>
      <c r="B27" s="6" t="s">
        <v>64</v>
      </c>
      <c r="C27" s="7">
        <f>SUMIF('Company X - order Report'!$A:$A,A27,'Company X - order Report'!$E:$E)</f>
        <v>0.7</v>
      </c>
      <c r="D27" s="8">
        <f t="shared" si="1"/>
        <v>1</v>
      </c>
      <c r="E27" s="8" t="str">
        <f>VLOOKUP(A27,Courier_compnay_invoice!B:C,2,0)</f>
        <v>0.7</v>
      </c>
      <c r="F27" s="6">
        <f t="shared" si="2"/>
        <v>1</v>
      </c>
      <c r="G27" s="8" t="str">
        <f>VLOOKUP(A27,'Company X - Pincode Zones'!A:D,4,0)</f>
        <v>d</v>
      </c>
      <c r="H27" s="8" t="str">
        <f>VLOOKUP(G27,'Company X - Pincode Zones'!D:E,2,0)</f>
        <v>Forward charges</v>
      </c>
      <c r="I27" s="8" t="str">
        <f t="shared" si="3"/>
        <v>fwd_d</v>
      </c>
      <c r="J27" s="8" t="str">
        <f>VLOOKUP(A27,Courier_compnay_invoice!B:F,5,0)</f>
        <v>d</v>
      </c>
      <c r="K27" s="8">
        <f>IFS(I27="fwd_a",(Curioer_Rate!$A$2+((D27-0.5)*2)*Curioer_Rate!$B$2),
     I27 ="fwd_b",(Curioer_Rate!$C$2+((D27-0.5)*2)*Curioer_Rate!$D$2),
     I27="fwd_c",(Curioer_Rate!$E$2+((D27-0.5)*2)*Curioer_Rate!$F$2),
     I27="fwd_d",(Curioer_Rate!$G$2+((D27-0.5)*2)*Curioer_Rate!$H$2),
     I27="fwd_e",SUM(Curioer_Rate!$I$2,Curioer_Rate!$S$2)+((D27-0.5)*2)*SUM(Curioer_Rate!$J$2,Curioer_Rate!$T$2))</f>
        <v>90.2</v>
      </c>
      <c r="L27" s="8" t="str">
        <f>VLOOKUP(A27,Courier_compnay_invoice!B:H,7,0)</f>
        <v>172.8</v>
      </c>
      <c r="M27" s="8">
        <f t="shared" si="4"/>
        <v>-82.6</v>
      </c>
    </row>
    <row r="28">
      <c r="A28" s="6" t="s">
        <v>65</v>
      </c>
      <c r="B28" s="6" t="s">
        <v>66</v>
      </c>
      <c r="C28" s="7">
        <f>SUMIF('Company X - order Report'!$A:$A,A28,'Company X - order Report'!$E:$E)</f>
        <v>0.841</v>
      </c>
      <c r="D28" s="8">
        <f t="shared" si="1"/>
        <v>1</v>
      </c>
      <c r="E28" s="8" t="str">
        <f>VLOOKUP(A28,Courier_compnay_invoice!B:C,2,0)</f>
        <v>0.8</v>
      </c>
      <c r="F28" s="6">
        <f t="shared" si="2"/>
        <v>1</v>
      </c>
      <c r="G28" s="8" t="str">
        <f>VLOOKUP(A28,'Company X - Pincode Zones'!A:D,4,0)</f>
        <v>e</v>
      </c>
      <c r="H28" s="8" t="str">
        <f>VLOOKUP(G28,'Company X - Pincode Zones'!D:E,2,0)</f>
        <v>Forward and RTO charges</v>
      </c>
      <c r="I28" s="8" t="str">
        <f t="shared" si="3"/>
        <v>fwd_e</v>
      </c>
      <c r="J28" s="8" t="str">
        <f>VLOOKUP(A28,Courier_compnay_invoice!B:F,5,0)</f>
        <v>e</v>
      </c>
      <c r="K28" s="8">
        <f>IFS(I28="fwd_a",(Curioer_Rate!$A$2+((D28-0.5)*2)*Curioer_Rate!$B$2),
     I28 ="fwd_b",(Curioer_Rate!$C$2+((D28-0.5)*2)*Curioer_Rate!$D$2),
     I28="fwd_c",(Curioer_Rate!$E$2+((D28-0.5)*2)*Curioer_Rate!$F$2),
     I28="fwd_d",(Curioer_Rate!$G$2+((D28-0.5)*2)*Curioer_Rate!$H$2),
     I28="fwd_e",SUM(Curioer_Rate!$I$2,Curioer_Rate!$S$2)+((D28-0.5)*2)*SUM(Curioer_Rate!$J$2,Curioer_Rate!$T$2))</f>
        <v>218.3</v>
      </c>
      <c r="L28" s="8" t="str">
        <f>VLOOKUP(A28,Courier_compnay_invoice!B:H,7,0)</f>
        <v>213.5</v>
      </c>
      <c r="M28" s="8">
        <f t="shared" si="4"/>
        <v>4.8</v>
      </c>
    </row>
    <row r="29">
      <c r="A29" s="6" t="s">
        <v>67</v>
      </c>
      <c r="B29" s="6" t="s">
        <v>68</v>
      </c>
      <c r="C29" s="7">
        <f>SUMIF('Company X - order Report'!$A:$A,A29,'Company X - order Report'!$E:$E)</f>
        <v>1.2</v>
      </c>
      <c r="D29" s="8">
        <f t="shared" si="1"/>
        <v>1.5</v>
      </c>
      <c r="E29" s="8" t="str">
        <f>VLOOKUP(A29,Courier_compnay_invoice!B:C,2,0)</f>
        <v>1.2</v>
      </c>
      <c r="F29" s="6">
        <f t="shared" si="2"/>
        <v>1.5</v>
      </c>
      <c r="G29" s="8" t="str">
        <f>VLOOKUP(A29,'Company X - Pincode Zones'!A:D,4,0)</f>
        <v>d</v>
      </c>
      <c r="H29" s="8" t="str">
        <f>VLOOKUP(G29,'Company X - Pincode Zones'!D:E,2,0)</f>
        <v>Forward charges</v>
      </c>
      <c r="I29" s="8" t="str">
        <f t="shared" si="3"/>
        <v>fwd_d</v>
      </c>
      <c r="J29" s="8" t="str">
        <f>VLOOKUP(A29,Courier_compnay_invoice!B:F,5,0)</f>
        <v>d</v>
      </c>
      <c r="K29" s="8">
        <f>IFS(I29="fwd_a",(Curioer_Rate!$A$2+((D29-0.5)*2)*Curioer_Rate!$B$2),
     I29 ="fwd_b",(Curioer_Rate!$C$2+((D29-0.5)*2)*Curioer_Rate!$D$2),
     I29="fwd_c",(Curioer_Rate!$E$2+((D29-0.5)*2)*Curioer_Rate!$F$2),
     I29="fwd_d",(Curioer_Rate!$G$2+((D29-0.5)*2)*Curioer_Rate!$H$2),
     I29="fwd_e",SUM(Curioer_Rate!$I$2,Curioer_Rate!$S$2)+((D29-0.5)*2)*SUM(Curioer_Rate!$J$2,Curioer_Rate!$T$2))</f>
        <v>135</v>
      </c>
      <c r="L29" s="8" t="str">
        <f>VLOOKUP(A29,Courier_compnay_invoice!B:H,7,0)</f>
        <v>258.9</v>
      </c>
      <c r="M29" s="8">
        <f t="shared" si="4"/>
        <v>-123.9</v>
      </c>
    </row>
    <row r="30">
      <c r="A30" s="6" t="s">
        <v>69</v>
      </c>
      <c r="B30" s="6" t="s">
        <v>70</v>
      </c>
      <c r="C30" s="7">
        <f>SUMIF('Company X - order Report'!$A:$A,A30,'Company X - order Report'!$E:$E)</f>
        <v>1.357</v>
      </c>
      <c r="D30" s="8">
        <f t="shared" si="1"/>
        <v>1.5</v>
      </c>
      <c r="E30" s="8" t="str">
        <f>VLOOKUP(A30,Courier_compnay_invoice!B:C,2,0)</f>
        <v>1.3</v>
      </c>
      <c r="F30" s="6">
        <f t="shared" si="2"/>
        <v>1.5</v>
      </c>
      <c r="G30" s="8" t="str">
        <f>VLOOKUP(A30,'Company X - Pincode Zones'!A:D,4,0)</f>
        <v>b</v>
      </c>
      <c r="H30" s="8" t="str">
        <f>VLOOKUP(G30,'Company X - Pincode Zones'!D:E,2,0)</f>
        <v>Forward charges</v>
      </c>
      <c r="I30" s="8" t="str">
        <f t="shared" si="3"/>
        <v>fwd_b</v>
      </c>
      <c r="J30" s="8" t="str">
        <f>VLOOKUP(A30,Courier_compnay_invoice!B:F,5,0)</f>
        <v>b</v>
      </c>
      <c r="K30" s="8">
        <f>IFS(I30="fwd_a",(Curioer_Rate!$A$2+((D30-0.5)*2)*Curioer_Rate!$B$2),
     I30 ="fwd_b",(Curioer_Rate!$C$2+((D30-0.5)*2)*Curioer_Rate!$D$2),
     I30="fwd_c",(Curioer_Rate!$E$2+((D30-0.5)*2)*Curioer_Rate!$F$2),
     I30="fwd_d",(Curioer_Rate!$G$2+((D30-0.5)*2)*Curioer_Rate!$H$2),
     I30="fwd_e",SUM(Curioer_Rate!$I$2,Curioer_Rate!$S$2)+((D30-0.5)*2)*SUM(Curioer_Rate!$J$2,Curioer_Rate!$T$2))</f>
        <v>89.6</v>
      </c>
      <c r="L30" s="8" t="str">
        <f>VLOOKUP(A30,Courier_compnay_invoice!B:H,7,0)</f>
        <v>151.1</v>
      </c>
      <c r="M30" s="8">
        <f t="shared" si="4"/>
        <v>-61.5</v>
      </c>
    </row>
    <row r="31">
      <c r="A31" s="6" t="s">
        <v>71</v>
      </c>
      <c r="B31" s="6" t="s">
        <v>72</v>
      </c>
      <c r="C31" s="7">
        <f>SUMIF('Company X - order Report'!$A:$A,A31,'Company X - order Report'!$E:$E)</f>
        <v>0.672</v>
      </c>
      <c r="D31" s="8">
        <f t="shared" si="1"/>
        <v>1</v>
      </c>
      <c r="E31" s="8" t="str">
        <f>VLOOKUP(A31,Courier_compnay_invoice!B:C,2,0)</f>
        <v>0.7</v>
      </c>
      <c r="F31" s="6">
        <f t="shared" si="2"/>
        <v>1</v>
      </c>
      <c r="G31" s="8" t="str">
        <f>VLOOKUP(A31,'Company X - Pincode Zones'!A:D,4,0)</f>
        <v>d</v>
      </c>
      <c r="H31" s="8" t="str">
        <f>VLOOKUP(G31,'Company X - Pincode Zones'!D:E,2,0)</f>
        <v>Forward charges</v>
      </c>
      <c r="I31" s="8" t="str">
        <f t="shared" si="3"/>
        <v>fwd_d</v>
      </c>
      <c r="J31" s="8" t="str">
        <f>VLOOKUP(A31,Courier_compnay_invoice!B:F,5,0)</f>
        <v>d</v>
      </c>
      <c r="K31" s="8">
        <f>IFS(I31="fwd_a",(Curioer_Rate!$A$2+((D31-0.5)*2)*Curioer_Rate!$B$2),
     I31 ="fwd_b",(Curioer_Rate!$C$2+((D31-0.5)*2)*Curioer_Rate!$D$2),
     I31="fwd_c",(Curioer_Rate!$E$2+((D31-0.5)*2)*Curioer_Rate!$F$2),
     I31="fwd_d",(Curioer_Rate!$G$2+((D31-0.5)*2)*Curioer_Rate!$H$2),
     I31="fwd_e",SUM(Curioer_Rate!$I$2,Curioer_Rate!$S$2)+((D31-0.5)*2)*SUM(Curioer_Rate!$J$2,Curioer_Rate!$T$2))</f>
        <v>90.2</v>
      </c>
      <c r="L31" s="8" t="str">
        <f>VLOOKUP(A31,Courier_compnay_invoice!B:H,7,0)</f>
        <v>172.8</v>
      </c>
      <c r="M31" s="8">
        <f t="shared" si="4"/>
        <v>-82.6</v>
      </c>
    </row>
    <row r="32">
      <c r="A32" s="6" t="s">
        <v>73</v>
      </c>
      <c r="B32" s="6" t="s">
        <v>74</v>
      </c>
      <c r="C32" s="7">
        <f>SUMIF('Company X - order Report'!$A:$A,A32,'Company X - order Report'!$E:$E)</f>
        <v>1.557</v>
      </c>
      <c r="D32" s="8">
        <f t="shared" si="1"/>
        <v>2</v>
      </c>
      <c r="E32" s="8" t="str">
        <f>VLOOKUP(A32,Courier_compnay_invoice!B:C,2,0)</f>
        <v>1.6</v>
      </c>
      <c r="F32" s="6">
        <f t="shared" si="2"/>
        <v>2</v>
      </c>
      <c r="G32" s="8" t="str">
        <f>VLOOKUP(A32,'Company X - Pincode Zones'!A:D,4,0)</f>
        <v>d</v>
      </c>
      <c r="H32" s="8" t="str">
        <f>VLOOKUP(G32,'Company X - Pincode Zones'!D:E,2,0)</f>
        <v>Forward charges</v>
      </c>
      <c r="I32" s="8" t="str">
        <f t="shared" si="3"/>
        <v>fwd_d</v>
      </c>
      <c r="J32" s="8" t="str">
        <f>VLOOKUP(A32,Courier_compnay_invoice!B:F,5,0)</f>
        <v>d</v>
      </c>
      <c r="K32" s="8">
        <f>IFS(I32="fwd_a",(Curioer_Rate!$A$2+((D32-0.5)*2)*Curioer_Rate!$B$2),
     I32 ="fwd_b",(Curioer_Rate!$C$2+((D32-0.5)*2)*Curioer_Rate!$D$2),
     I32="fwd_c",(Curioer_Rate!$E$2+((D32-0.5)*2)*Curioer_Rate!$F$2),
     I32="fwd_d",(Curioer_Rate!$G$2+((D32-0.5)*2)*Curioer_Rate!$H$2),
     I32="fwd_e",SUM(Curioer_Rate!$I$2,Curioer_Rate!$S$2)+((D32-0.5)*2)*SUM(Curioer_Rate!$J$2,Curioer_Rate!$T$2))</f>
        <v>179.8</v>
      </c>
      <c r="L32" s="8" t="str">
        <f>VLOOKUP(A32,Courier_compnay_invoice!B:H,7,0)</f>
        <v>345</v>
      </c>
      <c r="M32" s="8">
        <f t="shared" si="4"/>
        <v>-165.2</v>
      </c>
    </row>
    <row r="33">
      <c r="A33" s="6" t="s">
        <v>75</v>
      </c>
      <c r="B33" s="6" t="s">
        <v>76</v>
      </c>
      <c r="C33" s="7">
        <f>SUMIF('Company X - order Report'!$A:$A,A33,'Company X - order Report'!$E:$E)</f>
        <v>1.032</v>
      </c>
      <c r="D33" s="8">
        <f t="shared" si="1"/>
        <v>1.5</v>
      </c>
      <c r="E33" s="8" t="str">
        <f>VLOOKUP(A33,Courier_compnay_invoice!B:C,2,0)</f>
        <v>1.13</v>
      </c>
      <c r="F33" s="6">
        <f t="shared" si="2"/>
        <v>1.5</v>
      </c>
      <c r="G33" s="8" t="str">
        <f>VLOOKUP(A33,'Company X - Pincode Zones'!A:D,4,0)</f>
        <v>d</v>
      </c>
      <c r="H33" s="8" t="str">
        <f>VLOOKUP(G33,'Company X - Pincode Zones'!D:E,2,0)</f>
        <v>Forward charges</v>
      </c>
      <c r="I33" s="8" t="str">
        <f t="shared" si="3"/>
        <v>fwd_d</v>
      </c>
      <c r="J33" s="8" t="str">
        <f>VLOOKUP(A33,Courier_compnay_invoice!B:F,5,0)</f>
        <v>d</v>
      </c>
      <c r="K33" s="8">
        <f>IFS(I33="fwd_a",(Curioer_Rate!$A$2+((D33-0.5)*2)*Curioer_Rate!$B$2),
     I33 ="fwd_b",(Curioer_Rate!$C$2+((D33-0.5)*2)*Curioer_Rate!$D$2),
     I33="fwd_c",(Curioer_Rate!$E$2+((D33-0.5)*2)*Curioer_Rate!$F$2),
     I33="fwd_d",(Curioer_Rate!$G$2+((D33-0.5)*2)*Curioer_Rate!$H$2),
     I33="fwd_e",SUM(Curioer_Rate!$I$2,Curioer_Rate!$S$2)+((D33-0.5)*2)*SUM(Curioer_Rate!$J$2,Curioer_Rate!$T$2))</f>
        <v>135</v>
      </c>
      <c r="L33" s="8" t="str">
        <f>VLOOKUP(A33,Courier_compnay_invoice!B:H,7,0)</f>
        <v>258.9</v>
      </c>
      <c r="M33" s="8">
        <f t="shared" si="4"/>
        <v>-123.9</v>
      </c>
    </row>
    <row r="34">
      <c r="A34" s="6" t="s">
        <v>77</v>
      </c>
      <c r="B34" s="6" t="s">
        <v>78</v>
      </c>
      <c r="C34" s="7">
        <f>SUMIF('Company X - order Report'!$A:$A,A34,'Company X - order Report'!$E:$E)</f>
        <v>0.63</v>
      </c>
      <c r="D34" s="8">
        <f t="shared" si="1"/>
        <v>1</v>
      </c>
      <c r="E34" s="8" t="str">
        <f>VLOOKUP(A34,Courier_compnay_invoice!B:C,2,0)</f>
        <v>0.6</v>
      </c>
      <c r="F34" s="6">
        <f t="shared" si="2"/>
        <v>1</v>
      </c>
      <c r="G34" s="8" t="str">
        <f>VLOOKUP(A34,'Company X - Pincode Zones'!A:D,4,0)</f>
        <v>d</v>
      </c>
      <c r="H34" s="8" t="str">
        <f>VLOOKUP(G34,'Company X - Pincode Zones'!D:E,2,0)</f>
        <v>Forward charges</v>
      </c>
      <c r="I34" s="8" t="str">
        <f t="shared" si="3"/>
        <v>fwd_d</v>
      </c>
      <c r="J34" s="8" t="str">
        <f>VLOOKUP(A34,Courier_compnay_invoice!B:F,5,0)</f>
        <v>d</v>
      </c>
      <c r="K34" s="8">
        <f>IFS(I34="fwd_a",(Curioer_Rate!$A$2+((D34-0.5)*2)*Curioer_Rate!$B$2),
     I34 ="fwd_b",(Curioer_Rate!$C$2+((D34-0.5)*2)*Curioer_Rate!$D$2),
     I34="fwd_c",(Curioer_Rate!$E$2+((D34-0.5)*2)*Curioer_Rate!$F$2),
     I34="fwd_d",(Curioer_Rate!$G$2+((D34-0.5)*2)*Curioer_Rate!$H$2),
     I34="fwd_e",SUM(Curioer_Rate!$I$2,Curioer_Rate!$S$2)+((D34-0.5)*2)*SUM(Curioer_Rate!$J$2,Curioer_Rate!$T$2))</f>
        <v>90.2</v>
      </c>
      <c r="L34" s="8" t="str">
        <f>VLOOKUP(A34,Courier_compnay_invoice!B:H,7,0)</f>
        <v>172.8</v>
      </c>
      <c r="M34" s="8">
        <f t="shared" si="4"/>
        <v>-82.6</v>
      </c>
    </row>
    <row r="35">
      <c r="A35" s="6" t="s">
        <v>79</v>
      </c>
      <c r="B35" s="6" t="s">
        <v>80</v>
      </c>
      <c r="C35" s="7">
        <f>SUMIF('Company X - order Report'!$A:$A,A35,'Company X - order Report'!$E:$E)</f>
        <v>0.22</v>
      </c>
      <c r="D35" s="8">
        <f t="shared" si="1"/>
        <v>0.5</v>
      </c>
      <c r="E35" s="8" t="str">
        <f>VLOOKUP(A35,Courier_compnay_invoice!B:C,2,0)</f>
        <v>2.92</v>
      </c>
      <c r="F35" s="6">
        <f t="shared" si="2"/>
        <v>3</v>
      </c>
      <c r="G35" s="8" t="str">
        <f>VLOOKUP(A35,'Company X - Pincode Zones'!A:D,4,0)</f>
        <v>b</v>
      </c>
      <c r="H35" s="8" t="str">
        <f>VLOOKUP(G35,'Company X - Pincode Zones'!D:E,2,0)</f>
        <v>Forward charges</v>
      </c>
      <c r="I35" s="8" t="str">
        <f t="shared" si="3"/>
        <v>fwd_b</v>
      </c>
      <c r="J35" s="8" t="str">
        <f>VLOOKUP(A35,Courier_compnay_invoice!B:F,5,0)</f>
        <v>b</v>
      </c>
      <c r="K35" s="8">
        <f>IFS(I35="fwd_a",(Curioer_Rate!$A$2+((D35-0.5)*2)*Curioer_Rate!$B$2),
     I35 ="fwd_b",(Curioer_Rate!$C$2+((D35-0.5)*2)*Curioer_Rate!$D$2),
     I35="fwd_c",(Curioer_Rate!$E$2+((D35-0.5)*2)*Curioer_Rate!$F$2),
     I35="fwd_d",(Curioer_Rate!$G$2+((D35-0.5)*2)*Curioer_Rate!$H$2),
     I35="fwd_e",SUM(Curioer_Rate!$I$2,Curioer_Rate!$S$2)+((D35-0.5)*2)*SUM(Curioer_Rate!$J$2,Curioer_Rate!$T$2))</f>
        <v>33</v>
      </c>
      <c r="L35" s="8" t="str">
        <f>VLOOKUP(A35,Courier_compnay_invoice!B:H,7,0)</f>
        <v>174.5</v>
      </c>
      <c r="M35" s="8">
        <f t="shared" si="4"/>
        <v>-141.5</v>
      </c>
    </row>
    <row r="36">
      <c r="A36" s="6" t="s">
        <v>81</v>
      </c>
      <c r="B36" s="6" t="s">
        <v>82</v>
      </c>
      <c r="C36" s="7">
        <f>SUMIF('Company X - order Report'!$A:$A,A36,'Company X - order Report'!$E:$E)</f>
        <v>0.48</v>
      </c>
      <c r="D36" s="8">
        <f t="shared" si="1"/>
        <v>0.5</v>
      </c>
      <c r="E36" s="8" t="str">
        <f>VLOOKUP(A36,Courier_compnay_invoice!B:C,2,0)</f>
        <v>0.68</v>
      </c>
      <c r="F36" s="6">
        <f t="shared" si="2"/>
        <v>1</v>
      </c>
      <c r="G36" s="8" t="str">
        <f>VLOOKUP(A36,'Company X - Pincode Zones'!A:D,4,0)</f>
        <v>d</v>
      </c>
      <c r="H36" s="8" t="str">
        <f>VLOOKUP(G36,'Company X - Pincode Zones'!D:E,2,0)</f>
        <v>Forward charges</v>
      </c>
      <c r="I36" s="8" t="str">
        <f t="shared" si="3"/>
        <v>fwd_d</v>
      </c>
      <c r="J36" s="8" t="str">
        <f>VLOOKUP(A36,Courier_compnay_invoice!B:F,5,0)</f>
        <v>d</v>
      </c>
      <c r="K36" s="8">
        <f>IFS(I36="fwd_a",(Curioer_Rate!$A$2+((D36-0.5)*2)*Curioer_Rate!$B$2),
     I36 ="fwd_b",(Curioer_Rate!$C$2+((D36-0.5)*2)*Curioer_Rate!$D$2),
     I36="fwd_c",(Curioer_Rate!$E$2+((D36-0.5)*2)*Curioer_Rate!$F$2),
     I36="fwd_d",(Curioer_Rate!$G$2+((D36-0.5)*2)*Curioer_Rate!$H$2),
     I36="fwd_e",SUM(Curioer_Rate!$I$2,Curioer_Rate!$S$2)+((D36-0.5)*2)*SUM(Curioer_Rate!$J$2,Curioer_Rate!$T$2))</f>
        <v>45.4</v>
      </c>
      <c r="L36" s="8" t="str">
        <f>VLOOKUP(A36,Courier_compnay_invoice!B:H,7,0)</f>
        <v>90.2</v>
      </c>
      <c r="M36" s="8">
        <f t="shared" si="4"/>
        <v>-44.8</v>
      </c>
    </row>
    <row r="37">
      <c r="A37" s="6" t="s">
        <v>83</v>
      </c>
      <c r="B37" s="6" t="s">
        <v>84</v>
      </c>
      <c r="C37" s="7">
        <f>SUMIF('Company X - order Report'!$A:$A,A37,'Company X - order Report'!$E:$E)</f>
        <v>0.5</v>
      </c>
      <c r="D37" s="8">
        <f t="shared" si="1"/>
        <v>0.5</v>
      </c>
      <c r="E37" s="8" t="str">
        <f>VLOOKUP(A37,Courier_compnay_invoice!B:C,2,0)</f>
        <v>0.71</v>
      </c>
      <c r="F37" s="6">
        <f t="shared" si="2"/>
        <v>1</v>
      </c>
      <c r="G37" s="8" t="str">
        <f>VLOOKUP(A37,'Company X - Pincode Zones'!A:D,4,0)</f>
        <v>d</v>
      </c>
      <c r="H37" s="8" t="str">
        <f>VLOOKUP(G37,'Company X - Pincode Zones'!D:E,2,0)</f>
        <v>Forward charges</v>
      </c>
      <c r="I37" s="8" t="str">
        <f t="shared" si="3"/>
        <v>fwd_d</v>
      </c>
      <c r="J37" s="8" t="str">
        <f>VLOOKUP(A37,Courier_compnay_invoice!B:F,5,0)</f>
        <v>d</v>
      </c>
      <c r="K37" s="8">
        <f>IFS(I37="fwd_a",(Curioer_Rate!$A$2+((D37-0.5)*2)*Curioer_Rate!$B$2),
     I37 ="fwd_b",(Curioer_Rate!$C$2+((D37-0.5)*2)*Curioer_Rate!$D$2),
     I37="fwd_c",(Curioer_Rate!$E$2+((D37-0.5)*2)*Curioer_Rate!$F$2),
     I37="fwd_d",(Curioer_Rate!$G$2+((D37-0.5)*2)*Curioer_Rate!$H$2),
     I37="fwd_e",SUM(Curioer_Rate!$I$2,Curioer_Rate!$S$2)+((D37-0.5)*2)*SUM(Curioer_Rate!$J$2,Curioer_Rate!$T$2))</f>
        <v>45.4</v>
      </c>
      <c r="L37" s="8" t="str">
        <f>VLOOKUP(A37,Courier_compnay_invoice!B:H,7,0)</f>
        <v>90.2</v>
      </c>
      <c r="M37" s="8">
        <f t="shared" si="4"/>
        <v>-44.8</v>
      </c>
    </row>
    <row r="38">
      <c r="A38" s="6" t="s">
        <v>85</v>
      </c>
      <c r="B38" s="6" t="s">
        <v>86</v>
      </c>
      <c r="C38" s="7">
        <f>SUMIF('Company X - order Report'!$A:$A,A38,'Company X - order Report'!$E:$E)</f>
        <v>0.245</v>
      </c>
      <c r="D38" s="8">
        <f t="shared" si="1"/>
        <v>0.5</v>
      </c>
      <c r="E38" s="8" t="str">
        <f>VLOOKUP(A38,Courier_compnay_invoice!B:C,2,0)</f>
        <v>0.78</v>
      </c>
      <c r="F38" s="6">
        <f t="shared" si="2"/>
        <v>1</v>
      </c>
      <c r="G38" s="8" t="str">
        <f>VLOOKUP(A38,'Company X - Pincode Zones'!A:D,4,0)</f>
        <v>b</v>
      </c>
      <c r="H38" s="8" t="str">
        <f>VLOOKUP(G38,'Company X - Pincode Zones'!D:E,2,0)</f>
        <v>Forward charges</v>
      </c>
      <c r="I38" s="8" t="str">
        <f t="shared" si="3"/>
        <v>fwd_b</v>
      </c>
      <c r="J38" s="8" t="str">
        <f>VLOOKUP(A38,Courier_compnay_invoice!B:F,5,0)</f>
        <v>b</v>
      </c>
      <c r="K38" s="8">
        <f>IFS(I38="fwd_a",(Curioer_Rate!$A$2+((D38-0.5)*2)*Curioer_Rate!$B$2),
     I38 ="fwd_b",(Curioer_Rate!$C$2+((D38-0.5)*2)*Curioer_Rate!$D$2),
     I38="fwd_c",(Curioer_Rate!$E$2+((D38-0.5)*2)*Curioer_Rate!$F$2),
     I38="fwd_d",(Curioer_Rate!$G$2+((D38-0.5)*2)*Curioer_Rate!$H$2),
     I38="fwd_e",SUM(Curioer_Rate!$I$2,Curioer_Rate!$S$2)+((D38-0.5)*2)*SUM(Curioer_Rate!$J$2,Curioer_Rate!$T$2))</f>
        <v>33</v>
      </c>
      <c r="L38" s="8" t="str">
        <f>VLOOKUP(A38,Courier_compnay_invoice!B:H,7,0)</f>
        <v>61.3</v>
      </c>
      <c r="M38" s="8">
        <f t="shared" si="4"/>
        <v>-28.3</v>
      </c>
    </row>
    <row r="39">
      <c r="A39" s="6" t="s">
        <v>87</v>
      </c>
      <c r="B39" s="6" t="s">
        <v>88</v>
      </c>
      <c r="C39" s="7">
        <f>SUMIF('Company X - order Report'!$A:$A,A39,'Company X - order Report'!$E:$E)</f>
        <v>0.245</v>
      </c>
      <c r="D39" s="8">
        <f t="shared" si="1"/>
        <v>0.5</v>
      </c>
      <c r="E39" s="8" t="str">
        <f>VLOOKUP(A39,Courier_compnay_invoice!B:C,2,0)</f>
        <v>1.27</v>
      </c>
      <c r="F39" s="6">
        <f t="shared" si="2"/>
        <v>1.5</v>
      </c>
      <c r="G39" s="8" t="str">
        <f>VLOOKUP(A39,'Company X - Pincode Zones'!A:D,4,0)</f>
        <v>d</v>
      </c>
      <c r="H39" s="8" t="str">
        <f>VLOOKUP(G39,'Company X - Pincode Zones'!D:E,2,0)</f>
        <v>Forward charges</v>
      </c>
      <c r="I39" s="8" t="str">
        <f t="shared" si="3"/>
        <v>fwd_d</v>
      </c>
      <c r="J39" s="8" t="str">
        <f>VLOOKUP(A39,Courier_compnay_invoice!B:F,5,0)</f>
        <v>d</v>
      </c>
      <c r="K39" s="8">
        <f>IFS(I39="fwd_a",(Curioer_Rate!$A$2+((D39-0.5)*2)*Curioer_Rate!$B$2),
     I39 ="fwd_b",(Curioer_Rate!$C$2+((D39-0.5)*2)*Curioer_Rate!$D$2),
     I39="fwd_c",(Curioer_Rate!$E$2+((D39-0.5)*2)*Curioer_Rate!$F$2),
     I39="fwd_d",(Curioer_Rate!$G$2+((D39-0.5)*2)*Curioer_Rate!$H$2),
     I39="fwd_e",SUM(Curioer_Rate!$I$2,Curioer_Rate!$S$2)+((D39-0.5)*2)*SUM(Curioer_Rate!$J$2,Curioer_Rate!$T$2))</f>
        <v>45.4</v>
      </c>
      <c r="L39" s="8" t="str">
        <f>VLOOKUP(A39,Courier_compnay_invoice!B:H,7,0)</f>
        <v>135</v>
      </c>
      <c r="M39" s="8">
        <f t="shared" si="4"/>
        <v>-89.6</v>
      </c>
    </row>
    <row r="40">
      <c r="A40" s="6" t="s">
        <v>89</v>
      </c>
      <c r="B40" s="6" t="s">
        <v>90</v>
      </c>
      <c r="C40" s="7">
        <f>SUMIF('Company X - order Report'!$A:$A,A40,'Company X - order Report'!$E:$E)</f>
        <v>0.5</v>
      </c>
      <c r="D40" s="8">
        <f t="shared" si="1"/>
        <v>0.5</v>
      </c>
      <c r="E40" s="8" t="str">
        <f>VLOOKUP(A40,Courier_compnay_invoice!B:C,2,0)</f>
        <v>0.7</v>
      </c>
      <c r="F40" s="6">
        <f t="shared" si="2"/>
        <v>1</v>
      </c>
      <c r="G40" s="8" t="str">
        <f>VLOOKUP(A40,'Company X - Pincode Zones'!A:D,4,0)</f>
        <v>d</v>
      </c>
      <c r="H40" s="8" t="str">
        <f>VLOOKUP(G40,'Company X - Pincode Zones'!D:E,2,0)</f>
        <v>Forward charges</v>
      </c>
      <c r="I40" s="8" t="str">
        <f t="shared" si="3"/>
        <v>fwd_d</v>
      </c>
      <c r="J40" s="8" t="str">
        <f>VLOOKUP(A40,Courier_compnay_invoice!B:F,5,0)</f>
        <v>d</v>
      </c>
      <c r="K40" s="8">
        <f>IFS(I40="fwd_a",(Curioer_Rate!$A$2+((D40-0.5)*2)*Curioer_Rate!$B$2),
     I40 ="fwd_b",(Curioer_Rate!$C$2+((D40-0.5)*2)*Curioer_Rate!$D$2),
     I40="fwd_c",(Curioer_Rate!$E$2+((D40-0.5)*2)*Curioer_Rate!$F$2),
     I40="fwd_d",(Curioer_Rate!$G$2+((D40-0.5)*2)*Curioer_Rate!$H$2),
     I40="fwd_e",SUM(Curioer_Rate!$I$2,Curioer_Rate!$S$2)+((D40-0.5)*2)*SUM(Curioer_Rate!$J$2,Curioer_Rate!$T$2))</f>
        <v>45.4</v>
      </c>
      <c r="L40" s="8" t="str">
        <f>VLOOKUP(A40,Courier_compnay_invoice!B:H,7,0)</f>
        <v>90.2</v>
      </c>
      <c r="M40" s="8">
        <f t="shared" si="4"/>
        <v>-44.8</v>
      </c>
    </row>
    <row r="41">
      <c r="A41" s="6" t="s">
        <v>91</v>
      </c>
      <c r="B41" s="6" t="s">
        <v>92</v>
      </c>
      <c r="C41" s="7">
        <f>SUMIF('Company X - order Report'!$A:$A,A41,'Company X - order Report'!$E:$E)</f>
        <v>0.5</v>
      </c>
      <c r="D41" s="8">
        <f t="shared" si="1"/>
        <v>0.5</v>
      </c>
      <c r="E41" s="8" t="str">
        <f>VLOOKUP(A41,Courier_compnay_invoice!B:C,2,0)</f>
        <v>0.69</v>
      </c>
      <c r="F41" s="6">
        <f t="shared" si="2"/>
        <v>1</v>
      </c>
      <c r="G41" s="8" t="str">
        <f>VLOOKUP(A41,'Company X - Pincode Zones'!A:D,4,0)</f>
        <v>d</v>
      </c>
      <c r="H41" s="8" t="str">
        <f>VLOOKUP(G41,'Company X - Pincode Zones'!D:E,2,0)</f>
        <v>Forward charges</v>
      </c>
      <c r="I41" s="8" t="str">
        <f t="shared" si="3"/>
        <v>fwd_d</v>
      </c>
      <c r="J41" s="8" t="str">
        <f>VLOOKUP(A41,Courier_compnay_invoice!B:F,5,0)</f>
        <v>d</v>
      </c>
      <c r="K41" s="8">
        <f>IFS(I41="fwd_a",(Curioer_Rate!$A$2+((D41-0.5)*2)*Curioer_Rate!$B$2),
     I41 ="fwd_b",(Curioer_Rate!$C$2+((D41-0.5)*2)*Curioer_Rate!$D$2),
     I41="fwd_c",(Curioer_Rate!$E$2+((D41-0.5)*2)*Curioer_Rate!$F$2),
     I41="fwd_d",(Curioer_Rate!$G$2+((D41-0.5)*2)*Curioer_Rate!$H$2),
     I41="fwd_e",SUM(Curioer_Rate!$I$2,Curioer_Rate!$S$2)+((D41-0.5)*2)*SUM(Curioer_Rate!$J$2,Curioer_Rate!$T$2))</f>
        <v>45.4</v>
      </c>
      <c r="L41" s="8" t="str">
        <f>VLOOKUP(A41,Courier_compnay_invoice!B:H,7,0)</f>
        <v>90.2</v>
      </c>
      <c r="M41" s="8">
        <f t="shared" si="4"/>
        <v>-44.8</v>
      </c>
    </row>
    <row r="42">
      <c r="A42" s="6" t="s">
        <v>93</v>
      </c>
      <c r="B42" s="6" t="s">
        <v>94</v>
      </c>
      <c r="C42" s="7">
        <f>SUMIF('Company X - order Report'!$A:$A,A42,'Company X - order Report'!$E:$E)</f>
        <v>0.5</v>
      </c>
      <c r="D42" s="8">
        <f t="shared" si="1"/>
        <v>0.5</v>
      </c>
      <c r="E42" s="8" t="str">
        <f>VLOOKUP(A42,Courier_compnay_invoice!B:C,2,0)</f>
        <v>0.68</v>
      </c>
      <c r="F42" s="6">
        <f t="shared" si="2"/>
        <v>1</v>
      </c>
      <c r="G42" s="8" t="str">
        <f>VLOOKUP(A42,'Company X - Pincode Zones'!A:D,4,0)</f>
        <v>d</v>
      </c>
      <c r="H42" s="8" t="str">
        <f>VLOOKUP(G42,'Company X - Pincode Zones'!D:E,2,0)</f>
        <v>Forward charges</v>
      </c>
      <c r="I42" s="8" t="str">
        <f t="shared" si="3"/>
        <v>fwd_d</v>
      </c>
      <c r="J42" s="8" t="str">
        <f>VLOOKUP(A42,Courier_compnay_invoice!B:F,5,0)</f>
        <v>d</v>
      </c>
      <c r="K42" s="8">
        <f>IFS(I42="fwd_a",(Curioer_Rate!$A$2+((D42-0.5)*2)*Curioer_Rate!$B$2),
     I42 ="fwd_b",(Curioer_Rate!$C$2+((D42-0.5)*2)*Curioer_Rate!$D$2),
     I42="fwd_c",(Curioer_Rate!$E$2+((D42-0.5)*2)*Curioer_Rate!$F$2),
     I42="fwd_d",(Curioer_Rate!$G$2+((D42-0.5)*2)*Curioer_Rate!$H$2),
     I42="fwd_e",SUM(Curioer_Rate!$I$2,Curioer_Rate!$S$2)+((D42-0.5)*2)*SUM(Curioer_Rate!$J$2,Curioer_Rate!$T$2))</f>
        <v>45.4</v>
      </c>
      <c r="L42" s="8" t="str">
        <f>VLOOKUP(A42,Courier_compnay_invoice!B:H,7,0)</f>
        <v>90.2</v>
      </c>
      <c r="M42" s="8">
        <f t="shared" si="4"/>
        <v>-44.8</v>
      </c>
    </row>
    <row r="43">
      <c r="A43" s="6" t="s">
        <v>95</v>
      </c>
      <c r="B43" s="6" t="s">
        <v>96</v>
      </c>
      <c r="C43" s="7">
        <f>SUMIF('Company X - order Report'!$A:$A,A43,'Company X - order Report'!$E:$E)</f>
        <v>0.127</v>
      </c>
      <c r="D43" s="8">
        <f t="shared" si="1"/>
        <v>0.5</v>
      </c>
      <c r="E43" s="8" t="str">
        <f>VLOOKUP(A43,Courier_compnay_invoice!B:C,2,0)</f>
        <v>1</v>
      </c>
      <c r="F43" s="6">
        <f t="shared" si="2"/>
        <v>1</v>
      </c>
      <c r="G43" s="8" t="str">
        <f>VLOOKUP(A43,'Company X - Pincode Zones'!A:D,4,0)</f>
        <v>b</v>
      </c>
      <c r="H43" s="8" t="str">
        <f>VLOOKUP(G43,'Company X - Pincode Zones'!D:E,2,0)</f>
        <v>Forward charges</v>
      </c>
      <c r="I43" s="8" t="str">
        <f t="shared" si="3"/>
        <v>fwd_b</v>
      </c>
      <c r="J43" s="8" t="str">
        <f>VLOOKUP(A43,Courier_compnay_invoice!B:F,5,0)</f>
        <v>b</v>
      </c>
      <c r="K43" s="8">
        <f>IFS(I43="fwd_a",(Curioer_Rate!$A$2+((D43-0.5)*2)*Curioer_Rate!$B$2),
     I43 ="fwd_b",(Curioer_Rate!$C$2+((D43-0.5)*2)*Curioer_Rate!$D$2),
     I43="fwd_c",(Curioer_Rate!$E$2+((D43-0.5)*2)*Curioer_Rate!$F$2),
     I43="fwd_d",(Curioer_Rate!$G$2+((D43-0.5)*2)*Curioer_Rate!$H$2),
     I43="fwd_e",SUM(Curioer_Rate!$I$2,Curioer_Rate!$S$2)+((D43-0.5)*2)*SUM(Curioer_Rate!$J$2,Curioer_Rate!$T$2))</f>
        <v>33</v>
      </c>
      <c r="L43" s="8" t="str">
        <f>VLOOKUP(A43,Courier_compnay_invoice!B:H,7,0)</f>
        <v>61.3</v>
      </c>
      <c r="M43" s="8">
        <f t="shared" si="4"/>
        <v>-28.3</v>
      </c>
    </row>
    <row r="44">
      <c r="A44" s="6" t="s">
        <v>97</v>
      </c>
      <c r="B44" s="6" t="s">
        <v>98</v>
      </c>
      <c r="C44" s="7">
        <f>SUMIF('Company X - order Report'!$A:$A,A44,'Company X - order Report'!$E:$E)</f>
        <v>0.952</v>
      </c>
      <c r="D44" s="8">
        <f t="shared" si="1"/>
        <v>1</v>
      </c>
      <c r="E44" s="8" t="str">
        <f>VLOOKUP(A44,Courier_compnay_invoice!B:C,2,0)</f>
        <v>1.16</v>
      </c>
      <c r="F44" s="6">
        <f t="shared" si="2"/>
        <v>1.5</v>
      </c>
      <c r="G44" s="8" t="str">
        <f>VLOOKUP(A44,'Company X - Pincode Zones'!A:D,4,0)</f>
        <v>d</v>
      </c>
      <c r="H44" s="8" t="str">
        <f>VLOOKUP(G44,'Company X - Pincode Zones'!D:E,2,0)</f>
        <v>Forward charges</v>
      </c>
      <c r="I44" s="8" t="str">
        <f t="shared" si="3"/>
        <v>fwd_d</v>
      </c>
      <c r="J44" s="8" t="str">
        <f>VLOOKUP(A44,Courier_compnay_invoice!B:F,5,0)</f>
        <v>d</v>
      </c>
      <c r="K44" s="8">
        <f>IFS(I44="fwd_a",(Curioer_Rate!$A$2+((D44-0.5)*2)*Curioer_Rate!$B$2),
     I44 ="fwd_b",(Curioer_Rate!$C$2+((D44-0.5)*2)*Curioer_Rate!$D$2),
     I44="fwd_c",(Curioer_Rate!$E$2+((D44-0.5)*2)*Curioer_Rate!$F$2),
     I44="fwd_d",(Curioer_Rate!$G$2+((D44-0.5)*2)*Curioer_Rate!$H$2),
     I44="fwd_e",SUM(Curioer_Rate!$I$2,Curioer_Rate!$S$2)+((D44-0.5)*2)*SUM(Curioer_Rate!$J$2,Curioer_Rate!$T$2))</f>
        <v>90.2</v>
      </c>
      <c r="L44" s="8" t="str">
        <f>VLOOKUP(A44,Courier_compnay_invoice!B:H,7,0)</f>
        <v>135</v>
      </c>
      <c r="M44" s="8">
        <f t="shared" si="4"/>
        <v>-44.8</v>
      </c>
    </row>
    <row r="45">
      <c r="A45" s="6" t="s">
        <v>99</v>
      </c>
      <c r="B45" s="6" t="s">
        <v>100</v>
      </c>
      <c r="C45" s="7">
        <f>SUMIF('Company X - order Report'!$A:$A,A45,'Company X - order Report'!$E:$E)</f>
        <v>0.5</v>
      </c>
      <c r="D45" s="8">
        <f t="shared" si="1"/>
        <v>0.5</v>
      </c>
      <c r="E45" s="8" t="str">
        <f>VLOOKUP(A45,Courier_compnay_invoice!B:C,2,0)</f>
        <v>0.68</v>
      </c>
      <c r="F45" s="6">
        <f t="shared" si="2"/>
        <v>1</v>
      </c>
      <c r="G45" s="8" t="str">
        <f>VLOOKUP(A45,'Company X - Pincode Zones'!A:D,4,0)</f>
        <v>b</v>
      </c>
      <c r="H45" s="8" t="str">
        <f>VLOOKUP(G45,'Company X - Pincode Zones'!D:E,2,0)</f>
        <v>Forward charges</v>
      </c>
      <c r="I45" s="8" t="str">
        <f t="shared" si="3"/>
        <v>fwd_b</v>
      </c>
      <c r="J45" s="8" t="str">
        <f>VLOOKUP(A45,Courier_compnay_invoice!B:F,5,0)</f>
        <v>b</v>
      </c>
      <c r="K45" s="8">
        <f>IFS(I45="fwd_a",(Curioer_Rate!$A$2+((D45-0.5)*2)*Curioer_Rate!$B$2),
     I45 ="fwd_b",(Curioer_Rate!$C$2+((D45-0.5)*2)*Curioer_Rate!$D$2),
     I45="fwd_c",(Curioer_Rate!$E$2+((D45-0.5)*2)*Curioer_Rate!$F$2),
     I45="fwd_d",(Curioer_Rate!$G$2+((D45-0.5)*2)*Curioer_Rate!$H$2),
     I45="fwd_e",SUM(Curioer_Rate!$I$2,Curioer_Rate!$S$2)+((D45-0.5)*2)*SUM(Curioer_Rate!$J$2,Curioer_Rate!$T$2))</f>
        <v>33</v>
      </c>
      <c r="L45" s="8" t="str">
        <f>VLOOKUP(A45,Courier_compnay_invoice!B:H,7,0)</f>
        <v>61.3</v>
      </c>
      <c r="M45" s="8">
        <f t="shared" si="4"/>
        <v>-28.3</v>
      </c>
    </row>
    <row r="46">
      <c r="A46" s="6" t="s">
        <v>101</v>
      </c>
      <c r="B46" s="6" t="s">
        <v>102</v>
      </c>
      <c r="C46" s="7">
        <f>SUMIF('Company X - order Report'!$A:$A,A46,'Company X - order Report'!$E:$E)</f>
        <v>0.963</v>
      </c>
      <c r="D46" s="8">
        <f t="shared" si="1"/>
        <v>1</v>
      </c>
      <c r="E46" s="8" t="str">
        <f>VLOOKUP(A46,Courier_compnay_invoice!B:C,2,0)</f>
        <v>1.08</v>
      </c>
      <c r="F46" s="6">
        <f t="shared" si="2"/>
        <v>1.5</v>
      </c>
      <c r="G46" s="8" t="str">
        <f>VLOOKUP(A46,'Company X - Pincode Zones'!A:D,4,0)</f>
        <v>b</v>
      </c>
      <c r="H46" s="8" t="str">
        <f>VLOOKUP(G46,'Company X - Pincode Zones'!D:E,2,0)</f>
        <v>Forward charges</v>
      </c>
      <c r="I46" s="8" t="str">
        <f t="shared" si="3"/>
        <v>fwd_b</v>
      </c>
      <c r="J46" s="8" t="str">
        <f>VLOOKUP(A46,Courier_compnay_invoice!B:F,5,0)</f>
        <v>b</v>
      </c>
      <c r="K46" s="8">
        <f>IFS(I46="fwd_a",(Curioer_Rate!$A$2+((D46-0.5)*2)*Curioer_Rate!$B$2),
     I46 ="fwd_b",(Curioer_Rate!$C$2+((D46-0.5)*2)*Curioer_Rate!$D$2),
     I46="fwd_c",(Curioer_Rate!$E$2+((D46-0.5)*2)*Curioer_Rate!$F$2),
     I46="fwd_d",(Curioer_Rate!$G$2+((D46-0.5)*2)*Curioer_Rate!$H$2),
     I46="fwd_e",SUM(Curioer_Rate!$I$2,Curioer_Rate!$S$2)+((D46-0.5)*2)*SUM(Curioer_Rate!$J$2,Curioer_Rate!$T$2))</f>
        <v>61.3</v>
      </c>
      <c r="L46" s="8" t="str">
        <f>VLOOKUP(A46,Courier_compnay_invoice!B:H,7,0)</f>
        <v>89.6</v>
      </c>
      <c r="M46" s="8">
        <f t="shared" si="4"/>
        <v>-28.3</v>
      </c>
    </row>
    <row r="47">
      <c r="A47" s="6" t="s">
        <v>103</v>
      </c>
      <c r="B47" s="6" t="s">
        <v>104</v>
      </c>
      <c r="C47" s="7">
        <f>SUMIF('Company X - order Report'!$A:$A,A47,'Company X - order Report'!$E:$E)</f>
        <v>0.5</v>
      </c>
      <c r="D47" s="8">
        <f t="shared" si="1"/>
        <v>0.5</v>
      </c>
      <c r="E47" s="8" t="str">
        <f>VLOOKUP(A47,Courier_compnay_invoice!B:C,2,0)</f>
        <v>0.69</v>
      </c>
      <c r="F47" s="6">
        <f t="shared" si="2"/>
        <v>1</v>
      </c>
      <c r="G47" s="8" t="str">
        <f>VLOOKUP(A47,'Company X - Pincode Zones'!A:D,4,0)</f>
        <v>d</v>
      </c>
      <c r="H47" s="8" t="str">
        <f>VLOOKUP(G47,'Company X - Pincode Zones'!D:E,2,0)</f>
        <v>Forward charges</v>
      </c>
      <c r="I47" s="8" t="str">
        <f t="shared" si="3"/>
        <v>fwd_d</v>
      </c>
      <c r="J47" s="8" t="str">
        <f>VLOOKUP(A47,Courier_compnay_invoice!B:F,5,0)</f>
        <v>d</v>
      </c>
      <c r="K47" s="8">
        <f>IFS(I47="fwd_a",(Curioer_Rate!$A$2+((D47-0.5)*2)*Curioer_Rate!$B$2),
     I47 ="fwd_b",(Curioer_Rate!$C$2+((D47-0.5)*2)*Curioer_Rate!$D$2),
     I47="fwd_c",(Curioer_Rate!$E$2+((D47-0.5)*2)*Curioer_Rate!$F$2),
     I47="fwd_d",(Curioer_Rate!$G$2+((D47-0.5)*2)*Curioer_Rate!$H$2),
     I47="fwd_e",SUM(Curioer_Rate!$I$2,Curioer_Rate!$S$2)+((D47-0.5)*2)*SUM(Curioer_Rate!$J$2,Curioer_Rate!$T$2))</f>
        <v>45.4</v>
      </c>
      <c r="L47" s="8" t="str">
        <f>VLOOKUP(A47,Courier_compnay_invoice!B:H,7,0)</f>
        <v>90.2</v>
      </c>
      <c r="M47" s="8">
        <f t="shared" si="4"/>
        <v>-44.8</v>
      </c>
    </row>
    <row r="48">
      <c r="A48" s="6" t="s">
        <v>105</v>
      </c>
      <c r="B48" s="6" t="s">
        <v>106</v>
      </c>
      <c r="C48" s="7">
        <f>SUMIF('Company X - order Report'!$A:$A,A48,'Company X - order Report'!$E:$E)</f>
        <v>0.967</v>
      </c>
      <c r="D48" s="8">
        <f t="shared" si="1"/>
        <v>1</v>
      </c>
      <c r="E48" s="8" t="str">
        <f>VLOOKUP(A48,Courier_compnay_invoice!B:C,2,0)</f>
        <v>1.13</v>
      </c>
      <c r="F48" s="6">
        <f t="shared" si="2"/>
        <v>1.5</v>
      </c>
      <c r="G48" s="8" t="str">
        <f>VLOOKUP(A48,'Company X - Pincode Zones'!A:D,4,0)</f>
        <v>d</v>
      </c>
      <c r="H48" s="8" t="str">
        <f>VLOOKUP(G48,'Company X - Pincode Zones'!D:E,2,0)</f>
        <v>Forward charges</v>
      </c>
      <c r="I48" s="8" t="str">
        <f t="shared" si="3"/>
        <v>fwd_d</v>
      </c>
      <c r="J48" s="8" t="str">
        <f>VLOOKUP(A48,Courier_compnay_invoice!B:F,5,0)</f>
        <v>d</v>
      </c>
      <c r="K48" s="8">
        <f>IFS(I48="fwd_a",(Curioer_Rate!$A$2+((D48-0.5)*2)*Curioer_Rate!$B$2),
     I48 ="fwd_b",(Curioer_Rate!$C$2+((D48-0.5)*2)*Curioer_Rate!$D$2),
     I48="fwd_c",(Curioer_Rate!$E$2+((D48-0.5)*2)*Curioer_Rate!$F$2),
     I48="fwd_d",(Curioer_Rate!$G$2+((D48-0.5)*2)*Curioer_Rate!$H$2),
     I48="fwd_e",SUM(Curioer_Rate!$I$2,Curioer_Rate!$S$2)+((D48-0.5)*2)*SUM(Curioer_Rate!$J$2,Curioer_Rate!$T$2))</f>
        <v>90.2</v>
      </c>
      <c r="L48" s="8" t="str">
        <f>VLOOKUP(A48,Courier_compnay_invoice!B:H,7,0)</f>
        <v>135</v>
      </c>
      <c r="M48" s="8">
        <f t="shared" si="4"/>
        <v>-44.8</v>
      </c>
    </row>
    <row r="49">
      <c r="A49" s="6" t="s">
        <v>107</v>
      </c>
      <c r="B49" s="6" t="s">
        <v>108</v>
      </c>
      <c r="C49" s="7">
        <f>SUMIF('Company X - order Report'!$A:$A,A49,'Company X - order Report'!$E:$E)</f>
        <v>0.5</v>
      </c>
      <c r="D49" s="8">
        <f t="shared" si="1"/>
        <v>0.5</v>
      </c>
      <c r="E49" s="8" t="str">
        <f>VLOOKUP(A49,Courier_compnay_invoice!B:C,2,0)</f>
        <v>0.69</v>
      </c>
      <c r="F49" s="6">
        <f t="shared" si="2"/>
        <v>1</v>
      </c>
      <c r="G49" s="8" t="str">
        <f>VLOOKUP(A49,'Company X - Pincode Zones'!A:D,4,0)</f>
        <v>d</v>
      </c>
      <c r="H49" s="8" t="str">
        <f>VLOOKUP(G49,'Company X - Pincode Zones'!D:E,2,0)</f>
        <v>Forward charges</v>
      </c>
      <c r="I49" s="8" t="str">
        <f t="shared" si="3"/>
        <v>fwd_d</v>
      </c>
      <c r="J49" s="8" t="str">
        <f>VLOOKUP(A49,Courier_compnay_invoice!B:F,5,0)</f>
        <v>d</v>
      </c>
      <c r="K49" s="8">
        <f>IFS(I49="fwd_a",(Curioer_Rate!$A$2+((D49-0.5)*2)*Curioer_Rate!$B$2),
     I49 ="fwd_b",(Curioer_Rate!$C$2+((D49-0.5)*2)*Curioer_Rate!$D$2),
     I49="fwd_c",(Curioer_Rate!$E$2+((D49-0.5)*2)*Curioer_Rate!$F$2),
     I49="fwd_d",(Curioer_Rate!$G$2+((D49-0.5)*2)*Curioer_Rate!$H$2),
     I49="fwd_e",SUM(Curioer_Rate!$I$2,Curioer_Rate!$S$2)+((D49-0.5)*2)*SUM(Curioer_Rate!$J$2,Curioer_Rate!$T$2))</f>
        <v>45.4</v>
      </c>
      <c r="L49" s="8" t="str">
        <f>VLOOKUP(A49,Courier_compnay_invoice!B:H,7,0)</f>
        <v>90.2</v>
      </c>
      <c r="M49" s="8">
        <f t="shared" si="4"/>
        <v>-44.8</v>
      </c>
    </row>
    <row r="50">
      <c r="A50" s="6" t="s">
        <v>109</v>
      </c>
      <c r="B50" s="6" t="s">
        <v>110</v>
      </c>
      <c r="C50" s="7">
        <f>SUMIF('Company X - order Report'!$A:$A,A50,'Company X - order Report'!$E:$E)</f>
        <v>0.5</v>
      </c>
      <c r="D50" s="8">
        <f t="shared" si="1"/>
        <v>0.5</v>
      </c>
      <c r="E50" s="8" t="str">
        <f>VLOOKUP(A50,Courier_compnay_invoice!B:C,2,0)</f>
        <v>0.68</v>
      </c>
      <c r="F50" s="6">
        <f t="shared" si="2"/>
        <v>1</v>
      </c>
      <c r="G50" s="8" t="str">
        <f>VLOOKUP(A50,'Company X - Pincode Zones'!A:D,4,0)</f>
        <v>d</v>
      </c>
      <c r="H50" s="8" t="str">
        <f>VLOOKUP(G50,'Company X - Pincode Zones'!D:E,2,0)</f>
        <v>Forward charges</v>
      </c>
      <c r="I50" s="8" t="str">
        <f t="shared" si="3"/>
        <v>fwd_d</v>
      </c>
      <c r="J50" s="8" t="str">
        <f>VLOOKUP(A50,Courier_compnay_invoice!B:F,5,0)</f>
        <v>d</v>
      </c>
      <c r="K50" s="8">
        <f>IFS(I50="fwd_a",(Curioer_Rate!$A$2+((D50-0.5)*2)*Curioer_Rate!$B$2),
     I50 ="fwd_b",(Curioer_Rate!$C$2+((D50-0.5)*2)*Curioer_Rate!$D$2),
     I50="fwd_c",(Curioer_Rate!$E$2+((D50-0.5)*2)*Curioer_Rate!$F$2),
     I50="fwd_d",(Curioer_Rate!$G$2+((D50-0.5)*2)*Curioer_Rate!$H$2),
     I50="fwd_e",SUM(Curioer_Rate!$I$2,Curioer_Rate!$S$2)+((D50-0.5)*2)*SUM(Curioer_Rate!$J$2,Curioer_Rate!$T$2))</f>
        <v>45.4</v>
      </c>
      <c r="L50" s="8" t="str">
        <f>VLOOKUP(A50,Courier_compnay_invoice!B:H,7,0)</f>
        <v>90.2</v>
      </c>
      <c r="M50" s="8">
        <f t="shared" si="4"/>
        <v>-44.8</v>
      </c>
    </row>
    <row r="51">
      <c r="A51" s="6" t="s">
        <v>111</v>
      </c>
      <c r="B51" s="6" t="s">
        <v>112</v>
      </c>
      <c r="C51" s="7">
        <f>SUMIF('Company X - order Report'!$A:$A,A51,'Company X - order Report'!$E:$E)</f>
        <v>0.611</v>
      </c>
      <c r="D51" s="8">
        <f t="shared" si="1"/>
        <v>1</v>
      </c>
      <c r="E51" s="8" t="str">
        <f>VLOOKUP(A51,Courier_compnay_invoice!B:C,2,0)</f>
        <v>2.86</v>
      </c>
      <c r="F51" s="6">
        <f t="shared" si="2"/>
        <v>3</v>
      </c>
      <c r="G51" s="8" t="str">
        <f>VLOOKUP(A51,'Company X - Pincode Zones'!A:D,4,0)</f>
        <v>b</v>
      </c>
      <c r="H51" s="8" t="str">
        <f>VLOOKUP(G51,'Company X - Pincode Zones'!D:E,2,0)</f>
        <v>Forward charges</v>
      </c>
      <c r="I51" s="8" t="str">
        <f t="shared" si="3"/>
        <v>fwd_b</v>
      </c>
      <c r="J51" s="8" t="str">
        <f>VLOOKUP(A51,Courier_compnay_invoice!B:F,5,0)</f>
        <v>b</v>
      </c>
      <c r="K51" s="8">
        <f>IFS(I51="fwd_a",(Curioer_Rate!$A$2+((D51-0.5)*2)*Curioer_Rate!$B$2),
     I51 ="fwd_b",(Curioer_Rate!$C$2+((D51-0.5)*2)*Curioer_Rate!$D$2),
     I51="fwd_c",(Curioer_Rate!$E$2+((D51-0.5)*2)*Curioer_Rate!$F$2),
     I51="fwd_d",(Curioer_Rate!$G$2+((D51-0.5)*2)*Curioer_Rate!$H$2),
     I51="fwd_e",SUM(Curioer_Rate!$I$2,Curioer_Rate!$S$2)+((D51-0.5)*2)*SUM(Curioer_Rate!$J$2,Curioer_Rate!$T$2))</f>
        <v>61.3</v>
      </c>
      <c r="L51" s="8" t="str">
        <f>VLOOKUP(A51,Courier_compnay_invoice!B:H,7,0)</f>
        <v>174.5</v>
      </c>
      <c r="M51" s="8">
        <f t="shared" si="4"/>
        <v>-113.2</v>
      </c>
    </row>
    <row r="52">
      <c r="A52" s="6" t="s">
        <v>113</v>
      </c>
      <c r="B52" s="6" t="s">
        <v>114</v>
      </c>
      <c r="C52" s="7">
        <f>SUMIF('Company X - order Report'!$A:$A,A52,'Company X - order Report'!$E:$E)</f>
        <v>0.361</v>
      </c>
      <c r="D52" s="8">
        <f t="shared" si="1"/>
        <v>0.5</v>
      </c>
      <c r="E52" s="8" t="str">
        <f>VLOOKUP(A52,Courier_compnay_invoice!B:C,2,0)</f>
        <v>1.35</v>
      </c>
      <c r="F52" s="6">
        <f t="shared" si="2"/>
        <v>1.5</v>
      </c>
      <c r="G52" s="8" t="str">
        <f>VLOOKUP(A52,'Company X - Pincode Zones'!A:D,4,0)</f>
        <v>b</v>
      </c>
      <c r="H52" s="8" t="str">
        <f>VLOOKUP(G52,'Company X - Pincode Zones'!D:E,2,0)</f>
        <v>Forward charges</v>
      </c>
      <c r="I52" s="8" t="str">
        <f t="shared" si="3"/>
        <v>fwd_b</v>
      </c>
      <c r="J52" s="8" t="str">
        <f>VLOOKUP(A52,Courier_compnay_invoice!B:F,5,0)</f>
        <v>b</v>
      </c>
      <c r="K52" s="8">
        <f>IFS(I52="fwd_a",(Curioer_Rate!$A$2+((D52-0.5)*2)*Curioer_Rate!$B$2),
     I52 ="fwd_b",(Curioer_Rate!$C$2+((D52-0.5)*2)*Curioer_Rate!$D$2),
     I52="fwd_c",(Curioer_Rate!$E$2+((D52-0.5)*2)*Curioer_Rate!$F$2),
     I52="fwd_d",(Curioer_Rate!$G$2+((D52-0.5)*2)*Curioer_Rate!$H$2),
     I52="fwd_e",SUM(Curioer_Rate!$I$2,Curioer_Rate!$S$2)+((D52-0.5)*2)*SUM(Curioer_Rate!$J$2,Curioer_Rate!$T$2))</f>
        <v>33</v>
      </c>
      <c r="L52" s="8" t="str">
        <f>VLOOKUP(A52,Courier_compnay_invoice!B:H,7,0)</f>
        <v>89.6</v>
      </c>
      <c r="M52" s="8">
        <f t="shared" si="4"/>
        <v>-56.6</v>
      </c>
    </row>
    <row r="53">
      <c r="A53" s="6" t="s">
        <v>115</v>
      </c>
      <c r="B53" s="6" t="s">
        <v>116</v>
      </c>
      <c r="C53" s="7">
        <f>SUMIF('Company X - order Report'!$A:$A,A53,'Company X - order Report'!$E:$E)</f>
        <v>0.5</v>
      </c>
      <c r="D53" s="8">
        <f t="shared" si="1"/>
        <v>0.5</v>
      </c>
      <c r="E53" s="8" t="str">
        <f>VLOOKUP(A53,Courier_compnay_invoice!B:C,2,0)</f>
        <v>0.68</v>
      </c>
      <c r="F53" s="6">
        <f t="shared" si="2"/>
        <v>1</v>
      </c>
      <c r="G53" s="8" t="str">
        <f>VLOOKUP(A53,'Company X - Pincode Zones'!A:D,4,0)</f>
        <v>d</v>
      </c>
      <c r="H53" s="8" t="str">
        <f>VLOOKUP(G53,'Company X - Pincode Zones'!D:E,2,0)</f>
        <v>Forward charges</v>
      </c>
      <c r="I53" s="8" t="str">
        <f t="shared" si="3"/>
        <v>fwd_d</v>
      </c>
      <c r="J53" s="8" t="str">
        <f>VLOOKUP(A53,Courier_compnay_invoice!B:F,5,0)</f>
        <v>d</v>
      </c>
      <c r="K53" s="8">
        <f>IFS(I53="fwd_a",(Curioer_Rate!$A$2+((D53-0.5)*2)*Curioer_Rate!$B$2),
     I53 ="fwd_b",(Curioer_Rate!$C$2+((D53-0.5)*2)*Curioer_Rate!$D$2),
     I53="fwd_c",(Curioer_Rate!$E$2+((D53-0.5)*2)*Curioer_Rate!$F$2),
     I53="fwd_d",(Curioer_Rate!$G$2+((D53-0.5)*2)*Curioer_Rate!$H$2),
     I53="fwd_e",SUM(Curioer_Rate!$I$2,Curioer_Rate!$S$2)+((D53-0.5)*2)*SUM(Curioer_Rate!$J$2,Curioer_Rate!$T$2))</f>
        <v>45.4</v>
      </c>
      <c r="L53" s="8" t="str">
        <f>VLOOKUP(A53,Courier_compnay_invoice!B:H,7,0)</f>
        <v>90.2</v>
      </c>
      <c r="M53" s="8">
        <f t="shared" si="4"/>
        <v>-44.8</v>
      </c>
    </row>
    <row r="54">
      <c r="A54" s="6" t="s">
        <v>117</v>
      </c>
      <c r="B54" s="6" t="s">
        <v>118</v>
      </c>
      <c r="C54" s="7">
        <f>SUMIF('Company X - order Report'!$A:$A,A54,'Company X - order Report'!$E:$E)</f>
        <v>1.459</v>
      </c>
      <c r="D54" s="8">
        <f t="shared" si="1"/>
        <v>1.5</v>
      </c>
      <c r="E54" s="8" t="str">
        <f>VLOOKUP(A54,Courier_compnay_invoice!B:C,2,0)</f>
        <v>1.64</v>
      </c>
      <c r="F54" s="6">
        <f t="shared" si="2"/>
        <v>2</v>
      </c>
      <c r="G54" s="8" t="str">
        <f>VLOOKUP(A54,'Company X - Pincode Zones'!A:D,4,0)</f>
        <v>d</v>
      </c>
      <c r="H54" s="8" t="str">
        <f>VLOOKUP(G54,'Company X - Pincode Zones'!D:E,2,0)</f>
        <v>Forward charges</v>
      </c>
      <c r="I54" s="8" t="str">
        <f t="shared" si="3"/>
        <v>fwd_d</v>
      </c>
      <c r="J54" s="8" t="str">
        <f>VLOOKUP(A54,Courier_compnay_invoice!B:F,5,0)</f>
        <v>d</v>
      </c>
      <c r="K54" s="8">
        <f>IFS(I54="fwd_a",(Curioer_Rate!$A$2+((D54-0.5)*2)*Curioer_Rate!$B$2),
     I54 ="fwd_b",(Curioer_Rate!$C$2+((D54-0.5)*2)*Curioer_Rate!$D$2),
     I54="fwd_c",(Curioer_Rate!$E$2+((D54-0.5)*2)*Curioer_Rate!$F$2),
     I54="fwd_d",(Curioer_Rate!$G$2+((D54-0.5)*2)*Curioer_Rate!$H$2),
     I54="fwd_e",SUM(Curioer_Rate!$I$2,Curioer_Rate!$S$2)+((D54-0.5)*2)*SUM(Curioer_Rate!$J$2,Curioer_Rate!$T$2))</f>
        <v>135</v>
      </c>
      <c r="L54" s="8" t="str">
        <f>VLOOKUP(A54,Courier_compnay_invoice!B:H,7,0)</f>
        <v>179.8</v>
      </c>
      <c r="M54" s="8">
        <f t="shared" si="4"/>
        <v>-44.8</v>
      </c>
    </row>
    <row r="55">
      <c r="A55" s="6" t="s">
        <v>119</v>
      </c>
      <c r="B55" s="6" t="s">
        <v>120</v>
      </c>
      <c r="C55" s="7">
        <f>SUMIF('Company X - order Report'!$A:$A,A55,'Company X - order Report'!$E:$E)</f>
        <v>0.5</v>
      </c>
      <c r="D55" s="8">
        <f t="shared" si="1"/>
        <v>0.5</v>
      </c>
      <c r="E55" s="8" t="str">
        <f>VLOOKUP(A55,Courier_compnay_invoice!B:C,2,0)</f>
        <v>0.67</v>
      </c>
      <c r="F55" s="6">
        <f t="shared" si="2"/>
        <v>1</v>
      </c>
      <c r="G55" s="8" t="str">
        <f>VLOOKUP(A55,'Company X - Pincode Zones'!A:D,4,0)</f>
        <v>d</v>
      </c>
      <c r="H55" s="8" t="str">
        <f>VLOOKUP(G55,'Company X - Pincode Zones'!D:E,2,0)</f>
        <v>Forward charges</v>
      </c>
      <c r="I55" s="8" t="str">
        <f t="shared" si="3"/>
        <v>fwd_d</v>
      </c>
      <c r="J55" s="8" t="str">
        <f>VLOOKUP(A55,Courier_compnay_invoice!B:F,5,0)</f>
        <v>d</v>
      </c>
      <c r="K55" s="8">
        <f>IFS(I55="fwd_a",(Curioer_Rate!$A$2+((D55-0.5)*2)*Curioer_Rate!$B$2),
     I55 ="fwd_b",(Curioer_Rate!$C$2+((D55-0.5)*2)*Curioer_Rate!$D$2),
     I55="fwd_c",(Curioer_Rate!$E$2+((D55-0.5)*2)*Curioer_Rate!$F$2),
     I55="fwd_d",(Curioer_Rate!$G$2+((D55-0.5)*2)*Curioer_Rate!$H$2),
     I55="fwd_e",SUM(Curioer_Rate!$I$2,Curioer_Rate!$S$2)+((D55-0.5)*2)*SUM(Curioer_Rate!$J$2,Curioer_Rate!$T$2))</f>
        <v>45.4</v>
      </c>
      <c r="L55" s="8" t="str">
        <f>VLOOKUP(A55,Courier_compnay_invoice!B:H,7,0)</f>
        <v>90.2</v>
      </c>
      <c r="M55" s="8">
        <f t="shared" si="4"/>
        <v>-44.8</v>
      </c>
    </row>
    <row r="56">
      <c r="A56" s="6" t="s">
        <v>121</v>
      </c>
      <c r="B56" s="6" t="s">
        <v>122</v>
      </c>
      <c r="C56" s="7">
        <f>SUMIF('Company X - order Report'!$A:$A,A56,'Company X - order Report'!$E:$E)</f>
        <v>2.016</v>
      </c>
      <c r="D56" s="8">
        <f t="shared" si="1"/>
        <v>2.5</v>
      </c>
      <c r="E56" s="8" t="str">
        <f>VLOOKUP(A56,Courier_compnay_invoice!B:C,2,0)</f>
        <v>2</v>
      </c>
      <c r="F56" s="6">
        <f t="shared" si="2"/>
        <v>2</v>
      </c>
      <c r="G56" s="8" t="str">
        <f>VLOOKUP(A56,'Company X - Pincode Zones'!A:D,4,0)</f>
        <v>d</v>
      </c>
      <c r="H56" s="8" t="str">
        <f>VLOOKUP(G56,'Company X - Pincode Zones'!D:E,2,0)</f>
        <v>Forward charges</v>
      </c>
      <c r="I56" s="8" t="str">
        <f t="shared" si="3"/>
        <v>fwd_d</v>
      </c>
      <c r="J56" s="8" t="str">
        <f>VLOOKUP(A56,Courier_compnay_invoice!B:F,5,0)</f>
        <v>d</v>
      </c>
      <c r="K56" s="8">
        <f>IFS(I56="fwd_a",(Curioer_Rate!$A$2+((D56-0.5)*2)*Curioer_Rate!$B$2),
     I56 ="fwd_b",(Curioer_Rate!$C$2+((D56-0.5)*2)*Curioer_Rate!$D$2),
     I56="fwd_c",(Curioer_Rate!$E$2+((D56-0.5)*2)*Curioer_Rate!$F$2),
     I56="fwd_d",(Curioer_Rate!$G$2+((D56-0.5)*2)*Curioer_Rate!$H$2),
     I56="fwd_e",SUM(Curioer_Rate!$I$2,Curioer_Rate!$S$2)+((D56-0.5)*2)*SUM(Curioer_Rate!$J$2,Curioer_Rate!$T$2))</f>
        <v>224.6</v>
      </c>
      <c r="L56" s="8" t="str">
        <f>VLOOKUP(A56,Courier_compnay_invoice!B:H,7,0)</f>
        <v>179.8</v>
      </c>
      <c r="M56" s="8">
        <f t="shared" si="4"/>
        <v>44.8</v>
      </c>
    </row>
    <row r="57">
      <c r="A57" s="6" t="s">
        <v>123</v>
      </c>
      <c r="B57" s="6" t="s">
        <v>124</v>
      </c>
      <c r="C57" s="7">
        <f>SUMIF('Company X - order Report'!$A:$A,A57,'Company X - order Report'!$E:$E)</f>
        <v>1.048</v>
      </c>
      <c r="D57" s="8">
        <f t="shared" si="1"/>
        <v>1.5</v>
      </c>
      <c r="E57" s="8" t="str">
        <f>VLOOKUP(A57,Courier_compnay_invoice!B:C,2,0)</f>
        <v>1</v>
      </c>
      <c r="F57" s="6">
        <f t="shared" si="2"/>
        <v>1</v>
      </c>
      <c r="G57" s="8" t="str">
        <f>VLOOKUP(A57,'Company X - Pincode Zones'!A:D,4,0)</f>
        <v>b</v>
      </c>
      <c r="H57" s="8" t="str">
        <f>VLOOKUP(G57,'Company X - Pincode Zones'!D:E,2,0)</f>
        <v>Forward charges</v>
      </c>
      <c r="I57" s="8" t="str">
        <f t="shared" si="3"/>
        <v>fwd_b</v>
      </c>
      <c r="J57" s="8" t="str">
        <f>VLOOKUP(A57,Courier_compnay_invoice!B:F,5,0)</f>
        <v>b</v>
      </c>
      <c r="K57" s="8">
        <f>IFS(I57="fwd_a",(Curioer_Rate!$A$2+((D57-0.5)*2)*Curioer_Rate!$B$2),
     I57 ="fwd_b",(Curioer_Rate!$C$2+((D57-0.5)*2)*Curioer_Rate!$D$2),
     I57="fwd_c",(Curioer_Rate!$E$2+((D57-0.5)*2)*Curioer_Rate!$F$2),
     I57="fwd_d",(Curioer_Rate!$G$2+((D57-0.5)*2)*Curioer_Rate!$H$2),
     I57="fwd_e",SUM(Curioer_Rate!$I$2,Curioer_Rate!$S$2)+((D57-0.5)*2)*SUM(Curioer_Rate!$J$2,Curioer_Rate!$T$2))</f>
        <v>89.6</v>
      </c>
      <c r="L57" s="8" t="str">
        <f>VLOOKUP(A57,Courier_compnay_invoice!B:H,7,0)</f>
        <v>61.3</v>
      </c>
      <c r="M57" s="8">
        <f t="shared" si="4"/>
        <v>28.3</v>
      </c>
    </row>
    <row r="58">
      <c r="A58" s="6" t="s">
        <v>125</v>
      </c>
      <c r="B58" s="6" t="s">
        <v>126</v>
      </c>
      <c r="C58" s="7">
        <f>SUMIF('Company X - order Report'!$A:$A,A58,'Company X - order Report'!$E:$E)</f>
        <v>1.505</v>
      </c>
      <c r="D58" s="8">
        <f t="shared" si="1"/>
        <v>2</v>
      </c>
      <c r="E58" s="8" t="str">
        <f>VLOOKUP(A58,Courier_compnay_invoice!B:C,2,0)</f>
        <v>1.5</v>
      </c>
      <c r="F58" s="6">
        <f t="shared" si="2"/>
        <v>1.5</v>
      </c>
      <c r="G58" s="8" t="str">
        <f>VLOOKUP(A58,'Company X - Pincode Zones'!A:D,4,0)</f>
        <v>b</v>
      </c>
      <c r="H58" s="8" t="str">
        <f>VLOOKUP(G58,'Company X - Pincode Zones'!D:E,2,0)</f>
        <v>Forward charges</v>
      </c>
      <c r="I58" s="8" t="str">
        <f t="shared" si="3"/>
        <v>fwd_b</v>
      </c>
      <c r="J58" s="8" t="str">
        <f>VLOOKUP(A58,Courier_compnay_invoice!B:F,5,0)</f>
        <v>b</v>
      </c>
      <c r="K58" s="8">
        <f>IFS(I58="fwd_a",(Curioer_Rate!$A$2+((D58-0.5)*2)*Curioer_Rate!$B$2),
     I58 ="fwd_b",(Curioer_Rate!$C$2+((D58-0.5)*2)*Curioer_Rate!$D$2),
     I58="fwd_c",(Curioer_Rate!$E$2+((D58-0.5)*2)*Curioer_Rate!$F$2),
     I58="fwd_d",(Curioer_Rate!$G$2+((D58-0.5)*2)*Curioer_Rate!$H$2),
     I58="fwd_e",SUM(Curioer_Rate!$I$2,Curioer_Rate!$S$2)+((D58-0.5)*2)*SUM(Curioer_Rate!$J$2,Curioer_Rate!$T$2))</f>
        <v>117.9</v>
      </c>
      <c r="L58" s="8" t="str">
        <f>VLOOKUP(A58,Courier_compnay_invoice!B:H,7,0)</f>
        <v>89.6</v>
      </c>
      <c r="M58" s="8">
        <f t="shared" si="4"/>
        <v>28.3</v>
      </c>
    </row>
    <row r="59">
      <c r="A59" s="6" t="s">
        <v>127</v>
      </c>
      <c r="B59" s="6" t="s">
        <v>128</v>
      </c>
      <c r="C59" s="7">
        <f>SUMIF('Company X - order Report'!$A:$A,A59,'Company X - order Report'!$E:$E)</f>
        <v>1.517</v>
      </c>
      <c r="D59" s="8">
        <f t="shared" si="1"/>
        <v>2</v>
      </c>
      <c r="E59" s="8" t="str">
        <f>VLOOKUP(A59,Courier_compnay_invoice!B:C,2,0)</f>
        <v>1.5</v>
      </c>
      <c r="F59" s="6">
        <f t="shared" si="2"/>
        <v>1.5</v>
      </c>
      <c r="G59" s="8" t="str">
        <f>VLOOKUP(A59,'Company X - Pincode Zones'!A:D,4,0)</f>
        <v>d</v>
      </c>
      <c r="H59" s="8" t="str">
        <f>VLOOKUP(G59,'Company X - Pincode Zones'!D:E,2,0)</f>
        <v>Forward charges</v>
      </c>
      <c r="I59" s="8" t="str">
        <f t="shared" si="3"/>
        <v>fwd_d</v>
      </c>
      <c r="J59" s="8" t="str">
        <f>VLOOKUP(A59,Courier_compnay_invoice!B:F,5,0)</f>
        <v>d</v>
      </c>
      <c r="K59" s="8">
        <f>IFS(I59="fwd_a",(Curioer_Rate!$A$2+((D59-0.5)*2)*Curioer_Rate!$B$2),
     I59 ="fwd_b",(Curioer_Rate!$C$2+((D59-0.5)*2)*Curioer_Rate!$D$2),
     I59="fwd_c",(Curioer_Rate!$E$2+((D59-0.5)*2)*Curioer_Rate!$F$2),
     I59="fwd_d",(Curioer_Rate!$G$2+((D59-0.5)*2)*Curioer_Rate!$H$2),
     I59="fwd_e",SUM(Curioer_Rate!$I$2,Curioer_Rate!$S$2)+((D59-0.5)*2)*SUM(Curioer_Rate!$J$2,Curioer_Rate!$T$2))</f>
        <v>179.8</v>
      </c>
      <c r="L59" s="8" t="str">
        <f>VLOOKUP(A59,Courier_compnay_invoice!B:H,7,0)</f>
        <v>135</v>
      </c>
      <c r="M59" s="8">
        <f t="shared" si="4"/>
        <v>44.8</v>
      </c>
    </row>
    <row r="60">
      <c r="A60" s="6" t="s">
        <v>129</v>
      </c>
      <c r="B60" s="6" t="s">
        <v>130</v>
      </c>
      <c r="C60" s="7">
        <f>SUMIF('Company X - order Report'!$A:$A,A60,'Company X - order Report'!$E:$E)</f>
        <v>3.08</v>
      </c>
      <c r="D60" s="8">
        <f t="shared" si="1"/>
        <v>3.5</v>
      </c>
      <c r="E60" s="8" t="str">
        <f>VLOOKUP(A60,Courier_compnay_invoice!B:C,2,0)</f>
        <v>3</v>
      </c>
      <c r="F60" s="6">
        <f t="shared" si="2"/>
        <v>3</v>
      </c>
      <c r="G60" s="8" t="str">
        <f>VLOOKUP(A60,'Company X - Pincode Zones'!A:D,4,0)</f>
        <v>d</v>
      </c>
      <c r="H60" s="8" t="str">
        <f>VLOOKUP(G60,'Company X - Pincode Zones'!D:E,2,0)</f>
        <v>Forward charges</v>
      </c>
      <c r="I60" s="8" t="str">
        <f t="shared" si="3"/>
        <v>fwd_d</v>
      </c>
      <c r="J60" s="8" t="str">
        <f>VLOOKUP(A60,Courier_compnay_invoice!B:F,5,0)</f>
        <v>d</v>
      </c>
      <c r="K60" s="8">
        <f>IFS(I60="fwd_a",(Curioer_Rate!$A$2+((D60-0.5)*2)*Curioer_Rate!$B$2),
     I60 ="fwd_b",(Curioer_Rate!$C$2+((D60-0.5)*2)*Curioer_Rate!$D$2),
     I60="fwd_c",(Curioer_Rate!$E$2+((D60-0.5)*2)*Curioer_Rate!$F$2),
     I60="fwd_d",(Curioer_Rate!$G$2+((D60-0.5)*2)*Curioer_Rate!$H$2),
     I60="fwd_e",SUM(Curioer_Rate!$I$2,Curioer_Rate!$S$2)+((D60-0.5)*2)*SUM(Curioer_Rate!$J$2,Curioer_Rate!$T$2))</f>
        <v>314.2</v>
      </c>
      <c r="L60" s="8" t="str">
        <f>VLOOKUP(A60,Courier_compnay_invoice!B:H,7,0)</f>
        <v>269.4</v>
      </c>
      <c r="M60" s="8">
        <f t="shared" si="4"/>
        <v>44.8</v>
      </c>
    </row>
    <row r="61">
      <c r="A61" s="6" t="s">
        <v>131</v>
      </c>
      <c r="B61" s="6" t="s">
        <v>132</v>
      </c>
      <c r="C61" s="7">
        <f>SUMIF('Company X - order Report'!$A:$A,A61,'Company X - order Report'!$E:$E)</f>
        <v>1.621</v>
      </c>
      <c r="D61" s="8">
        <f t="shared" si="1"/>
        <v>2</v>
      </c>
      <c r="E61" s="8" t="str">
        <f>VLOOKUP(A61,Courier_compnay_invoice!B:C,2,0)</f>
        <v>1.7</v>
      </c>
      <c r="F61" s="6">
        <f t="shared" si="2"/>
        <v>2</v>
      </c>
      <c r="G61" s="8" t="str">
        <f>VLOOKUP(A61,'Company X - Pincode Zones'!A:D,4,0)</f>
        <v>b</v>
      </c>
      <c r="H61" s="8" t="str">
        <f>VLOOKUP(G61,'Company X - Pincode Zones'!D:E,2,0)</f>
        <v>Forward charges</v>
      </c>
      <c r="I61" s="8" t="str">
        <f t="shared" si="3"/>
        <v>fwd_b</v>
      </c>
      <c r="J61" s="8" t="str">
        <f>VLOOKUP(A61,Courier_compnay_invoice!B:F,5,0)</f>
        <v>d</v>
      </c>
      <c r="K61" s="8">
        <f>IFS(I61="fwd_a",(Curioer_Rate!$A$2+((D61-0.5)*2)*Curioer_Rate!$B$2),
     I61 ="fwd_b",(Curioer_Rate!$C$2+((D61-0.5)*2)*Curioer_Rate!$D$2),
     I61="fwd_c",(Curioer_Rate!$E$2+((D61-0.5)*2)*Curioer_Rate!$F$2),
     I61="fwd_d",(Curioer_Rate!$G$2+((D61-0.5)*2)*Curioer_Rate!$H$2),
     I61="fwd_e",SUM(Curioer_Rate!$I$2,Curioer_Rate!$S$2)+((D61-0.5)*2)*SUM(Curioer_Rate!$J$2,Curioer_Rate!$T$2))</f>
        <v>117.9</v>
      </c>
      <c r="L61" s="8" t="str">
        <f>VLOOKUP(A61,Courier_compnay_invoice!B:H,7,0)</f>
        <v>179.8</v>
      </c>
      <c r="M61" s="8">
        <f t="shared" si="4"/>
        <v>-61.9</v>
      </c>
    </row>
    <row r="62">
      <c r="A62" s="6" t="s">
        <v>133</v>
      </c>
      <c r="B62" s="6" t="s">
        <v>134</v>
      </c>
      <c r="C62" s="7">
        <f>SUMIF('Company X - order Report'!$A:$A,A62,'Company X - order Report'!$E:$E)</f>
        <v>0.607</v>
      </c>
      <c r="D62" s="8">
        <f t="shared" si="1"/>
        <v>1</v>
      </c>
      <c r="E62" s="8" t="str">
        <f>VLOOKUP(A62,Courier_compnay_invoice!B:C,2,0)</f>
        <v>0.79</v>
      </c>
      <c r="F62" s="6">
        <f t="shared" si="2"/>
        <v>1</v>
      </c>
      <c r="G62" s="8" t="str">
        <f>VLOOKUP(A62,'Company X - Pincode Zones'!A:D,4,0)</f>
        <v>b</v>
      </c>
      <c r="H62" s="8" t="str">
        <f>VLOOKUP(G62,'Company X - Pincode Zones'!D:E,2,0)</f>
        <v>Forward charges</v>
      </c>
      <c r="I62" s="8" t="str">
        <f t="shared" si="3"/>
        <v>fwd_b</v>
      </c>
      <c r="J62" s="8" t="str">
        <f>VLOOKUP(A62,Courier_compnay_invoice!B:F,5,0)</f>
        <v>d</v>
      </c>
      <c r="K62" s="8">
        <f>IFS(I62="fwd_a",(Curioer_Rate!$A$2+((D62-0.5)*2)*Curioer_Rate!$B$2),
     I62 ="fwd_b",(Curioer_Rate!$C$2+((D62-0.5)*2)*Curioer_Rate!$D$2),
     I62="fwd_c",(Curioer_Rate!$E$2+((D62-0.5)*2)*Curioer_Rate!$F$2),
     I62="fwd_d",(Curioer_Rate!$G$2+((D62-0.5)*2)*Curioer_Rate!$H$2),
     I62="fwd_e",SUM(Curioer_Rate!$I$2,Curioer_Rate!$S$2)+((D62-0.5)*2)*SUM(Curioer_Rate!$J$2,Curioer_Rate!$T$2))</f>
        <v>61.3</v>
      </c>
      <c r="L62" s="8" t="str">
        <f>VLOOKUP(A62,Courier_compnay_invoice!B:H,7,0)</f>
        <v>90.2</v>
      </c>
      <c r="M62" s="8">
        <f t="shared" si="4"/>
        <v>-28.9</v>
      </c>
    </row>
    <row r="63">
      <c r="A63" s="6" t="s">
        <v>135</v>
      </c>
      <c r="B63" s="6" t="s">
        <v>136</v>
      </c>
      <c r="C63" s="7">
        <f>SUMIF('Company X - order Report'!$A:$A,A63,'Company X - order Report'!$E:$E)</f>
        <v>0.5</v>
      </c>
      <c r="D63" s="8">
        <f t="shared" si="1"/>
        <v>0.5</v>
      </c>
      <c r="E63" s="8" t="str">
        <f>VLOOKUP(A63,Courier_compnay_invoice!B:C,2,0)</f>
        <v>0.5</v>
      </c>
      <c r="F63" s="6">
        <f t="shared" si="2"/>
        <v>0.5</v>
      </c>
      <c r="G63" s="8" t="str">
        <f>VLOOKUP(A63,'Company X - Pincode Zones'!A:D,4,0)</f>
        <v>b</v>
      </c>
      <c r="H63" s="8" t="str">
        <f>VLOOKUP(G63,'Company X - Pincode Zones'!D:E,2,0)</f>
        <v>Forward charges</v>
      </c>
      <c r="I63" s="8" t="str">
        <f t="shared" si="3"/>
        <v>fwd_b</v>
      </c>
      <c r="J63" s="8" t="str">
        <f>VLOOKUP(A63,Courier_compnay_invoice!B:F,5,0)</f>
        <v>d</v>
      </c>
      <c r="K63" s="8">
        <f>IFS(I63="fwd_a",(Curioer_Rate!$A$2+((D63-0.5)*2)*Curioer_Rate!$B$2),
     I63 ="fwd_b",(Curioer_Rate!$C$2+((D63-0.5)*2)*Curioer_Rate!$D$2),
     I63="fwd_c",(Curioer_Rate!$E$2+((D63-0.5)*2)*Curioer_Rate!$F$2),
     I63="fwd_d",(Curioer_Rate!$G$2+((D63-0.5)*2)*Curioer_Rate!$H$2),
     I63="fwd_e",SUM(Curioer_Rate!$I$2,Curioer_Rate!$S$2)+((D63-0.5)*2)*SUM(Curioer_Rate!$J$2,Curioer_Rate!$T$2))</f>
        <v>33</v>
      </c>
      <c r="L63" s="8" t="str">
        <f>VLOOKUP(A63,Courier_compnay_invoice!B:H,7,0)</f>
        <v>45.4</v>
      </c>
      <c r="M63" s="8">
        <f t="shared" si="4"/>
        <v>-12.4</v>
      </c>
    </row>
    <row r="64">
      <c r="A64" s="6" t="s">
        <v>137</v>
      </c>
      <c r="B64" s="6" t="s">
        <v>138</v>
      </c>
      <c r="C64" s="7">
        <f>SUMIF('Company X - order Report'!$A:$A,A64,'Company X - order Report'!$E:$E)</f>
        <v>0.601</v>
      </c>
      <c r="D64" s="8">
        <f t="shared" si="1"/>
        <v>1</v>
      </c>
      <c r="E64" s="8" t="str">
        <f>VLOOKUP(A64,Courier_compnay_invoice!B:C,2,0)</f>
        <v>0.77</v>
      </c>
      <c r="F64" s="6">
        <f t="shared" si="2"/>
        <v>1</v>
      </c>
      <c r="G64" s="8" t="str">
        <f>VLOOKUP(A64,'Company X - Pincode Zones'!A:D,4,0)</f>
        <v>b</v>
      </c>
      <c r="H64" s="8" t="str">
        <f>VLOOKUP(G64,'Company X - Pincode Zones'!D:E,2,0)</f>
        <v>Forward charges</v>
      </c>
      <c r="I64" s="8" t="str">
        <f t="shared" si="3"/>
        <v>fwd_b</v>
      </c>
      <c r="J64" s="8" t="str">
        <f>VLOOKUP(A64,Courier_compnay_invoice!B:F,5,0)</f>
        <v>d</v>
      </c>
      <c r="K64" s="8">
        <f>IFS(I64="fwd_a",(Curioer_Rate!$A$2+((D64-0.5)*2)*Curioer_Rate!$B$2),
     I64 ="fwd_b",(Curioer_Rate!$C$2+((D64-0.5)*2)*Curioer_Rate!$D$2),
     I64="fwd_c",(Curioer_Rate!$E$2+((D64-0.5)*2)*Curioer_Rate!$F$2),
     I64="fwd_d",(Curioer_Rate!$G$2+((D64-0.5)*2)*Curioer_Rate!$H$2),
     I64="fwd_e",SUM(Curioer_Rate!$I$2,Curioer_Rate!$S$2)+((D64-0.5)*2)*SUM(Curioer_Rate!$J$2,Curioer_Rate!$T$2))</f>
        <v>61.3</v>
      </c>
      <c r="L64" s="8" t="str">
        <f>VLOOKUP(A64,Courier_compnay_invoice!B:H,7,0)</f>
        <v>90.2</v>
      </c>
      <c r="M64" s="8">
        <f t="shared" si="4"/>
        <v>-28.9</v>
      </c>
    </row>
    <row r="65">
      <c r="A65" s="6" t="s">
        <v>139</v>
      </c>
      <c r="B65" s="6" t="s">
        <v>140</v>
      </c>
      <c r="C65" s="7">
        <f>SUMIF('Company X - order Report'!$A:$A,A65,'Company X - order Report'!$E:$E)</f>
        <v>0.731</v>
      </c>
      <c r="D65" s="8">
        <f t="shared" si="1"/>
        <v>1</v>
      </c>
      <c r="E65" s="8" t="str">
        <f>VLOOKUP(A65,Courier_compnay_invoice!B:C,2,0)</f>
        <v>0.8</v>
      </c>
      <c r="F65" s="6">
        <f t="shared" si="2"/>
        <v>1</v>
      </c>
      <c r="G65" s="8" t="str">
        <f>VLOOKUP(A65,'Company X - Pincode Zones'!A:D,4,0)</f>
        <v>b</v>
      </c>
      <c r="H65" s="8" t="str">
        <f>VLOOKUP(G65,'Company X - Pincode Zones'!D:E,2,0)</f>
        <v>Forward charges</v>
      </c>
      <c r="I65" s="8" t="str">
        <f t="shared" si="3"/>
        <v>fwd_b</v>
      </c>
      <c r="J65" s="8" t="str">
        <f>VLOOKUP(A65,Courier_compnay_invoice!B:F,5,0)</f>
        <v>d</v>
      </c>
      <c r="K65" s="8">
        <f>IFS(I65="fwd_a",(Curioer_Rate!$A$2+((D65-0.5)*2)*Curioer_Rate!$B$2),
     I65 ="fwd_b",(Curioer_Rate!$C$2+((D65-0.5)*2)*Curioer_Rate!$D$2),
     I65="fwd_c",(Curioer_Rate!$E$2+((D65-0.5)*2)*Curioer_Rate!$F$2),
     I65="fwd_d",(Curioer_Rate!$G$2+((D65-0.5)*2)*Curioer_Rate!$H$2),
     I65="fwd_e",SUM(Curioer_Rate!$I$2,Curioer_Rate!$S$2)+((D65-0.5)*2)*SUM(Curioer_Rate!$J$2,Curioer_Rate!$T$2))</f>
        <v>61.3</v>
      </c>
      <c r="L65" s="8" t="str">
        <f>VLOOKUP(A65,Courier_compnay_invoice!B:H,7,0)</f>
        <v>90.2</v>
      </c>
      <c r="M65" s="8">
        <f t="shared" si="4"/>
        <v>-28.9</v>
      </c>
    </row>
    <row r="66">
      <c r="A66" s="6" t="s">
        <v>141</v>
      </c>
      <c r="B66" s="6" t="s">
        <v>142</v>
      </c>
      <c r="C66" s="7">
        <f>SUMIF('Company X - order Report'!$A:$A,A66,'Company X - order Report'!$E:$E)</f>
        <v>0.601</v>
      </c>
      <c r="D66" s="8">
        <f t="shared" si="1"/>
        <v>1</v>
      </c>
      <c r="E66" s="8" t="str">
        <f>VLOOKUP(A66,Courier_compnay_invoice!B:C,2,0)</f>
        <v>0.76</v>
      </c>
      <c r="F66" s="6">
        <f t="shared" si="2"/>
        <v>1</v>
      </c>
      <c r="G66" s="8" t="str">
        <f>VLOOKUP(A66,'Company X - Pincode Zones'!A:D,4,0)</f>
        <v>b</v>
      </c>
      <c r="H66" s="8" t="str">
        <f>VLOOKUP(G66,'Company X - Pincode Zones'!D:E,2,0)</f>
        <v>Forward charges</v>
      </c>
      <c r="I66" s="8" t="str">
        <f t="shared" si="3"/>
        <v>fwd_b</v>
      </c>
      <c r="J66" s="8" t="str">
        <f>VLOOKUP(A66,Courier_compnay_invoice!B:F,5,0)</f>
        <v>d</v>
      </c>
      <c r="K66" s="8">
        <f>IFS(I66="fwd_a",(Curioer_Rate!$A$2+((D66-0.5)*2)*Curioer_Rate!$B$2),
     I66 ="fwd_b",(Curioer_Rate!$C$2+((D66-0.5)*2)*Curioer_Rate!$D$2),
     I66="fwd_c",(Curioer_Rate!$E$2+((D66-0.5)*2)*Curioer_Rate!$F$2),
     I66="fwd_d",(Curioer_Rate!$G$2+((D66-0.5)*2)*Curioer_Rate!$H$2),
     I66="fwd_e",SUM(Curioer_Rate!$I$2,Curioer_Rate!$S$2)+((D66-0.5)*2)*SUM(Curioer_Rate!$J$2,Curioer_Rate!$T$2))</f>
        <v>61.3</v>
      </c>
      <c r="L66" s="8" t="str">
        <f>VLOOKUP(A66,Courier_compnay_invoice!B:H,7,0)</f>
        <v>90.2</v>
      </c>
      <c r="M66" s="8">
        <f t="shared" si="4"/>
        <v>-28.9</v>
      </c>
    </row>
    <row r="67">
      <c r="A67" s="6" t="s">
        <v>143</v>
      </c>
      <c r="B67" s="6" t="s">
        <v>144</v>
      </c>
      <c r="C67" s="7">
        <f>SUMIF('Company X - order Report'!$A:$A,A67,'Company X - order Report'!$E:$E)</f>
        <v>0.607</v>
      </c>
      <c r="D67" s="8">
        <f t="shared" si="1"/>
        <v>1</v>
      </c>
      <c r="E67" s="8" t="str">
        <f>VLOOKUP(A67,Courier_compnay_invoice!B:C,2,0)</f>
        <v>0.76</v>
      </c>
      <c r="F67" s="6">
        <f t="shared" si="2"/>
        <v>1</v>
      </c>
      <c r="G67" s="8" t="str">
        <f>VLOOKUP(A67,'Company X - Pincode Zones'!A:D,4,0)</f>
        <v>b</v>
      </c>
      <c r="H67" s="8" t="str">
        <f>VLOOKUP(G67,'Company X - Pincode Zones'!D:E,2,0)</f>
        <v>Forward charges</v>
      </c>
      <c r="I67" s="8" t="str">
        <f t="shared" si="3"/>
        <v>fwd_b</v>
      </c>
      <c r="J67" s="8" t="str">
        <f>VLOOKUP(A67,Courier_compnay_invoice!B:F,5,0)</f>
        <v>d</v>
      </c>
      <c r="K67" s="8">
        <f>IFS(I67="fwd_a",(Curioer_Rate!$A$2+((D67-0.5)*2)*Curioer_Rate!$B$2),
     I67 ="fwd_b",(Curioer_Rate!$C$2+((D67-0.5)*2)*Curioer_Rate!$D$2),
     I67="fwd_c",(Curioer_Rate!$E$2+((D67-0.5)*2)*Curioer_Rate!$F$2),
     I67="fwd_d",(Curioer_Rate!$G$2+((D67-0.5)*2)*Curioer_Rate!$H$2),
     I67="fwd_e",SUM(Curioer_Rate!$I$2,Curioer_Rate!$S$2)+((D67-0.5)*2)*SUM(Curioer_Rate!$J$2,Curioer_Rate!$T$2))</f>
        <v>61.3</v>
      </c>
      <c r="L67" s="8" t="str">
        <f>VLOOKUP(A67,Courier_compnay_invoice!B:H,7,0)</f>
        <v>90.2</v>
      </c>
      <c r="M67" s="8">
        <f t="shared" si="4"/>
        <v>-28.9</v>
      </c>
    </row>
    <row r="68">
      <c r="A68" s="6" t="s">
        <v>145</v>
      </c>
      <c r="B68" s="6" t="s">
        <v>146</v>
      </c>
      <c r="C68" s="7">
        <f>SUMIF('Company X - order Report'!$A:$A,A68,'Company X - order Report'!$E:$E)</f>
        <v>0.505</v>
      </c>
      <c r="D68" s="8">
        <f t="shared" si="1"/>
        <v>1</v>
      </c>
      <c r="E68" s="8" t="str">
        <f>VLOOKUP(A68,Courier_compnay_invoice!B:C,2,0)</f>
        <v>0.6</v>
      </c>
      <c r="F68" s="6">
        <f t="shared" si="2"/>
        <v>1</v>
      </c>
      <c r="G68" s="8" t="str">
        <f>VLOOKUP(A68,'Company X - Pincode Zones'!A:D,4,0)</f>
        <v>b</v>
      </c>
      <c r="H68" s="8" t="str">
        <f>VLOOKUP(G68,'Company X - Pincode Zones'!D:E,2,0)</f>
        <v>Forward charges</v>
      </c>
      <c r="I68" s="8" t="str">
        <f t="shared" si="3"/>
        <v>fwd_b</v>
      </c>
      <c r="J68" s="8" t="str">
        <f>VLOOKUP(A68,Courier_compnay_invoice!B:F,5,0)</f>
        <v>d</v>
      </c>
      <c r="K68" s="8">
        <f>IFS(I68="fwd_a",(Curioer_Rate!$A$2+((D68-0.5)*2)*Curioer_Rate!$B$2),
     I68 ="fwd_b",(Curioer_Rate!$C$2+((D68-0.5)*2)*Curioer_Rate!$D$2),
     I68="fwd_c",(Curioer_Rate!$E$2+((D68-0.5)*2)*Curioer_Rate!$F$2),
     I68="fwd_d",(Curioer_Rate!$G$2+((D68-0.5)*2)*Curioer_Rate!$H$2),
     I68="fwd_e",SUM(Curioer_Rate!$I$2,Curioer_Rate!$S$2)+((D68-0.5)*2)*SUM(Curioer_Rate!$J$2,Curioer_Rate!$T$2))</f>
        <v>61.3</v>
      </c>
      <c r="L68" s="8" t="str">
        <f>VLOOKUP(A68,Courier_compnay_invoice!B:H,7,0)</f>
        <v>90.2</v>
      </c>
      <c r="M68" s="8">
        <f t="shared" si="4"/>
        <v>-28.9</v>
      </c>
    </row>
    <row r="69">
      <c r="A69" s="6" t="s">
        <v>147</v>
      </c>
      <c r="B69" s="6" t="s">
        <v>148</v>
      </c>
      <c r="C69" s="7">
        <f>SUMIF('Company X - order Report'!$A:$A,A69,'Company X - order Report'!$E:$E)</f>
        <v>0.508</v>
      </c>
      <c r="D69" s="8">
        <f t="shared" si="1"/>
        <v>1</v>
      </c>
      <c r="E69" s="8" t="str">
        <f>VLOOKUP(A69,Courier_compnay_invoice!B:C,2,0)</f>
        <v>0.59</v>
      </c>
      <c r="F69" s="6">
        <f t="shared" si="2"/>
        <v>1</v>
      </c>
      <c r="G69" s="8" t="str">
        <f>VLOOKUP(A69,'Company X - Pincode Zones'!A:D,4,0)</f>
        <v>b</v>
      </c>
      <c r="H69" s="8" t="str">
        <f>VLOOKUP(G69,'Company X - Pincode Zones'!D:E,2,0)</f>
        <v>Forward charges</v>
      </c>
      <c r="I69" s="8" t="str">
        <f t="shared" si="3"/>
        <v>fwd_b</v>
      </c>
      <c r="J69" s="8" t="str">
        <f>VLOOKUP(A69,Courier_compnay_invoice!B:F,5,0)</f>
        <v>d</v>
      </c>
      <c r="K69" s="8">
        <f>IFS(I69="fwd_a",(Curioer_Rate!$A$2+((D69-0.5)*2)*Curioer_Rate!$B$2),
     I69 ="fwd_b",(Curioer_Rate!$C$2+((D69-0.5)*2)*Curioer_Rate!$D$2),
     I69="fwd_c",(Curioer_Rate!$E$2+((D69-0.5)*2)*Curioer_Rate!$F$2),
     I69="fwd_d",(Curioer_Rate!$G$2+((D69-0.5)*2)*Curioer_Rate!$H$2),
     I69="fwd_e",SUM(Curioer_Rate!$I$2,Curioer_Rate!$S$2)+((D69-0.5)*2)*SUM(Curioer_Rate!$J$2,Curioer_Rate!$T$2))</f>
        <v>61.3</v>
      </c>
      <c r="L69" s="8" t="str">
        <f>VLOOKUP(A69,Courier_compnay_invoice!B:H,7,0)</f>
        <v>90.2</v>
      </c>
      <c r="M69" s="8">
        <f t="shared" si="4"/>
        <v>-28.9</v>
      </c>
    </row>
    <row r="70">
      <c r="A70" s="6" t="s">
        <v>149</v>
      </c>
      <c r="B70" s="6" t="s">
        <v>150</v>
      </c>
      <c r="C70" s="7">
        <f>SUMIF('Company X - order Report'!$A:$A,A70,'Company X - order Report'!$E:$E)</f>
        <v>0.607</v>
      </c>
      <c r="D70" s="8">
        <f t="shared" si="1"/>
        <v>1</v>
      </c>
      <c r="E70" s="8" t="str">
        <f>VLOOKUP(A70,Courier_compnay_invoice!B:C,2,0)</f>
        <v>0.8</v>
      </c>
      <c r="F70" s="6">
        <f t="shared" si="2"/>
        <v>1</v>
      </c>
      <c r="G70" s="8" t="str">
        <f>VLOOKUP(A70,'Company X - Pincode Zones'!A:D,4,0)</f>
        <v>b</v>
      </c>
      <c r="H70" s="8" t="str">
        <f>VLOOKUP(G70,'Company X - Pincode Zones'!D:E,2,0)</f>
        <v>Forward charges</v>
      </c>
      <c r="I70" s="8" t="str">
        <f t="shared" si="3"/>
        <v>fwd_b</v>
      </c>
      <c r="J70" s="8" t="str">
        <f>VLOOKUP(A70,Courier_compnay_invoice!B:F,5,0)</f>
        <v>d</v>
      </c>
      <c r="K70" s="8">
        <f>IFS(I70="fwd_a",(Curioer_Rate!$A$2+((D70-0.5)*2)*Curioer_Rate!$B$2),
     I70 ="fwd_b",(Curioer_Rate!$C$2+((D70-0.5)*2)*Curioer_Rate!$D$2),
     I70="fwd_c",(Curioer_Rate!$E$2+((D70-0.5)*2)*Curioer_Rate!$F$2),
     I70="fwd_d",(Curioer_Rate!$G$2+((D70-0.5)*2)*Curioer_Rate!$H$2),
     I70="fwd_e",SUM(Curioer_Rate!$I$2,Curioer_Rate!$S$2)+((D70-0.5)*2)*SUM(Curioer_Rate!$J$2,Curioer_Rate!$T$2))</f>
        <v>61.3</v>
      </c>
      <c r="L70" s="8" t="str">
        <f>VLOOKUP(A70,Courier_compnay_invoice!B:H,7,0)</f>
        <v>90.2</v>
      </c>
      <c r="M70" s="8">
        <f t="shared" si="4"/>
        <v>-28.9</v>
      </c>
    </row>
    <row r="71">
      <c r="A71" s="6" t="s">
        <v>151</v>
      </c>
      <c r="B71" s="6" t="s">
        <v>152</v>
      </c>
      <c r="C71" s="7">
        <f>SUMIF('Company X - order Report'!$A:$A,A71,'Company X - order Report'!$E:$E)</f>
        <v>0.5</v>
      </c>
      <c r="D71" s="8">
        <f t="shared" si="1"/>
        <v>0.5</v>
      </c>
      <c r="E71" s="8" t="str">
        <f>VLOOKUP(A71,Courier_compnay_invoice!B:C,2,0)</f>
        <v>0.5</v>
      </c>
      <c r="F71" s="6">
        <f t="shared" si="2"/>
        <v>0.5</v>
      </c>
      <c r="G71" s="8" t="str">
        <f>VLOOKUP(A71,'Company X - Pincode Zones'!A:D,4,0)</f>
        <v>b</v>
      </c>
      <c r="H71" s="8" t="str">
        <f>VLOOKUP(G71,'Company X - Pincode Zones'!D:E,2,0)</f>
        <v>Forward charges</v>
      </c>
      <c r="I71" s="8" t="str">
        <f t="shared" si="3"/>
        <v>fwd_b</v>
      </c>
      <c r="J71" s="8" t="str">
        <f>VLOOKUP(A71,Courier_compnay_invoice!B:F,5,0)</f>
        <v>d</v>
      </c>
      <c r="K71" s="8">
        <f>IFS(I71="fwd_a",(Curioer_Rate!$A$2+((D71-0.5)*2)*Curioer_Rate!$B$2),
     I71 ="fwd_b",(Curioer_Rate!$C$2+((D71-0.5)*2)*Curioer_Rate!$D$2),
     I71="fwd_c",(Curioer_Rate!$E$2+((D71-0.5)*2)*Curioer_Rate!$F$2),
     I71="fwd_d",(Curioer_Rate!$G$2+((D71-0.5)*2)*Curioer_Rate!$H$2),
     I71="fwd_e",SUM(Curioer_Rate!$I$2,Curioer_Rate!$S$2)+((D71-0.5)*2)*SUM(Curioer_Rate!$J$2,Curioer_Rate!$T$2))</f>
        <v>33</v>
      </c>
      <c r="L71" s="8" t="str">
        <f>VLOOKUP(A71,Courier_compnay_invoice!B:H,7,0)</f>
        <v>86.7</v>
      </c>
      <c r="M71" s="8">
        <f t="shared" si="4"/>
        <v>-53.7</v>
      </c>
    </row>
    <row r="72">
      <c r="A72" s="6" t="s">
        <v>153</v>
      </c>
      <c r="B72" s="6" t="s">
        <v>154</v>
      </c>
      <c r="C72" s="7">
        <f>SUMIF('Company X - order Report'!$A:$A,A72,'Company X - order Report'!$E:$E)</f>
        <v>2.572</v>
      </c>
      <c r="D72" s="8">
        <f t="shared" si="1"/>
        <v>3</v>
      </c>
      <c r="E72" s="8" t="str">
        <f>VLOOKUP(A72,Courier_compnay_invoice!B:C,2,0)</f>
        <v>2.94</v>
      </c>
      <c r="F72" s="6">
        <f t="shared" si="2"/>
        <v>3</v>
      </c>
      <c r="G72" s="8" t="str">
        <f>VLOOKUP(A72,'Company X - Pincode Zones'!A:D,4,0)</f>
        <v>b</v>
      </c>
      <c r="H72" s="8" t="str">
        <f>VLOOKUP(G72,'Company X - Pincode Zones'!D:E,2,0)</f>
        <v>Forward charges</v>
      </c>
      <c r="I72" s="8" t="str">
        <f t="shared" si="3"/>
        <v>fwd_b</v>
      </c>
      <c r="J72" s="8" t="str">
        <f>VLOOKUP(A72,Courier_compnay_invoice!B:F,5,0)</f>
        <v>d</v>
      </c>
      <c r="K72" s="8">
        <f>IFS(I72="fwd_a",(Curioer_Rate!$A$2+((D72-0.5)*2)*Curioer_Rate!$B$2),
     I72 ="fwd_b",(Curioer_Rate!$C$2+((D72-0.5)*2)*Curioer_Rate!$D$2),
     I72="fwd_c",(Curioer_Rate!$E$2+((D72-0.5)*2)*Curioer_Rate!$F$2),
     I72="fwd_d",(Curioer_Rate!$G$2+((D72-0.5)*2)*Curioer_Rate!$H$2),
     I72="fwd_e",SUM(Curioer_Rate!$I$2,Curioer_Rate!$S$2)+((D72-0.5)*2)*SUM(Curioer_Rate!$J$2,Curioer_Rate!$T$2))</f>
        <v>174.5</v>
      </c>
      <c r="L72" s="8" t="str">
        <f>VLOOKUP(A72,Courier_compnay_invoice!B:H,7,0)</f>
        <v>269.4</v>
      </c>
      <c r="M72" s="8">
        <f t="shared" si="4"/>
        <v>-94.9</v>
      </c>
    </row>
    <row r="73">
      <c r="A73" s="6" t="s">
        <v>155</v>
      </c>
      <c r="B73" s="6" t="s">
        <v>156</v>
      </c>
      <c r="C73" s="7">
        <f>SUMIF('Company X - order Report'!$A:$A,A73,'Company X - order Report'!$E:$E)</f>
        <v>0.72</v>
      </c>
      <c r="D73" s="8">
        <f t="shared" si="1"/>
        <v>1</v>
      </c>
      <c r="E73" s="8" t="str">
        <f>VLOOKUP(A73,Courier_compnay_invoice!B:C,2,0)</f>
        <v>1</v>
      </c>
      <c r="F73" s="6">
        <f t="shared" si="2"/>
        <v>1</v>
      </c>
      <c r="G73" s="8" t="str">
        <f>VLOOKUP(A73,'Company X - Pincode Zones'!A:D,4,0)</f>
        <v>b</v>
      </c>
      <c r="H73" s="8" t="str">
        <f>VLOOKUP(G73,'Company X - Pincode Zones'!D:E,2,0)</f>
        <v>Forward charges</v>
      </c>
      <c r="I73" s="8" t="str">
        <f t="shared" si="3"/>
        <v>fwd_b</v>
      </c>
      <c r="J73" s="8" t="str">
        <f>VLOOKUP(A73,Courier_compnay_invoice!B:F,5,0)</f>
        <v>d</v>
      </c>
      <c r="K73" s="8">
        <f>IFS(I73="fwd_a",(Curioer_Rate!$A$2+((D73-0.5)*2)*Curioer_Rate!$B$2),
     I73 ="fwd_b",(Curioer_Rate!$C$2+((D73-0.5)*2)*Curioer_Rate!$D$2),
     I73="fwd_c",(Curioer_Rate!$E$2+((D73-0.5)*2)*Curioer_Rate!$F$2),
     I73="fwd_d",(Curioer_Rate!$G$2+((D73-0.5)*2)*Curioer_Rate!$H$2),
     I73="fwd_e",SUM(Curioer_Rate!$I$2,Curioer_Rate!$S$2)+((D73-0.5)*2)*SUM(Curioer_Rate!$J$2,Curioer_Rate!$T$2))</f>
        <v>61.3</v>
      </c>
      <c r="L73" s="8" t="str">
        <f>VLOOKUP(A73,Courier_compnay_invoice!B:H,7,0)</f>
        <v>90.2</v>
      </c>
      <c r="M73" s="8">
        <f t="shared" si="4"/>
        <v>-28.9</v>
      </c>
    </row>
    <row r="74">
      <c r="A74" s="6" t="s">
        <v>157</v>
      </c>
      <c r="B74" s="6" t="s">
        <v>158</v>
      </c>
      <c r="C74" s="7">
        <f>SUMIF('Company X - order Report'!$A:$A,A74,'Company X - order Report'!$E:$E)</f>
        <v>0.563</v>
      </c>
      <c r="D74" s="8">
        <f t="shared" si="1"/>
        <v>1</v>
      </c>
      <c r="E74" s="8" t="str">
        <f>VLOOKUP(A74,Courier_compnay_invoice!B:C,2,0)</f>
        <v>0.61</v>
      </c>
      <c r="F74" s="6">
        <f t="shared" si="2"/>
        <v>1</v>
      </c>
      <c r="G74" s="8" t="str">
        <f>VLOOKUP(A74,'Company X - Pincode Zones'!A:D,4,0)</f>
        <v>b</v>
      </c>
      <c r="H74" s="8" t="str">
        <f>VLOOKUP(G74,'Company X - Pincode Zones'!D:E,2,0)</f>
        <v>Forward charges</v>
      </c>
      <c r="I74" s="8" t="str">
        <f t="shared" si="3"/>
        <v>fwd_b</v>
      </c>
      <c r="J74" s="8" t="str">
        <f>VLOOKUP(A74,Courier_compnay_invoice!B:F,5,0)</f>
        <v>d</v>
      </c>
      <c r="K74" s="8">
        <f>IFS(I74="fwd_a",(Curioer_Rate!$A$2+((D74-0.5)*2)*Curioer_Rate!$B$2),
     I74 ="fwd_b",(Curioer_Rate!$C$2+((D74-0.5)*2)*Curioer_Rate!$D$2),
     I74="fwd_c",(Curioer_Rate!$E$2+((D74-0.5)*2)*Curioer_Rate!$F$2),
     I74="fwd_d",(Curioer_Rate!$G$2+((D74-0.5)*2)*Curioer_Rate!$H$2),
     I74="fwd_e",SUM(Curioer_Rate!$I$2,Curioer_Rate!$S$2)+((D74-0.5)*2)*SUM(Curioer_Rate!$J$2,Curioer_Rate!$T$2))</f>
        <v>61.3</v>
      </c>
      <c r="L74" s="8" t="str">
        <f>VLOOKUP(A74,Courier_compnay_invoice!B:H,7,0)</f>
        <v>90.2</v>
      </c>
      <c r="M74" s="8">
        <f t="shared" si="4"/>
        <v>-28.9</v>
      </c>
    </row>
    <row r="75">
      <c r="A75" s="6" t="s">
        <v>159</v>
      </c>
      <c r="B75" s="6" t="s">
        <v>160</v>
      </c>
      <c r="C75" s="7">
        <f>SUMIF('Company X - order Report'!$A:$A,A75,'Company X - order Report'!$E:$E)</f>
        <v>0.127</v>
      </c>
      <c r="D75" s="8">
        <f t="shared" si="1"/>
        <v>0.5</v>
      </c>
      <c r="E75" s="8" t="str">
        <f>VLOOKUP(A75,Courier_compnay_invoice!B:C,2,0)</f>
        <v>0.15</v>
      </c>
      <c r="F75" s="6">
        <f t="shared" si="2"/>
        <v>0.5</v>
      </c>
      <c r="G75" s="8" t="str">
        <f>VLOOKUP(A75,'Company X - Pincode Zones'!A:D,4,0)</f>
        <v>b</v>
      </c>
      <c r="H75" s="8" t="str">
        <f>VLOOKUP(G75,'Company X - Pincode Zones'!D:E,2,0)</f>
        <v>Forward charges</v>
      </c>
      <c r="I75" s="8" t="str">
        <f t="shared" si="3"/>
        <v>fwd_b</v>
      </c>
      <c r="J75" s="8" t="str">
        <f>VLOOKUP(A75,Courier_compnay_invoice!B:F,5,0)</f>
        <v>d</v>
      </c>
      <c r="K75" s="8">
        <f>IFS(I75="fwd_a",(Curioer_Rate!$A$2+((D75-0.5)*2)*Curioer_Rate!$B$2),
     I75 ="fwd_b",(Curioer_Rate!$C$2+((D75-0.5)*2)*Curioer_Rate!$D$2),
     I75="fwd_c",(Curioer_Rate!$E$2+((D75-0.5)*2)*Curioer_Rate!$F$2),
     I75="fwd_d",(Curioer_Rate!$G$2+((D75-0.5)*2)*Curioer_Rate!$H$2),
     I75="fwd_e",SUM(Curioer_Rate!$I$2,Curioer_Rate!$S$2)+((D75-0.5)*2)*SUM(Curioer_Rate!$J$2,Curioer_Rate!$T$2))</f>
        <v>33</v>
      </c>
      <c r="L75" s="8" t="str">
        <f>VLOOKUP(A75,Courier_compnay_invoice!B:H,7,0)</f>
        <v>86.7</v>
      </c>
      <c r="M75" s="8">
        <f t="shared" si="4"/>
        <v>-53.7</v>
      </c>
    </row>
    <row r="76">
      <c r="A76" s="6" t="s">
        <v>161</v>
      </c>
      <c r="B76" s="6" t="s">
        <v>162</v>
      </c>
      <c r="C76" s="7">
        <f>SUMIF('Company X - order Report'!$A:$A,A76,'Company X - order Report'!$E:$E)</f>
        <v>0.22</v>
      </c>
      <c r="D76" s="8">
        <f t="shared" si="1"/>
        <v>0.5</v>
      </c>
      <c r="E76" s="8" t="str">
        <f>VLOOKUP(A76,Courier_compnay_invoice!B:C,2,0)</f>
        <v>0.2</v>
      </c>
      <c r="F76" s="6">
        <f t="shared" si="2"/>
        <v>0.5</v>
      </c>
      <c r="G76" s="8" t="str">
        <f>VLOOKUP(A76,'Company X - Pincode Zones'!A:D,4,0)</f>
        <v>b</v>
      </c>
      <c r="H76" s="8" t="str">
        <f>VLOOKUP(G76,'Company X - Pincode Zones'!D:E,2,0)</f>
        <v>Forward charges</v>
      </c>
      <c r="I76" s="8" t="str">
        <f t="shared" si="3"/>
        <v>fwd_b</v>
      </c>
      <c r="J76" s="8" t="str">
        <f>VLOOKUP(A76,Courier_compnay_invoice!B:F,5,0)</f>
        <v>d</v>
      </c>
      <c r="K76" s="8">
        <f>IFS(I76="fwd_a",(Curioer_Rate!$A$2+((D76-0.5)*2)*Curioer_Rate!$B$2),
     I76 ="fwd_b",(Curioer_Rate!$C$2+((D76-0.5)*2)*Curioer_Rate!$D$2),
     I76="fwd_c",(Curioer_Rate!$E$2+((D76-0.5)*2)*Curioer_Rate!$F$2),
     I76="fwd_d",(Curioer_Rate!$G$2+((D76-0.5)*2)*Curioer_Rate!$H$2),
     I76="fwd_e",SUM(Curioer_Rate!$I$2,Curioer_Rate!$S$2)+((D76-0.5)*2)*SUM(Curioer_Rate!$J$2,Curioer_Rate!$T$2))</f>
        <v>33</v>
      </c>
      <c r="L76" s="8" t="str">
        <f>VLOOKUP(A76,Courier_compnay_invoice!B:H,7,0)</f>
        <v>45.4</v>
      </c>
      <c r="M76" s="8">
        <f t="shared" si="4"/>
        <v>-12.4</v>
      </c>
    </row>
    <row r="77">
      <c r="A77" s="6" t="s">
        <v>163</v>
      </c>
      <c r="B77" s="6" t="s">
        <v>164</v>
      </c>
      <c r="C77" s="7">
        <f>SUMIF('Company X - order Report'!$A:$A,A77,'Company X - order Report'!$E:$E)</f>
        <v>0.554</v>
      </c>
      <c r="D77" s="8">
        <f t="shared" si="1"/>
        <v>1</v>
      </c>
      <c r="E77" s="8" t="str">
        <f>VLOOKUP(A77,Courier_compnay_invoice!B:C,2,0)</f>
        <v>0.7</v>
      </c>
      <c r="F77" s="6">
        <f t="shared" si="2"/>
        <v>1</v>
      </c>
      <c r="G77" s="8" t="str">
        <f>VLOOKUP(A77,'Company X - Pincode Zones'!A:D,4,0)</f>
        <v>b</v>
      </c>
      <c r="H77" s="8" t="str">
        <f>VLOOKUP(G77,'Company X - Pincode Zones'!D:E,2,0)</f>
        <v>Forward charges</v>
      </c>
      <c r="I77" s="8" t="str">
        <f t="shared" si="3"/>
        <v>fwd_b</v>
      </c>
      <c r="J77" s="8" t="str">
        <f>VLOOKUP(A77,Courier_compnay_invoice!B:F,5,0)</f>
        <v>d</v>
      </c>
      <c r="K77" s="8">
        <f>IFS(I77="fwd_a",(Curioer_Rate!$A$2+((D77-0.5)*2)*Curioer_Rate!$B$2),
     I77 ="fwd_b",(Curioer_Rate!$C$2+((D77-0.5)*2)*Curioer_Rate!$D$2),
     I77="fwd_c",(Curioer_Rate!$E$2+((D77-0.5)*2)*Curioer_Rate!$F$2),
     I77="fwd_d",(Curioer_Rate!$G$2+((D77-0.5)*2)*Curioer_Rate!$H$2),
     I77="fwd_e",SUM(Curioer_Rate!$I$2,Curioer_Rate!$S$2)+((D77-0.5)*2)*SUM(Curioer_Rate!$J$2,Curioer_Rate!$T$2))</f>
        <v>61.3</v>
      </c>
      <c r="L77" s="8" t="str">
        <f>VLOOKUP(A77,Courier_compnay_invoice!B:H,7,0)</f>
        <v>90.2</v>
      </c>
      <c r="M77" s="8">
        <f t="shared" si="4"/>
        <v>-28.9</v>
      </c>
    </row>
    <row r="78">
      <c r="A78" s="6" t="s">
        <v>165</v>
      </c>
      <c r="B78" s="6" t="s">
        <v>166</v>
      </c>
      <c r="C78" s="7">
        <f>SUMIF('Company X - order Report'!$A:$A,A78,'Company X - order Report'!$E:$E)</f>
        <v>0.5</v>
      </c>
      <c r="D78" s="8">
        <f t="shared" si="1"/>
        <v>0.5</v>
      </c>
      <c r="E78" s="8" t="str">
        <f>VLOOKUP(A78,Courier_compnay_invoice!B:C,2,0)</f>
        <v>0.5</v>
      </c>
      <c r="F78" s="6">
        <f t="shared" si="2"/>
        <v>0.5</v>
      </c>
      <c r="G78" s="8" t="str">
        <f>VLOOKUP(A78,'Company X - Pincode Zones'!A:D,4,0)</f>
        <v>b</v>
      </c>
      <c r="H78" s="8" t="str">
        <f>VLOOKUP(G78,'Company X - Pincode Zones'!D:E,2,0)</f>
        <v>Forward charges</v>
      </c>
      <c r="I78" s="8" t="str">
        <f t="shared" si="3"/>
        <v>fwd_b</v>
      </c>
      <c r="J78" s="8" t="str">
        <f>VLOOKUP(A78,Courier_compnay_invoice!B:F,5,0)</f>
        <v>d</v>
      </c>
      <c r="K78" s="8">
        <f>IFS(I78="fwd_a",(Curioer_Rate!$A$2+((D78-0.5)*2)*Curioer_Rate!$B$2),
     I78 ="fwd_b",(Curioer_Rate!$C$2+((D78-0.5)*2)*Curioer_Rate!$D$2),
     I78="fwd_c",(Curioer_Rate!$E$2+((D78-0.5)*2)*Curioer_Rate!$F$2),
     I78="fwd_d",(Curioer_Rate!$G$2+((D78-0.5)*2)*Curioer_Rate!$H$2),
     I78="fwd_e",SUM(Curioer_Rate!$I$2,Curioer_Rate!$S$2)+((D78-0.5)*2)*SUM(Curioer_Rate!$J$2,Curioer_Rate!$T$2))</f>
        <v>33</v>
      </c>
      <c r="L78" s="8" t="str">
        <f>VLOOKUP(A78,Courier_compnay_invoice!B:H,7,0)</f>
        <v>45.4</v>
      </c>
      <c r="M78" s="8">
        <f t="shared" si="4"/>
        <v>-12.4</v>
      </c>
    </row>
    <row r="79">
      <c r="A79" s="6" t="s">
        <v>167</v>
      </c>
      <c r="B79" s="6" t="s">
        <v>168</v>
      </c>
      <c r="C79" s="7">
        <f>SUMIF('Company X - order Report'!$A:$A,A79,'Company X - order Report'!$E:$E)</f>
        <v>2.098</v>
      </c>
      <c r="D79" s="8">
        <f t="shared" si="1"/>
        <v>2.5</v>
      </c>
      <c r="E79" s="8" t="str">
        <f>VLOOKUP(A79,Courier_compnay_invoice!B:C,2,0)</f>
        <v>2.1</v>
      </c>
      <c r="F79" s="6">
        <f t="shared" si="2"/>
        <v>2.5</v>
      </c>
      <c r="G79" s="8" t="str">
        <f>VLOOKUP(A79,'Company X - Pincode Zones'!A:D,4,0)</f>
        <v>b</v>
      </c>
      <c r="H79" s="8" t="str">
        <f>VLOOKUP(G79,'Company X - Pincode Zones'!D:E,2,0)</f>
        <v>Forward charges</v>
      </c>
      <c r="I79" s="8" t="str">
        <f t="shared" si="3"/>
        <v>fwd_b</v>
      </c>
      <c r="J79" s="8" t="str">
        <f>VLOOKUP(A79,Courier_compnay_invoice!B:F,5,0)</f>
        <v>d</v>
      </c>
      <c r="K79" s="8">
        <f>IFS(I79="fwd_a",(Curioer_Rate!$A$2+((D79-0.5)*2)*Curioer_Rate!$B$2),
     I79 ="fwd_b",(Curioer_Rate!$C$2+((D79-0.5)*2)*Curioer_Rate!$D$2),
     I79="fwd_c",(Curioer_Rate!$E$2+((D79-0.5)*2)*Curioer_Rate!$F$2),
     I79="fwd_d",(Curioer_Rate!$G$2+((D79-0.5)*2)*Curioer_Rate!$H$2),
     I79="fwd_e",SUM(Curioer_Rate!$I$2,Curioer_Rate!$S$2)+((D79-0.5)*2)*SUM(Curioer_Rate!$J$2,Curioer_Rate!$T$2))</f>
        <v>146.2</v>
      </c>
      <c r="L79" s="8" t="str">
        <f>VLOOKUP(A79,Courier_compnay_invoice!B:H,7,0)</f>
        <v>224.6</v>
      </c>
      <c r="M79" s="8">
        <f t="shared" si="4"/>
        <v>-78.4</v>
      </c>
    </row>
    <row r="80">
      <c r="A80" s="6" t="s">
        <v>169</v>
      </c>
      <c r="B80" s="6" t="s">
        <v>170</v>
      </c>
      <c r="C80" s="7">
        <f>SUMIF('Company X - order Report'!$A:$A,A80,'Company X - order Report'!$E:$E)</f>
        <v>0.177</v>
      </c>
      <c r="D80" s="8">
        <f t="shared" si="1"/>
        <v>0.5</v>
      </c>
      <c r="E80" s="8" t="str">
        <f>VLOOKUP(A80,Courier_compnay_invoice!B:C,2,0)</f>
        <v>0.2</v>
      </c>
      <c r="F80" s="6">
        <f t="shared" si="2"/>
        <v>0.5</v>
      </c>
      <c r="G80" s="8" t="str">
        <f>VLOOKUP(A80,'Company X - Pincode Zones'!A:D,4,0)</f>
        <v>b</v>
      </c>
      <c r="H80" s="8" t="str">
        <f>VLOOKUP(G80,'Company X - Pincode Zones'!D:E,2,0)</f>
        <v>Forward charges</v>
      </c>
      <c r="I80" s="8" t="str">
        <f t="shared" si="3"/>
        <v>fwd_b</v>
      </c>
      <c r="J80" s="8" t="str">
        <f>VLOOKUP(A80,Courier_compnay_invoice!B:F,5,0)</f>
        <v>d</v>
      </c>
      <c r="K80" s="8">
        <f>IFS(I80="fwd_a",(Curioer_Rate!$A$2+((D80-0.5)*2)*Curioer_Rate!$B$2),
     I80 ="fwd_b",(Curioer_Rate!$C$2+((D80-0.5)*2)*Curioer_Rate!$D$2),
     I80="fwd_c",(Curioer_Rate!$E$2+((D80-0.5)*2)*Curioer_Rate!$F$2),
     I80="fwd_d",(Curioer_Rate!$G$2+((D80-0.5)*2)*Curioer_Rate!$H$2),
     I80="fwd_e",SUM(Curioer_Rate!$I$2,Curioer_Rate!$S$2)+((D80-0.5)*2)*SUM(Curioer_Rate!$J$2,Curioer_Rate!$T$2))</f>
        <v>33</v>
      </c>
      <c r="L80" s="8" t="str">
        <f>VLOOKUP(A80,Courier_compnay_invoice!B:H,7,0)</f>
        <v>45.4</v>
      </c>
      <c r="M80" s="8">
        <f t="shared" si="4"/>
        <v>-12.4</v>
      </c>
    </row>
    <row r="81">
      <c r="A81" s="6" t="s">
        <v>171</v>
      </c>
      <c r="B81" s="6" t="s">
        <v>172</v>
      </c>
      <c r="C81" s="7">
        <f>SUMIF('Company X - order Report'!$A:$A,A81,'Company X - order Report'!$E:$E)</f>
        <v>0.165</v>
      </c>
      <c r="D81" s="8">
        <f t="shared" si="1"/>
        <v>0.5</v>
      </c>
      <c r="E81" s="8" t="str">
        <f>VLOOKUP(A81,Courier_compnay_invoice!B:C,2,0)</f>
        <v>0.2</v>
      </c>
      <c r="F81" s="6">
        <f t="shared" si="2"/>
        <v>0.5</v>
      </c>
      <c r="G81" s="8" t="str">
        <f>VLOOKUP(A81,'Company X - Pincode Zones'!A:D,4,0)</f>
        <v>b</v>
      </c>
      <c r="H81" s="8" t="str">
        <f>VLOOKUP(G81,'Company X - Pincode Zones'!D:E,2,0)</f>
        <v>Forward charges</v>
      </c>
      <c r="I81" s="8" t="str">
        <f t="shared" si="3"/>
        <v>fwd_b</v>
      </c>
      <c r="J81" s="8" t="str">
        <f>VLOOKUP(A81,Courier_compnay_invoice!B:F,5,0)</f>
        <v>d</v>
      </c>
      <c r="K81" s="8">
        <f>IFS(I81="fwd_a",(Curioer_Rate!$A$2+((D81-0.5)*2)*Curioer_Rate!$B$2),
     I81 ="fwd_b",(Curioer_Rate!$C$2+((D81-0.5)*2)*Curioer_Rate!$D$2),
     I81="fwd_c",(Curioer_Rate!$E$2+((D81-0.5)*2)*Curioer_Rate!$F$2),
     I81="fwd_d",(Curioer_Rate!$G$2+((D81-0.5)*2)*Curioer_Rate!$H$2),
     I81="fwd_e",SUM(Curioer_Rate!$I$2,Curioer_Rate!$S$2)+((D81-0.5)*2)*SUM(Curioer_Rate!$J$2,Curioer_Rate!$T$2))</f>
        <v>33</v>
      </c>
      <c r="L81" s="8" t="str">
        <f>VLOOKUP(A81,Courier_compnay_invoice!B:H,7,0)</f>
        <v>45.4</v>
      </c>
      <c r="M81" s="8">
        <f t="shared" si="4"/>
        <v>-12.4</v>
      </c>
    </row>
    <row r="82">
      <c r="A82" s="6" t="s">
        <v>173</v>
      </c>
      <c r="B82" s="6" t="s">
        <v>174</v>
      </c>
      <c r="C82" s="7">
        <f>SUMIF('Company X - order Report'!$A:$A,A82,'Company X - order Report'!$E:$E)</f>
        <v>0.24</v>
      </c>
      <c r="D82" s="8">
        <f t="shared" si="1"/>
        <v>0.5</v>
      </c>
      <c r="E82" s="8" t="str">
        <f>VLOOKUP(A82,Courier_compnay_invoice!B:C,2,0)</f>
        <v>0.15</v>
      </c>
      <c r="F82" s="6">
        <f t="shared" si="2"/>
        <v>0.5</v>
      </c>
      <c r="G82" s="8" t="str">
        <f>VLOOKUP(A82,'Company X - Pincode Zones'!A:D,4,0)</f>
        <v>b</v>
      </c>
      <c r="H82" s="8" t="str">
        <f>VLOOKUP(G82,'Company X - Pincode Zones'!D:E,2,0)</f>
        <v>Forward charges</v>
      </c>
      <c r="I82" s="8" t="str">
        <f t="shared" si="3"/>
        <v>fwd_b</v>
      </c>
      <c r="J82" s="8" t="str">
        <f>VLOOKUP(A82,Courier_compnay_invoice!B:F,5,0)</f>
        <v>d</v>
      </c>
      <c r="K82" s="8">
        <f>IFS(I82="fwd_a",(Curioer_Rate!$A$2+((D82-0.5)*2)*Curioer_Rate!$B$2),
     I82 ="fwd_b",(Curioer_Rate!$C$2+((D82-0.5)*2)*Curioer_Rate!$D$2),
     I82="fwd_c",(Curioer_Rate!$E$2+((D82-0.5)*2)*Curioer_Rate!$F$2),
     I82="fwd_d",(Curioer_Rate!$G$2+((D82-0.5)*2)*Curioer_Rate!$H$2),
     I82="fwd_e",SUM(Curioer_Rate!$I$2,Curioer_Rate!$S$2)+((D82-0.5)*2)*SUM(Curioer_Rate!$J$2,Curioer_Rate!$T$2))</f>
        <v>33</v>
      </c>
      <c r="L82" s="8" t="str">
        <f>VLOOKUP(A82,Courier_compnay_invoice!B:H,7,0)</f>
        <v>45.4</v>
      </c>
      <c r="M82" s="8">
        <f t="shared" si="4"/>
        <v>-12.4</v>
      </c>
    </row>
    <row r="83">
      <c r="A83" s="6" t="s">
        <v>175</v>
      </c>
      <c r="B83" s="6" t="s">
        <v>176</v>
      </c>
      <c r="C83" s="7">
        <f>SUMIF('Company X - order Report'!$A:$A,A83,'Company X - order Report'!$E:$E)</f>
        <v>0.755</v>
      </c>
      <c r="D83" s="8">
        <f t="shared" si="1"/>
        <v>1</v>
      </c>
      <c r="E83" s="8" t="str">
        <f>VLOOKUP(A83,Courier_compnay_invoice!B:C,2,0)</f>
        <v>0.8</v>
      </c>
      <c r="F83" s="6">
        <f t="shared" si="2"/>
        <v>1</v>
      </c>
      <c r="G83" s="8" t="str">
        <f>VLOOKUP(A83,'Company X - Pincode Zones'!A:D,4,0)</f>
        <v>b</v>
      </c>
      <c r="H83" s="8" t="str">
        <f>VLOOKUP(G83,'Company X - Pincode Zones'!D:E,2,0)</f>
        <v>Forward charges</v>
      </c>
      <c r="I83" s="8" t="str">
        <f t="shared" si="3"/>
        <v>fwd_b</v>
      </c>
      <c r="J83" s="8" t="str">
        <f>VLOOKUP(A83,Courier_compnay_invoice!B:F,5,0)</f>
        <v>d</v>
      </c>
      <c r="K83" s="8">
        <f>IFS(I83="fwd_a",(Curioer_Rate!$A$2+((D83-0.5)*2)*Curioer_Rate!$B$2),
     I83 ="fwd_b",(Curioer_Rate!$C$2+((D83-0.5)*2)*Curioer_Rate!$D$2),
     I83="fwd_c",(Curioer_Rate!$E$2+((D83-0.5)*2)*Curioer_Rate!$F$2),
     I83="fwd_d",(Curioer_Rate!$G$2+((D83-0.5)*2)*Curioer_Rate!$H$2),
     I83="fwd_e",SUM(Curioer_Rate!$I$2,Curioer_Rate!$S$2)+((D83-0.5)*2)*SUM(Curioer_Rate!$J$2,Curioer_Rate!$T$2))</f>
        <v>61.3</v>
      </c>
      <c r="L83" s="8" t="str">
        <f>VLOOKUP(A83,Courier_compnay_invoice!B:H,7,0)</f>
        <v>90.2</v>
      </c>
      <c r="M83" s="8">
        <f t="shared" si="4"/>
        <v>-28.9</v>
      </c>
    </row>
    <row r="84">
      <c r="A84" s="6" t="s">
        <v>177</v>
      </c>
      <c r="B84" s="6" t="s">
        <v>178</v>
      </c>
      <c r="C84" s="7">
        <f>SUMIF('Company X - order Report'!$A:$A,A84,'Company X - order Report'!$E:$E)</f>
        <v>0.24</v>
      </c>
      <c r="D84" s="8">
        <f t="shared" si="1"/>
        <v>0.5</v>
      </c>
      <c r="E84" s="8" t="str">
        <f>VLOOKUP(A84,Courier_compnay_invoice!B:C,2,0)</f>
        <v>0.2</v>
      </c>
      <c r="F84" s="6">
        <f t="shared" si="2"/>
        <v>0.5</v>
      </c>
      <c r="G84" s="8" t="str">
        <f>VLOOKUP(A84,'Company X - Pincode Zones'!A:D,4,0)</f>
        <v>b</v>
      </c>
      <c r="H84" s="8" t="str">
        <f>VLOOKUP(G84,'Company X - Pincode Zones'!D:E,2,0)</f>
        <v>Forward charges</v>
      </c>
      <c r="I84" s="8" t="str">
        <f t="shared" si="3"/>
        <v>fwd_b</v>
      </c>
      <c r="J84" s="8" t="str">
        <f>VLOOKUP(A84,Courier_compnay_invoice!B:F,5,0)</f>
        <v>d</v>
      </c>
      <c r="K84" s="8">
        <f>IFS(I84="fwd_a",(Curioer_Rate!$A$2+((D84-0.5)*2)*Curioer_Rate!$B$2),
     I84 ="fwd_b",(Curioer_Rate!$C$2+((D84-0.5)*2)*Curioer_Rate!$D$2),
     I84="fwd_c",(Curioer_Rate!$E$2+((D84-0.5)*2)*Curioer_Rate!$F$2),
     I84="fwd_d",(Curioer_Rate!$G$2+((D84-0.5)*2)*Curioer_Rate!$H$2),
     I84="fwd_e",SUM(Curioer_Rate!$I$2,Curioer_Rate!$S$2)+((D84-0.5)*2)*SUM(Curioer_Rate!$J$2,Curioer_Rate!$T$2))</f>
        <v>33</v>
      </c>
      <c r="L84" s="8" t="str">
        <f>VLOOKUP(A84,Courier_compnay_invoice!B:H,7,0)</f>
        <v>45.4</v>
      </c>
      <c r="M84" s="8">
        <f t="shared" si="4"/>
        <v>-12.4</v>
      </c>
    </row>
    <row r="85">
      <c r="A85" s="6" t="s">
        <v>179</v>
      </c>
      <c r="B85" s="6" t="s">
        <v>180</v>
      </c>
      <c r="C85" s="7">
        <f>SUMIF('Company X - order Report'!$A:$A,A85,'Company X - order Report'!$E:$E)</f>
        <v>0.477</v>
      </c>
      <c r="D85" s="8">
        <f t="shared" si="1"/>
        <v>0.5</v>
      </c>
      <c r="E85" s="8" t="str">
        <f>VLOOKUP(A85,Courier_compnay_invoice!B:C,2,0)</f>
        <v>0.5</v>
      </c>
      <c r="F85" s="6">
        <f t="shared" si="2"/>
        <v>0.5</v>
      </c>
      <c r="G85" s="8" t="str">
        <f>VLOOKUP(A85,'Company X - Pincode Zones'!A:D,4,0)</f>
        <v>b</v>
      </c>
      <c r="H85" s="8" t="str">
        <f>VLOOKUP(G85,'Company X - Pincode Zones'!D:E,2,0)</f>
        <v>Forward charges</v>
      </c>
      <c r="I85" s="8" t="str">
        <f t="shared" si="3"/>
        <v>fwd_b</v>
      </c>
      <c r="J85" s="8" t="str">
        <f>VLOOKUP(A85,Courier_compnay_invoice!B:F,5,0)</f>
        <v>d</v>
      </c>
      <c r="K85" s="8">
        <f>IFS(I85="fwd_a",(Curioer_Rate!$A$2+((D85-0.5)*2)*Curioer_Rate!$B$2),
     I85 ="fwd_b",(Curioer_Rate!$C$2+((D85-0.5)*2)*Curioer_Rate!$D$2),
     I85="fwd_c",(Curioer_Rate!$E$2+((D85-0.5)*2)*Curioer_Rate!$F$2),
     I85="fwd_d",(Curioer_Rate!$G$2+((D85-0.5)*2)*Curioer_Rate!$H$2),
     I85="fwd_e",SUM(Curioer_Rate!$I$2,Curioer_Rate!$S$2)+((D85-0.5)*2)*SUM(Curioer_Rate!$J$2,Curioer_Rate!$T$2))</f>
        <v>33</v>
      </c>
      <c r="L85" s="8" t="str">
        <f>VLOOKUP(A85,Courier_compnay_invoice!B:H,7,0)</f>
        <v>45.4</v>
      </c>
      <c r="M85" s="8">
        <f t="shared" si="4"/>
        <v>-12.4</v>
      </c>
    </row>
    <row r="86">
      <c r="A86" s="6" t="s">
        <v>181</v>
      </c>
      <c r="B86" s="6" t="s">
        <v>182</v>
      </c>
      <c r="C86" s="7">
        <f>SUMIF('Company X - order Report'!$A:$A,A86,'Company X - order Report'!$E:$E)</f>
        <v>0.558</v>
      </c>
      <c r="D86" s="8">
        <f t="shared" si="1"/>
        <v>1</v>
      </c>
      <c r="E86" s="8" t="str">
        <f>VLOOKUP(A86,Courier_compnay_invoice!B:C,2,0)</f>
        <v>0.6</v>
      </c>
      <c r="F86" s="6">
        <f t="shared" si="2"/>
        <v>1</v>
      </c>
      <c r="G86" s="8" t="str">
        <f>VLOOKUP(A86,'Company X - Pincode Zones'!A:D,4,0)</f>
        <v>b</v>
      </c>
      <c r="H86" s="8" t="str">
        <f>VLOOKUP(G86,'Company X - Pincode Zones'!D:E,2,0)</f>
        <v>Forward charges</v>
      </c>
      <c r="I86" s="8" t="str">
        <f t="shared" si="3"/>
        <v>fwd_b</v>
      </c>
      <c r="J86" s="8" t="str">
        <f>VLOOKUP(A86,Courier_compnay_invoice!B:F,5,0)</f>
        <v>d</v>
      </c>
      <c r="K86" s="8">
        <f>IFS(I86="fwd_a",(Curioer_Rate!$A$2+((D86-0.5)*2)*Curioer_Rate!$B$2),
     I86 ="fwd_b",(Curioer_Rate!$C$2+((D86-0.5)*2)*Curioer_Rate!$D$2),
     I86="fwd_c",(Curioer_Rate!$E$2+((D86-0.5)*2)*Curioer_Rate!$F$2),
     I86="fwd_d",(Curioer_Rate!$G$2+((D86-0.5)*2)*Curioer_Rate!$H$2),
     I86="fwd_e",SUM(Curioer_Rate!$I$2,Curioer_Rate!$S$2)+((D86-0.5)*2)*SUM(Curioer_Rate!$J$2,Curioer_Rate!$T$2))</f>
        <v>61.3</v>
      </c>
      <c r="L86" s="8" t="str">
        <f>VLOOKUP(A86,Courier_compnay_invoice!B:H,7,0)</f>
        <v>90.2</v>
      </c>
      <c r="M86" s="8">
        <f t="shared" si="4"/>
        <v>-28.9</v>
      </c>
    </row>
    <row r="87">
      <c r="A87" s="6" t="s">
        <v>183</v>
      </c>
      <c r="B87" s="6" t="s">
        <v>184</v>
      </c>
      <c r="C87" s="7">
        <f>SUMIF('Company X - order Report'!$A:$A,A87,'Company X - order Report'!$E:$E)</f>
        <v>1.376</v>
      </c>
      <c r="D87" s="8">
        <f t="shared" si="1"/>
        <v>1.5</v>
      </c>
      <c r="E87" s="8" t="str">
        <f>VLOOKUP(A87,Courier_compnay_invoice!B:C,2,0)</f>
        <v>1.1</v>
      </c>
      <c r="F87" s="6">
        <f t="shared" si="2"/>
        <v>1.5</v>
      </c>
      <c r="G87" s="8" t="str">
        <f>VLOOKUP(A87,'Company X - Pincode Zones'!A:D,4,0)</f>
        <v>b</v>
      </c>
      <c r="H87" s="8" t="str">
        <f>VLOOKUP(G87,'Company X - Pincode Zones'!D:E,2,0)</f>
        <v>Forward charges</v>
      </c>
      <c r="I87" s="8" t="str">
        <f t="shared" si="3"/>
        <v>fwd_b</v>
      </c>
      <c r="J87" s="8" t="str">
        <f>VLOOKUP(A87,Courier_compnay_invoice!B:F,5,0)</f>
        <v>d</v>
      </c>
      <c r="K87" s="8">
        <f>IFS(I87="fwd_a",(Curioer_Rate!$A$2+((D87-0.5)*2)*Curioer_Rate!$B$2),
     I87 ="fwd_b",(Curioer_Rate!$C$2+((D87-0.5)*2)*Curioer_Rate!$D$2),
     I87="fwd_c",(Curioer_Rate!$E$2+((D87-0.5)*2)*Curioer_Rate!$F$2),
     I87="fwd_d",(Curioer_Rate!$G$2+((D87-0.5)*2)*Curioer_Rate!$H$2),
     I87="fwd_e",SUM(Curioer_Rate!$I$2,Curioer_Rate!$S$2)+((D87-0.5)*2)*SUM(Curioer_Rate!$J$2,Curioer_Rate!$T$2))</f>
        <v>89.6</v>
      </c>
      <c r="L87" s="8" t="str">
        <f>VLOOKUP(A87,Courier_compnay_invoice!B:H,7,0)</f>
        <v>135</v>
      </c>
      <c r="M87" s="8">
        <f t="shared" si="4"/>
        <v>-45.4</v>
      </c>
    </row>
    <row r="88">
      <c r="A88" s="6" t="s">
        <v>185</v>
      </c>
      <c r="B88" s="6" t="s">
        <v>186</v>
      </c>
      <c r="C88" s="7">
        <f>SUMIF('Company X - order Report'!$A:$A,A88,'Company X - order Report'!$E:$E)</f>
        <v>0.065</v>
      </c>
      <c r="D88" s="8">
        <f t="shared" si="1"/>
        <v>0.5</v>
      </c>
      <c r="E88" s="8" t="str">
        <f>VLOOKUP(A88,Courier_compnay_invoice!B:C,2,0)</f>
        <v>0.15</v>
      </c>
      <c r="F88" s="6">
        <f t="shared" si="2"/>
        <v>0.5</v>
      </c>
      <c r="G88" s="8" t="str">
        <f>VLOOKUP(A88,'Company X - Pincode Zones'!A:D,4,0)</f>
        <v>b</v>
      </c>
      <c r="H88" s="8" t="str">
        <f>VLOOKUP(G88,'Company X - Pincode Zones'!D:E,2,0)</f>
        <v>Forward charges</v>
      </c>
      <c r="I88" s="8" t="str">
        <f t="shared" si="3"/>
        <v>fwd_b</v>
      </c>
      <c r="J88" s="8" t="str">
        <f>VLOOKUP(A88,Courier_compnay_invoice!B:F,5,0)</f>
        <v>d</v>
      </c>
      <c r="K88" s="8">
        <f>IFS(I88="fwd_a",(Curioer_Rate!$A$2+((D88-0.5)*2)*Curioer_Rate!$B$2),
     I88 ="fwd_b",(Curioer_Rate!$C$2+((D88-0.5)*2)*Curioer_Rate!$D$2),
     I88="fwd_c",(Curioer_Rate!$E$2+((D88-0.5)*2)*Curioer_Rate!$F$2),
     I88="fwd_d",(Curioer_Rate!$G$2+((D88-0.5)*2)*Curioer_Rate!$H$2),
     I88="fwd_e",SUM(Curioer_Rate!$I$2,Curioer_Rate!$S$2)+((D88-0.5)*2)*SUM(Curioer_Rate!$J$2,Curioer_Rate!$T$2))</f>
        <v>33</v>
      </c>
      <c r="L88" s="8" t="str">
        <f>VLOOKUP(A88,Courier_compnay_invoice!B:H,7,0)</f>
        <v>45.4</v>
      </c>
      <c r="M88" s="8">
        <f t="shared" si="4"/>
        <v>-12.4</v>
      </c>
    </row>
    <row r="89">
      <c r="A89" s="6" t="s">
        <v>187</v>
      </c>
      <c r="B89" s="6" t="s">
        <v>188</v>
      </c>
      <c r="C89" s="7">
        <f>SUMIF('Company X - order Report'!$A:$A,A89,'Company X - order Report'!$E:$E)</f>
        <v>0.721</v>
      </c>
      <c r="D89" s="8">
        <f t="shared" si="1"/>
        <v>1</v>
      </c>
      <c r="E89" s="8" t="str">
        <f>VLOOKUP(A89,Courier_compnay_invoice!B:C,2,0)</f>
        <v>0.8</v>
      </c>
      <c r="F89" s="6">
        <f t="shared" si="2"/>
        <v>1</v>
      </c>
      <c r="G89" s="8" t="str">
        <f>VLOOKUP(A89,'Company X - Pincode Zones'!A:D,4,0)</f>
        <v>e</v>
      </c>
      <c r="H89" s="8" t="str">
        <f>VLOOKUP(G89,'Company X - Pincode Zones'!D:E,2,0)</f>
        <v>Forward and RTO charges</v>
      </c>
      <c r="I89" s="8" t="str">
        <f t="shared" si="3"/>
        <v>fwd_e</v>
      </c>
      <c r="J89" s="8" t="str">
        <f>VLOOKUP(A89,Courier_compnay_invoice!B:F,5,0)</f>
        <v>b</v>
      </c>
      <c r="K89" s="8">
        <f>IFS(I89="fwd_a",(Curioer_Rate!$A$2+((D89-0.5)*2)*Curioer_Rate!$B$2),
     I89 ="fwd_b",(Curioer_Rate!$C$2+((D89-0.5)*2)*Curioer_Rate!$D$2),
     I89="fwd_c",(Curioer_Rate!$E$2+((D89-0.5)*2)*Curioer_Rate!$F$2),
     I89="fwd_d",(Curioer_Rate!$G$2+((D89-0.5)*2)*Curioer_Rate!$H$2),
     I89="fwd_e",SUM(Curioer_Rate!$I$2,Curioer_Rate!$S$2)+((D89-0.5)*2)*SUM(Curioer_Rate!$J$2,Curioer_Rate!$T$2))</f>
        <v>218.3</v>
      </c>
      <c r="L89" s="8" t="str">
        <f>VLOOKUP(A89,Courier_compnay_invoice!B:H,7,0)</f>
        <v>61.3</v>
      </c>
      <c r="M89" s="8">
        <f t="shared" si="4"/>
        <v>157</v>
      </c>
    </row>
    <row r="90">
      <c r="A90" s="6" t="s">
        <v>189</v>
      </c>
      <c r="B90" s="6" t="s">
        <v>190</v>
      </c>
      <c r="C90" s="7">
        <f>SUMIF('Company X - order Report'!$A:$A,A90,'Company X - order Report'!$E:$E)</f>
        <v>0.27</v>
      </c>
      <c r="D90" s="8">
        <f t="shared" si="1"/>
        <v>0.5</v>
      </c>
      <c r="E90" s="8" t="str">
        <f>VLOOKUP(A90,Courier_compnay_invoice!B:C,2,0)</f>
        <v>0.3</v>
      </c>
      <c r="F90" s="6">
        <f t="shared" si="2"/>
        <v>0.5</v>
      </c>
      <c r="G90" s="8" t="str">
        <f>VLOOKUP(A90,'Company X - Pincode Zones'!A:D,4,0)</f>
        <v>e</v>
      </c>
      <c r="H90" s="8" t="str">
        <f>VLOOKUP(G90,'Company X - Pincode Zones'!D:E,2,0)</f>
        <v>Forward and RTO charges</v>
      </c>
      <c r="I90" s="8" t="str">
        <f t="shared" si="3"/>
        <v>fwd_e</v>
      </c>
      <c r="J90" s="8" t="str">
        <f>VLOOKUP(A90,Courier_compnay_invoice!B:F,5,0)</f>
        <v>b</v>
      </c>
      <c r="K90" s="8">
        <f>IFS(I90="fwd_a",(Curioer_Rate!$A$2+((D90-0.5)*2)*Curioer_Rate!$B$2),
     I90 ="fwd_b",(Curioer_Rate!$C$2+((D90-0.5)*2)*Curioer_Rate!$D$2),
     I90="fwd_c",(Curioer_Rate!$E$2+((D90-0.5)*2)*Curioer_Rate!$F$2),
     I90="fwd_d",(Curioer_Rate!$G$2+((D90-0.5)*2)*Curioer_Rate!$H$2),
     I90="fwd_e",SUM(Curioer_Rate!$I$2,Curioer_Rate!$S$2)+((D90-0.5)*2)*SUM(Curioer_Rate!$J$2,Curioer_Rate!$T$2))</f>
        <v>107.3</v>
      </c>
      <c r="L90" s="8" t="str">
        <f>VLOOKUP(A90,Courier_compnay_invoice!B:H,7,0)</f>
        <v>33</v>
      </c>
      <c r="M90" s="8">
        <f t="shared" si="4"/>
        <v>74.3</v>
      </c>
    </row>
    <row r="91">
      <c r="A91" s="6" t="s">
        <v>191</v>
      </c>
      <c r="B91" s="6" t="s">
        <v>192</v>
      </c>
      <c r="C91" s="7">
        <f>SUMIF('Company X - order Report'!$A:$A,A91,'Company X - order Report'!$E:$E)</f>
        <v>1.676</v>
      </c>
      <c r="D91" s="8">
        <f t="shared" si="1"/>
        <v>2</v>
      </c>
      <c r="E91" s="8" t="str">
        <f>VLOOKUP(A91,Courier_compnay_invoice!B:C,2,0)</f>
        <v>1.6</v>
      </c>
      <c r="F91" s="6">
        <f t="shared" si="2"/>
        <v>2</v>
      </c>
      <c r="G91" s="8" t="str">
        <f>VLOOKUP(A91,'Company X - Pincode Zones'!A:D,4,0)</f>
        <v>e</v>
      </c>
      <c r="H91" s="8" t="str">
        <f>VLOOKUP(G91,'Company X - Pincode Zones'!D:E,2,0)</f>
        <v>Forward and RTO charges</v>
      </c>
      <c r="I91" s="8" t="str">
        <f t="shared" si="3"/>
        <v>fwd_e</v>
      </c>
      <c r="J91" s="8" t="str">
        <f>VLOOKUP(A91,Courier_compnay_invoice!B:F,5,0)</f>
        <v>b</v>
      </c>
      <c r="K91" s="8">
        <f>IFS(I91="fwd_a",(Curioer_Rate!$A$2+((D91-0.5)*2)*Curioer_Rate!$B$2),
     I91 ="fwd_b",(Curioer_Rate!$C$2+((D91-0.5)*2)*Curioer_Rate!$D$2),
     I91="fwd_c",(Curioer_Rate!$E$2+((D91-0.5)*2)*Curioer_Rate!$F$2),
     I91="fwd_d",(Curioer_Rate!$G$2+((D91-0.5)*2)*Curioer_Rate!$H$2),
     I91="fwd_e",SUM(Curioer_Rate!$I$2,Curioer_Rate!$S$2)+((D91-0.5)*2)*SUM(Curioer_Rate!$J$2,Curioer_Rate!$T$2))</f>
        <v>440.3</v>
      </c>
      <c r="L91" s="8" t="str">
        <f>VLOOKUP(A91,Courier_compnay_invoice!B:H,7,0)</f>
        <v>117.9</v>
      </c>
      <c r="M91" s="8">
        <f t="shared" si="4"/>
        <v>322.4</v>
      </c>
    </row>
    <row r="92">
      <c r="A92" s="6" t="s">
        <v>193</v>
      </c>
      <c r="B92" s="6" t="s">
        <v>194</v>
      </c>
      <c r="C92" s="7">
        <f>SUMIF('Company X - order Report'!$A:$A,A92,'Company X - order Report'!$E:$E)</f>
        <v>0.5</v>
      </c>
      <c r="D92" s="8">
        <f t="shared" si="1"/>
        <v>0.5</v>
      </c>
      <c r="E92" s="8" t="str">
        <f>VLOOKUP(A92,Courier_compnay_invoice!B:C,2,0)</f>
        <v>0.71</v>
      </c>
      <c r="F92" s="6">
        <f t="shared" si="2"/>
        <v>1</v>
      </c>
      <c r="G92" s="8" t="str">
        <f>VLOOKUP(A92,'Company X - Pincode Zones'!A:D,4,0)</f>
        <v>b</v>
      </c>
      <c r="H92" s="8" t="str">
        <f>VLOOKUP(G92,'Company X - Pincode Zones'!D:E,2,0)</f>
        <v>Forward charges</v>
      </c>
      <c r="I92" s="8" t="str">
        <f t="shared" si="3"/>
        <v>fwd_b</v>
      </c>
      <c r="J92" s="8" t="str">
        <f>VLOOKUP(A92,Courier_compnay_invoice!B:F,5,0)</f>
        <v>d</v>
      </c>
      <c r="K92" s="8">
        <f>IFS(I92="fwd_a",(Curioer_Rate!$A$2+((D92-0.5)*2)*Curioer_Rate!$B$2),
     I92 ="fwd_b",(Curioer_Rate!$C$2+((D92-0.5)*2)*Curioer_Rate!$D$2),
     I92="fwd_c",(Curioer_Rate!$E$2+((D92-0.5)*2)*Curioer_Rate!$F$2),
     I92="fwd_d",(Curioer_Rate!$G$2+((D92-0.5)*2)*Curioer_Rate!$H$2),
     I92="fwd_e",SUM(Curioer_Rate!$I$2,Curioer_Rate!$S$2)+((D92-0.5)*2)*SUM(Curioer_Rate!$J$2,Curioer_Rate!$T$2))</f>
        <v>33</v>
      </c>
      <c r="L92" s="8" t="str">
        <f>VLOOKUP(A92,Courier_compnay_invoice!B:H,7,0)</f>
        <v>90.2</v>
      </c>
      <c r="M92" s="8">
        <f t="shared" si="4"/>
        <v>-57.2</v>
      </c>
    </row>
    <row r="93">
      <c r="A93" s="6" t="s">
        <v>195</v>
      </c>
      <c r="B93" s="6" t="s">
        <v>196</v>
      </c>
      <c r="C93" s="7">
        <f>SUMIF('Company X - order Report'!$A:$A,A93,'Company X - order Report'!$E:$E)</f>
        <v>0.84</v>
      </c>
      <c r="D93" s="8">
        <f t="shared" si="1"/>
        <v>1</v>
      </c>
      <c r="E93" s="8" t="str">
        <f>VLOOKUP(A93,Courier_compnay_invoice!B:C,2,0)</f>
        <v>1.02</v>
      </c>
      <c r="F93" s="6">
        <f t="shared" si="2"/>
        <v>1.5</v>
      </c>
      <c r="G93" s="8" t="str">
        <f>VLOOKUP(A93,'Company X - Pincode Zones'!A:D,4,0)</f>
        <v>b</v>
      </c>
      <c r="H93" s="8" t="str">
        <f>VLOOKUP(G93,'Company X - Pincode Zones'!D:E,2,0)</f>
        <v>Forward charges</v>
      </c>
      <c r="I93" s="8" t="str">
        <f t="shared" si="3"/>
        <v>fwd_b</v>
      </c>
      <c r="J93" s="8" t="str">
        <f>VLOOKUP(A93,Courier_compnay_invoice!B:F,5,0)</f>
        <v>d</v>
      </c>
      <c r="K93" s="8">
        <f>IFS(I93="fwd_a",(Curioer_Rate!$A$2+((D93-0.5)*2)*Curioer_Rate!$B$2),
     I93 ="fwd_b",(Curioer_Rate!$C$2+((D93-0.5)*2)*Curioer_Rate!$D$2),
     I93="fwd_c",(Curioer_Rate!$E$2+((D93-0.5)*2)*Curioer_Rate!$F$2),
     I93="fwd_d",(Curioer_Rate!$G$2+((D93-0.5)*2)*Curioer_Rate!$H$2),
     I93="fwd_e",SUM(Curioer_Rate!$I$2,Curioer_Rate!$S$2)+((D93-0.5)*2)*SUM(Curioer_Rate!$J$2,Curioer_Rate!$T$2))</f>
        <v>61.3</v>
      </c>
      <c r="L93" s="8" t="str">
        <f>VLOOKUP(A93,Courier_compnay_invoice!B:H,7,0)</f>
        <v>135</v>
      </c>
      <c r="M93" s="8">
        <f t="shared" si="4"/>
        <v>-73.7</v>
      </c>
    </row>
    <row r="94">
      <c r="A94" s="6" t="s">
        <v>197</v>
      </c>
      <c r="B94" s="6" t="s">
        <v>198</v>
      </c>
      <c r="C94" s="7">
        <f>SUMIF('Company X - order Report'!$A:$A,A94,'Company X - order Report'!$E:$E)</f>
        <v>0.127</v>
      </c>
      <c r="D94" s="8">
        <f t="shared" si="1"/>
        <v>0.5</v>
      </c>
      <c r="E94" s="8" t="str">
        <f>VLOOKUP(A94,Courier_compnay_invoice!B:C,2,0)</f>
        <v>0.59</v>
      </c>
      <c r="F94" s="6">
        <f t="shared" si="2"/>
        <v>1</v>
      </c>
      <c r="G94" s="8" t="str">
        <f>VLOOKUP(A94,'Company X - Pincode Zones'!A:D,4,0)</f>
        <v>b</v>
      </c>
      <c r="H94" s="8" t="str">
        <f>VLOOKUP(G94,'Company X - Pincode Zones'!D:E,2,0)</f>
        <v>Forward charges</v>
      </c>
      <c r="I94" s="8" t="str">
        <f t="shared" si="3"/>
        <v>fwd_b</v>
      </c>
      <c r="J94" s="8" t="str">
        <f>VLOOKUP(A94,Courier_compnay_invoice!B:F,5,0)</f>
        <v>d</v>
      </c>
      <c r="K94" s="8">
        <f>IFS(I94="fwd_a",(Curioer_Rate!$A$2+((D94-0.5)*2)*Curioer_Rate!$B$2),
     I94 ="fwd_b",(Curioer_Rate!$C$2+((D94-0.5)*2)*Curioer_Rate!$D$2),
     I94="fwd_c",(Curioer_Rate!$E$2+((D94-0.5)*2)*Curioer_Rate!$F$2),
     I94="fwd_d",(Curioer_Rate!$G$2+((D94-0.5)*2)*Curioer_Rate!$H$2),
     I94="fwd_e",SUM(Curioer_Rate!$I$2,Curioer_Rate!$S$2)+((D94-0.5)*2)*SUM(Curioer_Rate!$J$2,Curioer_Rate!$T$2))</f>
        <v>33</v>
      </c>
      <c r="L94" s="8" t="str">
        <f>VLOOKUP(A94,Courier_compnay_invoice!B:H,7,0)</f>
        <v>90.2</v>
      </c>
      <c r="M94" s="8">
        <f t="shared" si="4"/>
        <v>-57.2</v>
      </c>
    </row>
    <row r="95">
      <c r="A95" s="6" t="s">
        <v>199</v>
      </c>
      <c r="B95" s="6" t="s">
        <v>200</v>
      </c>
      <c r="C95" s="7">
        <f>SUMIF('Company X - order Report'!$A:$A,A95,'Company X - order Report'!$E:$E)</f>
        <v>0.5</v>
      </c>
      <c r="D95" s="8">
        <f t="shared" si="1"/>
        <v>0.5</v>
      </c>
      <c r="E95" s="8" t="str">
        <f>VLOOKUP(A95,Courier_compnay_invoice!B:C,2,0)</f>
        <v>0.69</v>
      </c>
      <c r="F95" s="6">
        <f t="shared" si="2"/>
        <v>1</v>
      </c>
      <c r="G95" s="8" t="str">
        <f>VLOOKUP(A95,'Company X - Pincode Zones'!A:D,4,0)</f>
        <v>b</v>
      </c>
      <c r="H95" s="8" t="str">
        <f>VLOOKUP(G95,'Company X - Pincode Zones'!D:E,2,0)</f>
        <v>Forward charges</v>
      </c>
      <c r="I95" s="8" t="str">
        <f t="shared" si="3"/>
        <v>fwd_b</v>
      </c>
      <c r="J95" s="8" t="str">
        <f>VLOOKUP(A95,Courier_compnay_invoice!B:F,5,0)</f>
        <v>d</v>
      </c>
      <c r="K95" s="8">
        <f>IFS(I95="fwd_a",(Curioer_Rate!$A$2+((D95-0.5)*2)*Curioer_Rate!$B$2),
     I95 ="fwd_b",(Curioer_Rate!$C$2+((D95-0.5)*2)*Curioer_Rate!$D$2),
     I95="fwd_c",(Curioer_Rate!$E$2+((D95-0.5)*2)*Curioer_Rate!$F$2),
     I95="fwd_d",(Curioer_Rate!$G$2+((D95-0.5)*2)*Curioer_Rate!$H$2),
     I95="fwd_e",SUM(Curioer_Rate!$I$2,Curioer_Rate!$S$2)+((D95-0.5)*2)*SUM(Curioer_Rate!$J$2,Curioer_Rate!$T$2))</f>
        <v>33</v>
      </c>
      <c r="L95" s="8" t="str">
        <f>VLOOKUP(A95,Courier_compnay_invoice!B:H,7,0)</f>
        <v>90.2</v>
      </c>
      <c r="M95" s="8">
        <f t="shared" si="4"/>
        <v>-57.2</v>
      </c>
    </row>
    <row r="96">
      <c r="A96" s="6" t="s">
        <v>201</v>
      </c>
      <c r="B96" s="6" t="s">
        <v>202</v>
      </c>
      <c r="C96" s="7">
        <f>SUMIF('Company X - order Report'!$A:$A,A96,'Company X - order Report'!$E:$E)</f>
        <v>0.5</v>
      </c>
      <c r="D96" s="8">
        <f t="shared" si="1"/>
        <v>0.5</v>
      </c>
      <c r="E96" s="8" t="str">
        <f>VLOOKUP(A96,Courier_compnay_invoice!B:C,2,0)</f>
        <v>0.68</v>
      </c>
      <c r="F96" s="6">
        <f t="shared" si="2"/>
        <v>1</v>
      </c>
      <c r="G96" s="8" t="str">
        <f>VLOOKUP(A96,'Company X - Pincode Zones'!A:D,4,0)</f>
        <v>b</v>
      </c>
      <c r="H96" s="8" t="str">
        <f>VLOOKUP(G96,'Company X - Pincode Zones'!D:E,2,0)</f>
        <v>Forward charges</v>
      </c>
      <c r="I96" s="8" t="str">
        <f t="shared" si="3"/>
        <v>fwd_b</v>
      </c>
      <c r="J96" s="8" t="str">
        <f>VLOOKUP(A96,Courier_compnay_invoice!B:F,5,0)</f>
        <v>d</v>
      </c>
      <c r="K96" s="8">
        <f>IFS(I96="fwd_a",(Curioer_Rate!$A$2+((D96-0.5)*2)*Curioer_Rate!$B$2),
     I96 ="fwd_b",(Curioer_Rate!$C$2+((D96-0.5)*2)*Curioer_Rate!$D$2),
     I96="fwd_c",(Curioer_Rate!$E$2+((D96-0.5)*2)*Curioer_Rate!$F$2),
     I96="fwd_d",(Curioer_Rate!$G$2+((D96-0.5)*2)*Curioer_Rate!$H$2),
     I96="fwd_e",SUM(Curioer_Rate!$I$2,Curioer_Rate!$S$2)+((D96-0.5)*2)*SUM(Curioer_Rate!$J$2,Curioer_Rate!$T$2))</f>
        <v>33</v>
      </c>
      <c r="L96" s="8" t="str">
        <f>VLOOKUP(A96,Courier_compnay_invoice!B:H,7,0)</f>
        <v>90.2</v>
      </c>
      <c r="M96" s="8">
        <f t="shared" si="4"/>
        <v>-57.2</v>
      </c>
    </row>
    <row r="97">
      <c r="A97" s="6" t="s">
        <v>203</v>
      </c>
      <c r="B97" s="6" t="s">
        <v>204</v>
      </c>
      <c r="C97" s="7">
        <f>SUMIF('Company X - order Report'!$A:$A,A97,'Company X - order Report'!$E:$E)</f>
        <v>0.49</v>
      </c>
      <c r="D97" s="8">
        <f t="shared" si="1"/>
        <v>0.5</v>
      </c>
      <c r="E97" s="8" t="str">
        <f>VLOOKUP(A97,Courier_compnay_invoice!B:C,2,0)</f>
        <v>2.28</v>
      </c>
      <c r="F97" s="6">
        <f t="shared" si="2"/>
        <v>2.5</v>
      </c>
      <c r="G97" s="8" t="str">
        <f>VLOOKUP(A97,'Company X - Pincode Zones'!A:D,4,0)</f>
        <v>b</v>
      </c>
      <c r="H97" s="8" t="str">
        <f>VLOOKUP(G97,'Company X - Pincode Zones'!D:E,2,0)</f>
        <v>Forward charges</v>
      </c>
      <c r="I97" s="8" t="str">
        <f t="shared" si="3"/>
        <v>fwd_b</v>
      </c>
      <c r="J97" s="8" t="str">
        <f>VLOOKUP(A97,Courier_compnay_invoice!B:F,5,0)</f>
        <v>d</v>
      </c>
      <c r="K97" s="8">
        <f>IFS(I97="fwd_a",(Curioer_Rate!$A$2+((D97-0.5)*2)*Curioer_Rate!$B$2),
     I97 ="fwd_b",(Curioer_Rate!$C$2+((D97-0.5)*2)*Curioer_Rate!$D$2),
     I97="fwd_c",(Curioer_Rate!$E$2+((D97-0.5)*2)*Curioer_Rate!$F$2),
     I97="fwd_d",(Curioer_Rate!$G$2+((D97-0.5)*2)*Curioer_Rate!$H$2),
     I97="fwd_e",SUM(Curioer_Rate!$I$2,Curioer_Rate!$S$2)+((D97-0.5)*2)*SUM(Curioer_Rate!$J$2,Curioer_Rate!$T$2))</f>
        <v>33</v>
      </c>
      <c r="L97" s="8" t="str">
        <f>VLOOKUP(A97,Courier_compnay_invoice!B:H,7,0)</f>
        <v>224.6</v>
      </c>
      <c r="M97" s="8">
        <f t="shared" si="4"/>
        <v>-191.6</v>
      </c>
    </row>
    <row r="98">
      <c r="A98" s="6" t="s">
        <v>205</v>
      </c>
      <c r="B98" s="6" t="s">
        <v>206</v>
      </c>
      <c r="C98" s="7">
        <f>SUMIF('Company X - order Report'!$A:$A,A98,'Company X - order Report'!$E:$E)</f>
        <v>0.5</v>
      </c>
      <c r="D98" s="8">
        <f t="shared" si="1"/>
        <v>0.5</v>
      </c>
      <c r="E98" s="8" t="str">
        <f>VLOOKUP(A98,Courier_compnay_invoice!B:C,2,0)</f>
        <v>0.68</v>
      </c>
      <c r="F98" s="6">
        <f t="shared" si="2"/>
        <v>1</v>
      </c>
      <c r="G98" s="8" t="str">
        <f>VLOOKUP(A98,'Company X - Pincode Zones'!A:D,4,0)</f>
        <v>b</v>
      </c>
      <c r="H98" s="8" t="str">
        <f>VLOOKUP(G98,'Company X - Pincode Zones'!D:E,2,0)</f>
        <v>Forward charges</v>
      </c>
      <c r="I98" s="8" t="str">
        <f t="shared" si="3"/>
        <v>fwd_b</v>
      </c>
      <c r="J98" s="8" t="str">
        <f>VLOOKUP(A98,Courier_compnay_invoice!B:F,5,0)</f>
        <v>d</v>
      </c>
      <c r="K98" s="8">
        <f>IFS(I98="fwd_a",(Curioer_Rate!$A$2+((D98-0.5)*2)*Curioer_Rate!$B$2),
     I98 ="fwd_b",(Curioer_Rate!$C$2+((D98-0.5)*2)*Curioer_Rate!$D$2),
     I98="fwd_c",(Curioer_Rate!$E$2+((D98-0.5)*2)*Curioer_Rate!$F$2),
     I98="fwd_d",(Curioer_Rate!$G$2+((D98-0.5)*2)*Curioer_Rate!$H$2),
     I98="fwd_e",SUM(Curioer_Rate!$I$2,Curioer_Rate!$S$2)+((D98-0.5)*2)*SUM(Curioer_Rate!$J$2,Curioer_Rate!$T$2))</f>
        <v>33</v>
      </c>
      <c r="L98" s="8" t="str">
        <f>VLOOKUP(A98,Courier_compnay_invoice!B:H,7,0)</f>
        <v>90.2</v>
      </c>
      <c r="M98" s="8">
        <f t="shared" si="4"/>
        <v>-57.2</v>
      </c>
    </row>
    <row r="99">
      <c r="A99" s="6" t="s">
        <v>207</v>
      </c>
      <c r="B99" s="6" t="s">
        <v>208</v>
      </c>
      <c r="C99" s="7">
        <f>SUMIF('Company X - order Report'!$A:$A,A99,'Company X - order Report'!$E:$E)</f>
        <v>0.5</v>
      </c>
      <c r="D99" s="8">
        <f t="shared" si="1"/>
        <v>0.5</v>
      </c>
      <c r="E99" s="8" t="str">
        <f>VLOOKUP(A99,Courier_compnay_invoice!B:C,2,0)</f>
        <v>0.74</v>
      </c>
      <c r="F99" s="6">
        <f t="shared" si="2"/>
        <v>1</v>
      </c>
      <c r="G99" s="8" t="str">
        <f>VLOOKUP(A99,'Company X - Pincode Zones'!A:D,4,0)</f>
        <v>b</v>
      </c>
      <c r="H99" s="8" t="str">
        <f>VLOOKUP(G99,'Company X - Pincode Zones'!D:E,2,0)</f>
        <v>Forward charges</v>
      </c>
      <c r="I99" s="8" t="str">
        <f t="shared" si="3"/>
        <v>fwd_b</v>
      </c>
      <c r="J99" s="8" t="str">
        <f>VLOOKUP(A99,Courier_compnay_invoice!B:F,5,0)</f>
        <v>d</v>
      </c>
      <c r="K99" s="8">
        <f>IFS(I99="fwd_a",(Curioer_Rate!$A$2+((D99-0.5)*2)*Curioer_Rate!$B$2),
     I99 ="fwd_b",(Curioer_Rate!$C$2+((D99-0.5)*2)*Curioer_Rate!$D$2),
     I99="fwd_c",(Curioer_Rate!$E$2+((D99-0.5)*2)*Curioer_Rate!$F$2),
     I99="fwd_d",(Curioer_Rate!$G$2+((D99-0.5)*2)*Curioer_Rate!$H$2),
     I99="fwd_e",SUM(Curioer_Rate!$I$2,Curioer_Rate!$S$2)+((D99-0.5)*2)*SUM(Curioer_Rate!$J$2,Curioer_Rate!$T$2))</f>
        <v>33</v>
      </c>
      <c r="L99" s="8" t="str">
        <f>VLOOKUP(A99,Courier_compnay_invoice!B:H,7,0)</f>
        <v>90.2</v>
      </c>
      <c r="M99" s="8">
        <f t="shared" si="4"/>
        <v>-57.2</v>
      </c>
    </row>
    <row r="100">
      <c r="A100" s="6" t="s">
        <v>209</v>
      </c>
      <c r="B100" s="6" t="s">
        <v>210</v>
      </c>
      <c r="C100" s="7">
        <f>SUMIF('Company X - order Report'!$A:$A,A100,'Company X - order Report'!$E:$E)</f>
        <v>0.765</v>
      </c>
      <c r="D100" s="8">
        <f t="shared" si="1"/>
        <v>1</v>
      </c>
      <c r="E100" s="8" t="str">
        <f>VLOOKUP(A100,Courier_compnay_invoice!B:C,2,0)</f>
        <v>4.13</v>
      </c>
      <c r="F100" s="6">
        <f t="shared" si="2"/>
        <v>4.5</v>
      </c>
      <c r="G100" s="8" t="str">
        <f>VLOOKUP(A100,'Company X - Pincode Zones'!A:D,4,0)</f>
        <v>b</v>
      </c>
      <c r="H100" s="8" t="str">
        <f>VLOOKUP(G100,'Company X - Pincode Zones'!D:E,2,0)</f>
        <v>Forward charges</v>
      </c>
      <c r="I100" s="8" t="str">
        <f t="shared" si="3"/>
        <v>fwd_b</v>
      </c>
      <c r="J100" s="8" t="str">
        <f>VLOOKUP(A100,Courier_compnay_invoice!B:F,5,0)</f>
        <v>d</v>
      </c>
      <c r="K100" s="8">
        <f>IFS(I100="fwd_a",(Curioer_Rate!$A$2+((D100-0.5)*2)*Curioer_Rate!$B$2),
     I100 ="fwd_b",(Curioer_Rate!$C$2+((D100-0.5)*2)*Curioer_Rate!$D$2),
     I100="fwd_c",(Curioer_Rate!$E$2+((D100-0.5)*2)*Curioer_Rate!$F$2),
     I100="fwd_d",(Curioer_Rate!$G$2+((D100-0.5)*2)*Curioer_Rate!$H$2),
     I100="fwd_e",SUM(Curioer_Rate!$I$2,Curioer_Rate!$S$2)+((D100-0.5)*2)*SUM(Curioer_Rate!$J$2,Curioer_Rate!$T$2))</f>
        <v>61.3</v>
      </c>
      <c r="L100" s="8" t="str">
        <f>VLOOKUP(A100,Courier_compnay_invoice!B:H,7,0)</f>
        <v>403.8</v>
      </c>
      <c r="M100" s="8">
        <f t="shared" si="4"/>
        <v>-342.5</v>
      </c>
    </row>
    <row r="101">
      <c r="A101" s="6" t="s">
        <v>211</v>
      </c>
      <c r="B101" s="6" t="s">
        <v>212</v>
      </c>
      <c r="C101" s="7">
        <f>SUMIF('Company X - order Report'!$A:$A,A101,'Company X - order Report'!$E:$E)</f>
        <v>0.5</v>
      </c>
      <c r="D101" s="8">
        <f t="shared" si="1"/>
        <v>0.5</v>
      </c>
      <c r="E101" s="8" t="str">
        <f>VLOOKUP(A101,Courier_compnay_invoice!B:C,2,0)</f>
        <v>0.73</v>
      </c>
      <c r="F101" s="6">
        <f t="shared" si="2"/>
        <v>1</v>
      </c>
      <c r="G101" s="8" t="str">
        <f>VLOOKUP(A101,'Company X - Pincode Zones'!A:D,4,0)</f>
        <v>b</v>
      </c>
      <c r="H101" s="8" t="str">
        <f>VLOOKUP(G101,'Company X - Pincode Zones'!D:E,2,0)</f>
        <v>Forward charges</v>
      </c>
      <c r="I101" s="8" t="str">
        <f t="shared" si="3"/>
        <v>fwd_b</v>
      </c>
      <c r="J101" s="8" t="str">
        <f>VLOOKUP(A101,Courier_compnay_invoice!B:F,5,0)</f>
        <v>d</v>
      </c>
      <c r="K101" s="8">
        <f>IFS(I101="fwd_a",(Curioer_Rate!$A$2+((D101-0.5)*2)*Curioer_Rate!$B$2),
     I101 ="fwd_b",(Curioer_Rate!$C$2+((D101-0.5)*2)*Curioer_Rate!$D$2),
     I101="fwd_c",(Curioer_Rate!$E$2+((D101-0.5)*2)*Curioer_Rate!$F$2),
     I101="fwd_d",(Curioer_Rate!$G$2+((D101-0.5)*2)*Curioer_Rate!$H$2),
     I101="fwd_e",SUM(Curioer_Rate!$I$2,Curioer_Rate!$S$2)+((D101-0.5)*2)*SUM(Curioer_Rate!$J$2,Curioer_Rate!$T$2))</f>
        <v>33</v>
      </c>
      <c r="L101" s="8" t="str">
        <f>VLOOKUP(A101,Courier_compnay_invoice!B:H,7,0)</f>
        <v>90.2</v>
      </c>
      <c r="M101" s="8">
        <f t="shared" si="4"/>
        <v>-57.2</v>
      </c>
    </row>
    <row r="102">
      <c r="A102" s="6" t="s">
        <v>213</v>
      </c>
      <c r="B102" s="6" t="s">
        <v>214</v>
      </c>
      <c r="C102" s="7">
        <f>SUMIF('Company X - order Report'!$A:$A,A102,'Company X - order Report'!$E:$E)</f>
        <v>0.83</v>
      </c>
      <c r="D102" s="8">
        <f t="shared" si="1"/>
        <v>1</v>
      </c>
      <c r="E102" s="8" t="str">
        <f>VLOOKUP(A102,Courier_compnay_invoice!B:C,2,0)</f>
        <v>1.04</v>
      </c>
      <c r="F102" s="6">
        <f t="shared" si="2"/>
        <v>1.5</v>
      </c>
      <c r="G102" s="8" t="str">
        <f>VLOOKUP(A102,'Company X - Pincode Zones'!A:D,4,0)</f>
        <v>b</v>
      </c>
      <c r="H102" s="8" t="str">
        <f>VLOOKUP(G102,'Company X - Pincode Zones'!D:E,2,0)</f>
        <v>Forward charges</v>
      </c>
      <c r="I102" s="8" t="str">
        <f t="shared" si="3"/>
        <v>fwd_b</v>
      </c>
      <c r="J102" s="8" t="str">
        <f>VLOOKUP(A102,Courier_compnay_invoice!B:F,5,0)</f>
        <v>d</v>
      </c>
      <c r="K102" s="8">
        <f>IFS(I102="fwd_a",(Curioer_Rate!$A$2+((D102-0.5)*2)*Curioer_Rate!$B$2),
     I102 ="fwd_b",(Curioer_Rate!$C$2+((D102-0.5)*2)*Curioer_Rate!$D$2),
     I102="fwd_c",(Curioer_Rate!$E$2+((D102-0.5)*2)*Curioer_Rate!$F$2),
     I102="fwd_d",(Curioer_Rate!$G$2+((D102-0.5)*2)*Curioer_Rate!$H$2),
     I102="fwd_e",SUM(Curioer_Rate!$I$2,Curioer_Rate!$S$2)+((D102-0.5)*2)*SUM(Curioer_Rate!$J$2,Curioer_Rate!$T$2))</f>
        <v>61.3</v>
      </c>
      <c r="L102" s="8" t="str">
        <f>VLOOKUP(A102,Courier_compnay_invoice!B:H,7,0)</f>
        <v>135</v>
      </c>
      <c r="M102" s="8">
        <f t="shared" si="4"/>
        <v>-73.7</v>
      </c>
    </row>
    <row r="103">
      <c r="A103" s="6" t="s">
        <v>215</v>
      </c>
      <c r="B103" s="6" t="s">
        <v>216</v>
      </c>
      <c r="C103" s="7">
        <f>SUMIF('Company X - order Report'!$A:$A,A103,'Company X - order Report'!$E:$E)</f>
        <v>0.5</v>
      </c>
      <c r="D103" s="8">
        <f t="shared" si="1"/>
        <v>0.5</v>
      </c>
      <c r="E103" s="8" t="str">
        <f>VLOOKUP(A103,Courier_compnay_invoice!B:C,2,0)</f>
        <v>0.7</v>
      </c>
      <c r="F103" s="6">
        <f t="shared" si="2"/>
        <v>1</v>
      </c>
      <c r="G103" s="8" t="str">
        <f>VLOOKUP(A103,'Company X - Pincode Zones'!A:D,4,0)</f>
        <v>b</v>
      </c>
      <c r="H103" s="8" t="str">
        <f>VLOOKUP(G103,'Company X - Pincode Zones'!D:E,2,0)</f>
        <v>Forward charges</v>
      </c>
      <c r="I103" s="8" t="str">
        <f t="shared" si="3"/>
        <v>fwd_b</v>
      </c>
      <c r="J103" s="8" t="str">
        <f>VLOOKUP(A103,Courier_compnay_invoice!B:F,5,0)</f>
        <v>d</v>
      </c>
      <c r="K103" s="8">
        <f>IFS(I103="fwd_a",(Curioer_Rate!$A$2+((D103-0.5)*2)*Curioer_Rate!$B$2),
     I103 ="fwd_b",(Curioer_Rate!$C$2+((D103-0.5)*2)*Curioer_Rate!$D$2),
     I103="fwd_c",(Curioer_Rate!$E$2+((D103-0.5)*2)*Curioer_Rate!$F$2),
     I103="fwd_d",(Curioer_Rate!$G$2+((D103-0.5)*2)*Curioer_Rate!$H$2),
     I103="fwd_e",SUM(Curioer_Rate!$I$2,Curioer_Rate!$S$2)+((D103-0.5)*2)*SUM(Curioer_Rate!$J$2,Curioer_Rate!$T$2))</f>
        <v>33</v>
      </c>
      <c r="L103" s="8" t="str">
        <f>VLOOKUP(A103,Courier_compnay_invoice!B:H,7,0)</f>
        <v>90.2</v>
      </c>
      <c r="M103" s="8">
        <f t="shared" si="4"/>
        <v>-57.2</v>
      </c>
    </row>
    <row r="104">
      <c r="A104" s="6" t="s">
        <v>217</v>
      </c>
      <c r="B104" s="6" t="s">
        <v>218</v>
      </c>
      <c r="C104" s="7">
        <f>SUMIF('Company X - order Report'!$A:$A,A104,'Company X - order Report'!$E:$E)</f>
        <v>0.5</v>
      </c>
      <c r="D104" s="8">
        <f t="shared" si="1"/>
        <v>0.5</v>
      </c>
      <c r="E104" s="8" t="str">
        <f>VLOOKUP(A104,Courier_compnay_invoice!B:C,2,0)</f>
        <v>0.72</v>
      </c>
      <c r="F104" s="6">
        <f t="shared" si="2"/>
        <v>1</v>
      </c>
      <c r="G104" s="8" t="str">
        <f>VLOOKUP(A104,'Company X - Pincode Zones'!A:D,4,0)</f>
        <v>e</v>
      </c>
      <c r="H104" s="8" t="str">
        <f>VLOOKUP(G104,'Company X - Pincode Zones'!D:E,2,0)</f>
        <v>Forward and RTO charges</v>
      </c>
      <c r="I104" s="8" t="str">
        <f t="shared" si="3"/>
        <v>fwd_e</v>
      </c>
      <c r="J104" s="8" t="str">
        <f>VLOOKUP(A104,Courier_compnay_invoice!B:F,5,0)</f>
        <v>b</v>
      </c>
      <c r="K104" s="8">
        <f>IFS(I104="fwd_a",(Curioer_Rate!$A$2+((D104-0.5)*2)*Curioer_Rate!$B$2),
     I104 ="fwd_b",(Curioer_Rate!$C$2+((D104-0.5)*2)*Curioer_Rate!$D$2),
     I104="fwd_c",(Curioer_Rate!$E$2+((D104-0.5)*2)*Curioer_Rate!$F$2),
     I104="fwd_d",(Curioer_Rate!$G$2+((D104-0.5)*2)*Curioer_Rate!$H$2),
     I104="fwd_e",SUM(Curioer_Rate!$I$2,Curioer_Rate!$S$2)+((D104-0.5)*2)*SUM(Curioer_Rate!$J$2,Curioer_Rate!$T$2))</f>
        <v>107.3</v>
      </c>
      <c r="L104" s="8" t="str">
        <f>VLOOKUP(A104,Courier_compnay_invoice!B:H,7,0)</f>
        <v>61.3</v>
      </c>
      <c r="M104" s="8">
        <f t="shared" si="4"/>
        <v>46</v>
      </c>
    </row>
    <row r="105">
      <c r="A105" s="6" t="s">
        <v>219</v>
      </c>
      <c r="B105" s="6" t="s">
        <v>220</v>
      </c>
      <c r="C105" s="7">
        <f>SUMIF('Company X - order Report'!$A:$A,A105,'Company X - order Report'!$E:$E)</f>
        <v>0.5</v>
      </c>
      <c r="D105" s="8">
        <f t="shared" si="1"/>
        <v>0.5</v>
      </c>
      <c r="E105" s="8" t="str">
        <f>VLOOKUP(A105,Courier_compnay_invoice!B:C,2,0)</f>
        <v>0.72</v>
      </c>
      <c r="F105" s="6">
        <f t="shared" si="2"/>
        <v>1</v>
      </c>
      <c r="G105" s="8" t="str">
        <f>VLOOKUP(A105,'Company X - Pincode Zones'!A:D,4,0)</f>
        <v>b</v>
      </c>
      <c r="H105" s="8" t="str">
        <f>VLOOKUP(G105,'Company X - Pincode Zones'!D:E,2,0)</f>
        <v>Forward charges</v>
      </c>
      <c r="I105" s="8" t="str">
        <f t="shared" si="3"/>
        <v>fwd_b</v>
      </c>
      <c r="J105" s="8" t="str">
        <f>VLOOKUP(A105,Courier_compnay_invoice!B:F,5,0)</f>
        <v>d</v>
      </c>
      <c r="K105" s="8">
        <f>IFS(I105="fwd_a",(Curioer_Rate!$A$2+((D105-0.5)*2)*Curioer_Rate!$B$2),
     I105 ="fwd_b",(Curioer_Rate!$C$2+((D105-0.5)*2)*Curioer_Rate!$D$2),
     I105="fwd_c",(Curioer_Rate!$E$2+((D105-0.5)*2)*Curioer_Rate!$F$2),
     I105="fwd_d",(Curioer_Rate!$G$2+((D105-0.5)*2)*Curioer_Rate!$H$2),
     I105="fwd_e",SUM(Curioer_Rate!$I$2,Curioer_Rate!$S$2)+((D105-0.5)*2)*SUM(Curioer_Rate!$J$2,Curioer_Rate!$T$2))</f>
        <v>33</v>
      </c>
      <c r="L105" s="8" t="str">
        <f>VLOOKUP(A105,Courier_compnay_invoice!B:H,7,0)</f>
        <v>90.2</v>
      </c>
      <c r="M105" s="8">
        <f t="shared" si="4"/>
        <v>-57.2</v>
      </c>
    </row>
    <row r="106">
      <c r="A106" s="6" t="s">
        <v>221</v>
      </c>
      <c r="B106" s="6" t="s">
        <v>222</v>
      </c>
      <c r="C106" s="7">
        <f>SUMIF('Company X - order Report'!$A:$A,A106,'Company X - order Report'!$E:$E)</f>
        <v>0.22</v>
      </c>
      <c r="D106" s="8">
        <f t="shared" si="1"/>
        <v>0.5</v>
      </c>
      <c r="E106" s="8" t="str">
        <f>VLOOKUP(A106,Courier_compnay_invoice!B:C,2,0)</f>
        <v>1.63</v>
      </c>
      <c r="F106" s="6">
        <f t="shared" si="2"/>
        <v>2</v>
      </c>
      <c r="G106" s="8" t="str">
        <f>VLOOKUP(A106,'Company X - Pincode Zones'!A:D,4,0)</f>
        <v>b</v>
      </c>
      <c r="H106" s="8" t="str">
        <f>VLOOKUP(G106,'Company X - Pincode Zones'!D:E,2,0)</f>
        <v>Forward charges</v>
      </c>
      <c r="I106" s="8" t="str">
        <f t="shared" si="3"/>
        <v>fwd_b</v>
      </c>
      <c r="J106" s="8" t="str">
        <f>VLOOKUP(A106,Courier_compnay_invoice!B:F,5,0)</f>
        <v>d</v>
      </c>
      <c r="K106" s="8">
        <f>IFS(I106="fwd_a",(Curioer_Rate!$A$2+((D106-0.5)*2)*Curioer_Rate!$B$2),
     I106 ="fwd_b",(Curioer_Rate!$C$2+((D106-0.5)*2)*Curioer_Rate!$D$2),
     I106="fwd_c",(Curioer_Rate!$E$2+((D106-0.5)*2)*Curioer_Rate!$F$2),
     I106="fwd_d",(Curioer_Rate!$G$2+((D106-0.5)*2)*Curioer_Rate!$H$2),
     I106="fwd_e",SUM(Curioer_Rate!$I$2,Curioer_Rate!$S$2)+((D106-0.5)*2)*SUM(Curioer_Rate!$J$2,Curioer_Rate!$T$2))</f>
        <v>33</v>
      </c>
      <c r="L106" s="8" t="str">
        <f>VLOOKUP(A106,Courier_compnay_invoice!B:H,7,0)</f>
        <v>179.8</v>
      </c>
      <c r="M106" s="8">
        <f t="shared" si="4"/>
        <v>-146.8</v>
      </c>
    </row>
    <row r="107">
      <c r="A107" s="6" t="s">
        <v>223</v>
      </c>
      <c r="B107" s="6" t="s">
        <v>224</v>
      </c>
      <c r="C107" s="7">
        <f>SUMIF('Company X - order Report'!$A:$A,A107,'Company X - order Report'!$E:$E)</f>
        <v>0.6</v>
      </c>
      <c r="D107" s="8">
        <f t="shared" si="1"/>
        <v>1</v>
      </c>
      <c r="E107" s="8" t="str">
        <f>VLOOKUP(A107,Courier_compnay_invoice!B:C,2,0)</f>
        <v>2.47</v>
      </c>
      <c r="F107" s="6">
        <f t="shared" si="2"/>
        <v>2.5</v>
      </c>
      <c r="G107" s="8" t="str">
        <f>VLOOKUP(A107,'Company X - Pincode Zones'!A:D,4,0)</f>
        <v>b</v>
      </c>
      <c r="H107" s="8" t="str">
        <f>VLOOKUP(G107,'Company X - Pincode Zones'!D:E,2,0)</f>
        <v>Forward charges</v>
      </c>
      <c r="I107" s="8" t="str">
        <f t="shared" si="3"/>
        <v>fwd_b</v>
      </c>
      <c r="J107" s="8" t="str">
        <f>VLOOKUP(A107,Courier_compnay_invoice!B:F,5,0)</f>
        <v>d</v>
      </c>
      <c r="K107" s="8">
        <f>IFS(I107="fwd_a",(Curioer_Rate!$A$2+((D107-0.5)*2)*Curioer_Rate!$B$2),
     I107 ="fwd_b",(Curioer_Rate!$C$2+((D107-0.5)*2)*Curioer_Rate!$D$2),
     I107="fwd_c",(Curioer_Rate!$E$2+((D107-0.5)*2)*Curioer_Rate!$F$2),
     I107="fwd_d",(Curioer_Rate!$G$2+((D107-0.5)*2)*Curioer_Rate!$H$2),
     I107="fwd_e",SUM(Curioer_Rate!$I$2,Curioer_Rate!$S$2)+((D107-0.5)*2)*SUM(Curioer_Rate!$J$2,Curioer_Rate!$T$2))</f>
        <v>61.3</v>
      </c>
      <c r="L107" s="8" t="str">
        <f>VLOOKUP(A107,Courier_compnay_invoice!B:H,7,0)</f>
        <v>224.6</v>
      </c>
      <c r="M107" s="8">
        <f t="shared" si="4"/>
        <v>-163.3</v>
      </c>
    </row>
    <row r="108">
      <c r="A108" s="6" t="s">
        <v>225</v>
      </c>
      <c r="B108" s="6" t="s">
        <v>226</v>
      </c>
      <c r="C108" s="7">
        <f>SUMIF('Company X - order Report'!$A:$A,A108,'Company X - order Report'!$E:$E)</f>
        <v>0.5</v>
      </c>
      <c r="D108" s="8">
        <f t="shared" si="1"/>
        <v>0.5</v>
      </c>
      <c r="E108" s="8" t="str">
        <f>VLOOKUP(A108,Courier_compnay_invoice!B:C,2,0)</f>
        <v>0.67</v>
      </c>
      <c r="F108" s="6">
        <f t="shared" si="2"/>
        <v>1</v>
      </c>
      <c r="G108" s="8" t="str">
        <f>VLOOKUP(A108,'Company X - Pincode Zones'!A:D,4,0)</f>
        <v>b</v>
      </c>
      <c r="H108" s="8" t="str">
        <f>VLOOKUP(G108,'Company X - Pincode Zones'!D:E,2,0)</f>
        <v>Forward charges</v>
      </c>
      <c r="I108" s="8" t="str">
        <f t="shared" si="3"/>
        <v>fwd_b</v>
      </c>
      <c r="J108" s="8" t="str">
        <f>VLOOKUP(A108,Courier_compnay_invoice!B:F,5,0)</f>
        <v>d</v>
      </c>
      <c r="K108" s="8">
        <f>IFS(I108="fwd_a",(Curioer_Rate!$A$2+((D108-0.5)*2)*Curioer_Rate!$B$2),
     I108 ="fwd_b",(Curioer_Rate!$C$2+((D108-0.5)*2)*Curioer_Rate!$D$2),
     I108="fwd_c",(Curioer_Rate!$E$2+((D108-0.5)*2)*Curioer_Rate!$F$2),
     I108="fwd_d",(Curioer_Rate!$G$2+((D108-0.5)*2)*Curioer_Rate!$H$2),
     I108="fwd_e",SUM(Curioer_Rate!$I$2,Curioer_Rate!$S$2)+((D108-0.5)*2)*SUM(Curioer_Rate!$J$2,Curioer_Rate!$T$2))</f>
        <v>33</v>
      </c>
      <c r="L108" s="8" t="str">
        <f>VLOOKUP(A108,Courier_compnay_invoice!B:H,7,0)</f>
        <v>90.2</v>
      </c>
      <c r="M108" s="8">
        <f t="shared" si="4"/>
        <v>-57.2</v>
      </c>
    </row>
    <row r="109">
      <c r="A109" s="6" t="s">
        <v>227</v>
      </c>
      <c r="B109" s="6" t="s">
        <v>228</v>
      </c>
      <c r="C109" s="7">
        <f>SUMIF('Company X - order Report'!$A:$A,A109,'Company X - order Report'!$E:$E)</f>
        <v>0.5</v>
      </c>
      <c r="D109" s="8">
        <f t="shared" si="1"/>
        <v>0.5</v>
      </c>
      <c r="E109" s="8" t="str">
        <f>VLOOKUP(A109,Courier_compnay_invoice!B:C,2,0)</f>
        <v>0.72</v>
      </c>
      <c r="F109" s="6">
        <f t="shared" si="2"/>
        <v>1</v>
      </c>
      <c r="G109" s="8" t="str">
        <f>VLOOKUP(A109,'Company X - Pincode Zones'!A:D,4,0)</f>
        <v>b</v>
      </c>
      <c r="H109" s="8" t="str">
        <f>VLOOKUP(G109,'Company X - Pincode Zones'!D:E,2,0)</f>
        <v>Forward charges</v>
      </c>
      <c r="I109" s="8" t="str">
        <f t="shared" si="3"/>
        <v>fwd_b</v>
      </c>
      <c r="J109" s="8" t="str">
        <f>VLOOKUP(A109,Courier_compnay_invoice!B:F,5,0)</f>
        <v>d</v>
      </c>
      <c r="K109" s="8">
        <f>IFS(I109="fwd_a",(Curioer_Rate!$A$2+((D109-0.5)*2)*Curioer_Rate!$B$2),
     I109 ="fwd_b",(Curioer_Rate!$C$2+((D109-0.5)*2)*Curioer_Rate!$D$2),
     I109="fwd_c",(Curioer_Rate!$E$2+((D109-0.5)*2)*Curioer_Rate!$F$2),
     I109="fwd_d",(Curioer_Rate!$G$2+((D109-0.5)*2)*Curioer_Rate!$H$2),
     I109="fwd_e",SUM(Curioer_Rate!$I$2,Curioer_Rate!$S$2)+((D109-0.5)*2)*SUM(Curioer_Rate!$J$2,Curioer_Rate!$T$2))</f>
        <v>33</v>
      </c>
      <c r="L109" s="8" t="str">
        <f>VLOOKUP(A109,Courier_compnay_invoice!B:H,7,0)</f>
        <v>90.2</v>
      </c>
      <c r="M109" s="8">
        <f t="shared" si="4"/>
        <v>-57.2</v>
      </c>
    </row>
    <row r="110">
      <c r="A110" s="6" t="s">
        <v>229</v>
      </c>
      <c r="B110" s="6" t="s">
        <v>230</v>
      </c>
      <c r="C110" s="7">
        <f>SUMIF('Company X - order Report'!$A:$A,A110,'Company X - order Report'!$E:$E)</f>
        <v>0.5</v>
      </c>
      <c r="D110" s="8">
        <f t="shared" si="1"/>
        <v>0.5</v>
      </c>
      <c r="E110" s="8" t="str">
        <f>VLOOKUP(A110,Courier_compnay_invoice!B:C,2,0)</f>
        <v>0.72</v>
      </c>
      <c r="F110" s="6">
        <f t="shared" si="2"/>
        <v>1</v>
      </c>
      <c r="G110" s="8" t="str">
        <f>VLOOKUP(A110,'Company X - Pincode Zones'!A:D,4,0)</f>
        <v>b</v>
      </c>
      <c r="H110" s="8" t="str">
        <f>VLOOKUP(G110,'Company X - Pincode Zones'!D:E,2,0)</f>
        <v>Forward charges</v>
      </c>
      <c r="I110" s="8" t="str">
        <f t="shared" si="3"/>
        <v>fwd_b</v>
      </c>
      <c r="J110" s="8" t="str">
        <f>VLOOKUP(A110,Courier_compnay_invoice!B:F,5,0)</f>
        <v>d</v>
      </c>
      <c r="K110" s="8">
        <f>IFS(I110="fwd_a",(Curioer_Rate!$A$2+((D110-0.5)*2)*Curioer_Rate!$B$2),
     I110 ="fwd_b",(Curioer_Rate!$C$2+((D110-0.5)*2)*Curioer_Rate!$D$2),
     I110="fwd_c",(Curioer_Rate!$E$2+((D110-0.5)*2)*Curioer_Rate!$F$2),
     I110="fwd_d",(Curioer_Rate!$G$2+((D110-0.5)*2)*Curioer_Rate!$H$2),
     I110="fwd_e",SUM(Curioer_Rate!$I$2,Curioer_Rate!$S$2)+((D110-0.5)*2)*SUM(Curioer_Rate!$J$2,Curioer_Rate!$T$2))</f>
        <v>33</v>
      </c>
      <c r="L110" s="8" t="str">
        <f>VLOOKUP(A110,Courier_compnay_invoice!B:H,7,0)</f>
        <v>90.2</v>
      </c>
      <c r="M110" s="8">
        <f t="shared" si="4"/>
        <v>-57.2</v>
      </c>
    </row>
    <row r="111">
      <c r="A111" s="6" t="s">
        <v>231</v>
      </c>
      <c r="B111" s="6" t="s">
        <v>232</v>
      </c>
      <c r="C111" s="7">
        <f>SUMIF('Company X - order Report'!$A:$A,A111,'Company X - order Report'!$E:$E)</f>
        <v>0.5</v>
      </c>
      <c r="D111" s="8">
        <f t="shared" si="1"/>
        <v>0.5</v>
      </c>
      <c r="E111" s="8" t="str">
        <f>VLOOKUP(A111,Courier_compnay_invoice!B:C,2,0)</f>
        <v>0.68</v>
      </c>
      <c r="F111" s="6">
        <f t="shared" si="2"/>
        <v>1</v>
      </c>
      <c r="G111" s="8" t="str">
        <f>VLOOKUP(A111,'Company X - Pincode Zones'!A:D,4,0)</f>
        <v>b</v>
      </c>
      <c r="H111" s="8" t="str">
        <f>VLOOKUP(G111,'Company X - Pincode Zones'!D:E,2,0)</f>
        <v>Forward charges</v>
      </c>
      <c r="I111" s="8" t="str">
        <f t="shared" si="3"/>
        <v>fwd_b</v>
      </c>
      <c r="J111" s="8" t="str">
        <f>VLOOKUP(A111,Courier_compnay_invoice!B:F,5,0)</f>
        <v>d</v>
      </c>
      <c r="K111" s="8">
        <f>IFS(I111="fwd_a",(Curioer_Rate!$A$2+((D111-0.5)*2)*Curioer_Rate!$B$2),
     I111 ="fwd_b",(Curioer_Rate!$C$2+((D111-0.5)*2)*Curioer_Rate!$D$2),
     I111="fwd_c",(Curioer_Rate!$E$2+((D111-0.5)*2)*Curioer_Rate!$F$2),
     I111="fwd_d",(Curioer_Rate!$G$2+((D111-0.5)*2)*Curioer_Rate!$H$2),
     I111="fwd_e",SUM(Curioer_Rate!$I$2,Curioer_Rate!$S$2)+((D111-0.5)*2)*SUM(Curioer_Rate!$J$2,Curioer_Rate!$T$2))</f>
        <v>33</v>
      </c>
      <c r="L111" s="8" t="str">
        <f>VLOOKUP(A111,Courier_compnay_invoice!B:H,7,0)</f>
        <v>90.2</v>
      </c>
      <c r="M111" s="8">
        <f t="shared" si="4"/>
        <v>-57.2</v>
      </c>
    </row>
    <row r="112">
      <c r="A112" s="6" t="s">
        <v>233</v>
      </c>
      <c r="B112" s="6" t="s">
        <v>234</v>
      </c>
      <c r="C112" s="7">
        <f>SUMIF('Company X - order Report'!$A:$A,A112,'Company X - order Report'!$E:$E)</f>
        <v>0.361</v>
      </c>
      <c r="D112" s="8">
        <f t="shared" si="1"/>
        <v>0.5</v>
      </c>
      <c r="E112" s="8" t="str">
        <f>VLOOKUP(A112,Courier_compnay_invoice!B:C,2,0)</f>
        <v>0.82</v>
      </c>
      <c r="F112" s="6">
        <f t="shared" si="2"/>
        <v>1</v>
      </c>
      <c r="G112" s="8" t="str">
        <f>VLOOKUP(A112,'Company X - Pincode Zones'!A:D,4,0)</f>
        <v>b</v>
      </c>
      <c r="H112" s="8" t="str">
        <f>VLOOKUP(G112,'Company X - Pincode Zones'!D:E,2,0)</f>
        <v>Forward charges</v>
      </c>
      <c r="I112" s="8" t="str">
        <f t="shared" si="3"/>
        <v>fwd_b</v>
      </c>
      <c r="J112" s="8" t="str">
        <f>VLOOKUP(A112,Courier_compnay_invoice!B:F,5,0)</f>
        <v>d</v>
      </c>
      <c r="K112" s="8">
        <f>IFS(I112="fwd_a",(Curioer_Rate!$A$2+((D112-0.5)*2)*Curioer_Rate!$B$2),
     I112 ="fwd_b",(Curioer_Rate!$C$2+((D112-0.5)*2)*Curioer_Rate!$D$2),
     I112="fwd_c",(Curioer_Rate!$E$2+((D112-0.5)*2)*Curioer_Rate!$F$2),
     I112="fwd_d",(Curioer_Rate!$G$2+((D112-0.5)*2)*Curioer_Rate!$H$2),
     I112="fwd_e",SUM(Curioer_Rate!$I$2,Curioer_Rate!$S$2)+((D112-0.5)*2)*SUM(Curioer_Rate!$J$2,Curioer_Rate!$T$2))</f>
        <v>33</v>
      </c>
      <c r="L112" s="8" t="str">
        <f>VLOOKUP(A112,Courier_compnay_invoice!B:H,7,0)</f>
        <v>90.2</v>
      </c>
      <c r="M112" s="8">
        <f t="shared" si="4"/>
        <v>-57.2</v>
      </c>
    </row>
    <row r="113">
      <c r="A113" s="6" t="s">
        <v>235</v>
      </c>
      <c r="B113" s="6" t="s">
        <v>236</v>
      </c>
      <c r="C113" s="7">
        <f>SUMIF('Company X - order Report'!$A:$A,A113,'Company X - order Report'!$E:$E)</f>
        <v>0.5</v>
      </c>
      <c r="D113" s="8">
        <f t="shared" si="1"/>
        <v>0.5</v>
      </c>
      <c r="E113" s="8" t="str">
        <f>VLOOKUP(A113,Courier_compnay_invoice!B:C,2,0)</f>
        <v>0.66</v>
      </c>
      <c r="F113" s="6">
        <f t="shared" si="2"/>
        <v>1</v>
      </c>
      <c r="G113" s="8" t="str">
        <f>VLOOKUP(A113,'Company X - Pincode Zones'!A:D,4,0)</f>
        <v>b</v>
      </c>
      <c r="H113" s="8" t="str">
        <f>VLOOKUP(G113,'Company X - Pincode Zones'!D:E,2,0)</f>
        <v>Forward charges</v>
      </c>
      <c r="I113" s="8" t="str">
        <f t="shared" si="3"/>
        <v>fwd_b</v>
      </c>
      <c r="J113" s="8" t="str">
        <f>VLOOKUP(A113,Courier_compnay_invoice!B:F,5,0)</f>
        <v>d</v>
      </c>
      <c r="K113" s="8">
        <f>IFS(I113="fwd_a",(Curioer_Rate!$A$2+((D113-0.5)*2)*Curioer_Rate!$B$2),
     I113 ="fwd_b",(Curioer_Rate!$C$2+((D113-0.5)*2)*Curioer_Rate!$D$2),
     I113="fwd_c",(Curioer_Rate!$E$2+((D113-0.5)*2)*Curioer_Rate!$F$2),
     I113="fwd_d",(Curioer_Rate!$G$2+((D113-0.5)*2)*Curioer_Rate!$H$2),
     I113="fwd_e",SUM(Curioer_Rate!$I$2,Curioer_Rate!$S$2)+((D113-0.5)*2)*SUM(Curioer_Rate!$J$2,Curioer_Rate!$T$2))</f>
        <v>33</v>
      </c>
      <c r="L113" s="8" t="str">
        <f>VLOOKUP(A113,Courier_compnay_invoice!B:H,7,0)</f>
        <v>90.2</v>
      </c>
      <c r="M113" s="8">
        <f t="shared" si="4"/>
        <v>-57.2</v>
      </c>
    </row>
    <row r="114">
      <c r="A114" s="6" t="s">
        <v>237</v>
      </c>
      <c r="B114" s="6" t="s">
        <v>238</v>
      </c>
      <c r="C114" s="7">
        <f>SUMIF('Company X - order Report'!$A:$A,A114,'Company X - order Report'!$E:$E)</f>
        <v>0.5</v>
      </c>
      <c r="D114" s="8">
        <f t="shared" si="1"/>
        <v>0.5</v>
      </c>
      <c r="E114" s="8" t="str">
        <f>VLOOKUP(A114,Courier_compnay_invoice!B:C,2,0)</f>
        <v>0.68</v>
      </c>
      <c r="F114" s="6">
        <f t="shared" si="2"/>
        <v>1</v>
      </c>
      <c r="G114" s="8" t="str">
        <f>VLOOKUP(A114,'Company X - Pincode Zones'!A:D,4,0)</f>
        <v>b</v>
      </c>
      <c r="H114" s="8" t="str">
        <f>VLOOKUP(G114,'Company X - Pincode Zones'!D:E,2,0)</f>
        <v>Forward charges</v>
      </c>
      <c r="I114" s="8" t="str">
        <f t="shared" si="3"/>
        <v>fwd_b</v>
      </c>
      <c r="J114" s="8" t="str">
        <f>VLOOKUP(A114,Courier_compnay_invoice!B:F,5,0)</f>
        <v>d</v>
      </c>
      <c r="K114" s="8">
        <f>IFS(I114="fwd_a",(Curioer_Rate!$A$2+((D114-0.5)*2)*Curioer_Rate!$B$2),
     I114 ="fwd_b",(Curioer_Rate!$C$2+((D114-0.5)*2)*Curioer_Rate!$D$2),
     I114="fwd_c",(Curioer_Rate!$E$2+((D114-0.5)*2)*Curioer_Rate!$F$2),
     I114="fwd_d",(Curioer_Rate!$G$2+((D114-0.5)*2)*Curioer_Rate!$H$2),
     I114="fwd_e",SUM(Curioer_Rate!$I$2,Curioer_Rate!$S$2)+((D114-0.5)*2)*SUM(Curioer_Rate!$J$2,Curioer_Rate!$T$2))</f>
        <v>33</v>
      </c>
      <c r="L114" s="8" t="str">
        <f>VLOOKUP(A114,Courier_compnay_invoice!B:H,7,0)</f>
        <v>90.2</v>
      </c>
      <c r="M114" s="8">
        <f t="shared" si="4"/>
        <v>-57.2</v>
      </c>
    </row>
    <row r="115">
      <c r="A115" s="6" t="s">
        <v>239</v>
      </c>
      <c r="B115" s="6" t="s">
        <v>240</v>
      </c>
      <c r="C115" s="7">
        <f>SUMIF('Company X - order Report'!$A:$A,A115,'Company X - order Report'!$E:$E)</f>
        <v>0.986</v>
      </c>
      <c r="D115" s="8">
        <f t="shared" si="1"/>
        <v>1</v>
      </c>
      <c r="E115" s="8" t="str">
        <f>VLOOKUP(A115,Courier_compnay_invoice!B:C,2,0)</f>
        <v>1.86</v>
      </c>
      <c r="F115" s="6">
        <f t="shared" si="2"/>
        <v>2</v>
      </c>
      <c r="G115" s="8" t="str">
        <f>VLOOKUP(A115,'Company X - Pincode Zones'!A:D,4,0)</f>
        <v>b</v>
      </c>
      <c r="H115" s="8" t="str">
        <f>VLOOKUP(G115,'Company X - Pincode Zones'!D:E,2,0)</f>
        <v>Forward charges</v>
      </c>
      <c r="I115" s="8" t="str">
        <f t="shared" si="3"/>
        <v>fwd_b</v>
      </c>
      <c r="J115" s="8" t="str">
        <f>VLOOKUP(A115,Courier_compnay_invoice!B:F,5,0)</f>
        <v>d</v>
      </c>
      <c r="K115" s="8">
        <f>IFS(I115="fwd_a",(Curioer_Rate!$A$2+((D115-0.5)*2)*Curioer_Rate!$B$2),
     I115 ="fwd_b",(Curioer_Rate!$C$2+((D115-0.5)*2)*Curioer_Rate!$D$2),
     I115="fwd_c",(Curioer_Rate!$E$2+((D115-0.5)*2)*Curioer_Rate!$F$2),
     I115="fwd_d",(Curioer_Rate!$G$2+((D115-0.5)*2)*Curioer_Rate!$H$2),
     I115="fwd_e",SUM(Curioer_Rate!$I$2,Curioer_Rate!$S$2)+((D115-0.5)*2)*SUM(Curioer_Rate!$J$2,Curioer_Rate!$T$2))</f>
        <v>61.3</v>
      </c>
      <c r="L115" s="8" t="str">
        <f>VLOOKUP(A115,Courier_compnay_invoice!B:H,7,0)</f>
        <v>179.8</v>
      </c>
      <c r="M115" s="8">
        <f t="shared" si="4"/>
        <v>-118.5</v>
      </c>
    </row>
    <row r="116">
      <c r="A116" s="6" t="s">
        <v>241</v>
      </c>
      <c r="B116" s="6" t="s">
        <v>242</v>
      </c>
      <c r="C116" s="7">
        <f>SUMIF('Company X - order Report'!$A:$A,A116,'Company X - order Report'!$E:$E)</f>
        <v>0.607</v>
      </c>
      <c r="D116" s="8">
        <f t="shared" si="1"/>
        <v>1</v>
      </c>
      <c r="E116" s="8" t="str">
        <f>VLOOKUP(A116,Courier_compnay_invoice!B:C,2,0)</f>
        <v>2.27</v>
      </c>
      <c r="F116" s="6">
        <f t="shared" si="2"/>
        <v>2.5</v>
      </c>
      <c r="G116" s="8" t="str">
        <f>VLOOKUP(A116,'Company X - Pincode Zones'!A:D,4,0)</f>
        <v>b</v>
      </c>
      <c r="H116" s="8" t="str">
        <f>VLOOKUP(G116,'Company X - Pincode Zones'!D:E,2,0)</f>
        <v>Forward charges</v>
      </c>
      <c r="I116" s="8" t="str">
        <f t="shared" si="3"/>
        <v>fwd_b</v>
      </c>
      <c r="J116" s="8" t="str">
        <f>VLOOKUP(A116,Courier_compnay_invoice!B:F,5,0)</f>
        <v>d</v>
      </c>
      <c r="K116" s="8">
        <f>IFS(I116="fwd_a",(Curioer_Rate!$A$2+((D116-0.5)*2)*Curioer_Rate!$B$2),
     I116 ="fwd_b",(Curioer_Rate!$C$2+((D116-0.5)*2)*Curioer_Rate!$D$2),
     I116="fwd_c",(Curioer_Rate!$E$2+((D116-0.5)*2)*Curioer_Rate!$F$2),
     I116="fwd_d",(Curioer_Rate!$G$2+((D116-0.5)*2)*Curioer_Rate!$H$2),
     I116="fwd_e",SUM(Curioer_Rate!$I$2,Curioer_Rate!$S$2)+((D116-0.5)*2)*SUM(Curioer_Rate!$J$2,Curioer_Rate!$T$2))</f>
        <v>61.3</v>
      </c>
      <c r="L116" s="8" t="str">
        <f>VLOOKUP(A116,Courier_compnay_invoice!B:H,7,0)</f>
        <v>224.6</v>
      </c>
      <c r="M116" s="8">
        <f t="shared" si="4"/>
        <v>-163.3</v>
      </c>
    </row>
    <row r="117">
      <c r="A117" s="6" t="s">
        <v>243</v>
      </c>
      <c r="B117" s="6" t="s">
        <v>244</v>
      </c>
      <c r="C117" s="7">
        <f>SUMIF('Company X - order Report'!$A:$A,A117,'Company X - order Report'!$E:$E)</f>
        <v>0.488</v>
      </c>
      <c r="D117" s="8">
        <f t="shared" si="1"/>
        <v>0.5</v>
      </c>
      <c r="E117" s="8" t="str">
        <f>VLOOKUP(A117,Courier_compnay_invoice!B:C,2,0)</f>
        <v>0.68</v>
      </c>
      <c r="F117" s="6">
        <f t="shared" si="2"/>
        <v>1</v>
      </c>
      <c r="G117" s="8" t="str">
        <f>VLOOKUP(A117,'Company X - Pincode Zones'!A:D,4,0)</f>
        <v>b</v>
      </c>
      <c r="H117" s="8" t="str">
        <f>VLOOKUP(G117,'Company X - Pincode Zones'!D:E,2,0)</f>
        <v>Forward charges</v>
      </c>
      <c r="I117" s="8" t="str">
        <f t="shared" si="3"/>
        <v>fwd_b</v>
      </c>
      <c r="J117" s="8" t="str">
        <f>VLOOKUP(A117,Courier_compnay_invoice!B:F,5,0)</f>
        <v>d</v>
      </c>
      <c r="K117" s="8">
        <f>IFS(I117="fwd_a",(Curioer_Rate!$A$2+((D117-0.5)*2)*Curioer_Rate!$B$2),
     I117 ="fwd_b",(Curioer_Rate!$C$2+((D117-0.5)*2)*Curioer_Rate!$D$2),
     I117="fwd_c",(Curioer_Rate!$E$2+((D117-0.5)*2)*Curioer_Rate!$F$2),
     I117="fwd_d",(Curioer_Rate!$G$2+((D117-0.5)*2)*Curioer_Rate!$H$2),
     I117="fwd_e",SUM(Curioer_Rate!$I$2,Curioer_Rate!$S$2)+((D117-0.5)*2)*SUM(Curioer_Rate!$J$2,Curioer_Rate!$T$2))</f>
        <v>33</v>
      </c>
      <c r="L117" s="8" t="str">
        <f>VLOOKUP(A117,Courier_compnay_invoice!B:H,7,0)</f>
        <v>90.2</v>
      </c>
      <c r="M117" s="8">
        <f t="shared" si="4"/>
        <v>-57.2</v>
      </c>
    </row>
    <row r="118">
      <c r="A118" s="6" t="s">
        <v>245</v>
      </c>
      <c r="B118" s="6" t="s">
        <v>246</v>
      </c>
      <c r="C118" s="7">
        <f>SUMIF('Company X - order Report'!$A:$A,A118,'Company X - order Report'!$E:$E)</f>
        <v>0.5</v>
      </c>
      <c r="D118" s="8">
        <f t="shared" si="1"/>
        <v>0.5</v>
      </c>
      <c r="E118" s="8" t="str">
        <f>VLOOKUP(A118,Courier_compnay_invoice!B:C,2,0)</f>
        <v>0.72</v>
      </c>
      <c r="F118" s="6">
        <f t="shared" si="2"/>
        <v>1</v>
      </c>
      <c r="G118" s="8" t="str">
        <f>VLOOKUP(A118,'Company X - Pincode Zones'!A:D,4,0)</f>
        <v>b</v>
      </c>
      <c r="H118" s="8" t="str">
        <f>VLOOKUP(G118,'Company X - Pincode Zones'!D:E,2,0)</f>
        <v>Forward charges</v>
      </c>
      <c r="I118" s="8" t="str">
        <f t="shared" si="3"/>
        <v>fwd_b</v>
      </c>
      <c r="J118" s="8" t="str">
        <f>VLOOKUP(A118,Courier_compnay_invoice!B:F,5,0)</f>
        <v>d</v>
      </c>
      <c r="K118" s="8">
        <f>IFS(I118="fwd_a",(Curioer_Rate!$A$2+((D118-0.5)*2)*Curioer_Rate!$B$2),
     I118 ="fwd_b",(Curioer_Rate!$C$2+((D118-0.5)*2)*Curioer_Rate!$D$2),
     I118="fwd_c",(Curioer_Rate!$E$2+((D118-0.5)*2)*Curioer_Rate!$F$2),
     I118="fwd_d",(Curioer_Rate!$G$2+((D118-0.5)*2)*Curioer_Rate!$H$2),
     I118="fwd_e",SUM(Curioer_Rate!$I$2,Curioer_Rate!$S$2)+((D118-0.5)*2)*SUM(Curioer_Rate!$J$2,Curioer_Rate!$T$2))</f>
        <v>33</v>
      </c>
      <c r="L118" s="8" t="str">
        <f>VLOOKUP(A118,Courier_compnay_invoice!B:H,7,0)</f>
        <v>90.2</v>
      </c>
      <c r="M118" s="8">
        <f t="shared" si="4"/>
        <v>-57.2</v>
      </c>
    </row>
    <row r="119">
      <c r="A119" s="6" t="s">
        <v>247</v>
      </c>
      <c r="B119" s="6" t="s">
        <v>248</v>
      </c>
      <c r="C119" s="7">
        <f>SUMIF('Company X - order Report'!$A:$A,A119,'Company X - order Report'!$E:$E)</f>
        <v>0.945</v>
      </c>
      <c r="D119" s="8">
        <f t="shared" si="1"/>
        <v>1</v>
      </c>
      <c r="E119" s="8" t="str">
        <f>VLOOKUP(A119,Courier_compnay_invoice!B:C,2,0)</f>
        <v>1.1</v>
      </c>
      <c r="F119" s="6">
        <f t="shared" si="2"/>
        <v>1.5</v>
      </c>
      <c r="G119" s="8" t="str">
        <f>VLOOKUP(A119,'Company X - Pincode Zones'!A:D,4,0)</f>
        <v>b</v>
      </c>
      <c r="H119" s="8" t="str">
        <f>VLOOKUP(G119,'Company X - Pincode Zones'!D:E,2,0)</f>
        <v>Forward charges</v>
      </c>
      <c r="I119" s="8" t="str">
        <f t="shared" si="3"/>
        <v>fwd_b</v>
      </c>
      <c r="J119" s="8" t="str">
        <f>VLOOKUP(A119,Courier_compnay_invoice!B:F,5,0)</f>
        <v>d</v>
      </c>
      <c r="K119" s="8">
        <f>IFS(I119="fwd_a",(Curioer_Rate!$A$2+((D119-0.5)*2)*Curioer_Rate!$B$2),
     I119 ="fwd_b",(Curioer_Rate!$C$2+((D119-0.5)*2)*Curioer_Rate!$D$2),
     I119="fwd_c",(Curioer_Rate!$E$2+((D119-0.5)*2)*Curioer_Rate!$F$2),
     I119="fwd_d",(Curioer_Rate!$G$2+((D119-0.5)*2)*Curioer_Rate!$H$2),
     I119="fwd_e",SUM(Curioer_Rate!$I$2,Curioer_Rate!$S$2)+((D119-0.5)*2)*SUM(Curioer_Rate!$J$2,Curioer_Rate!$T$2))</f>
        <v>61.3</v>
      </c>
      <c r="L119" s="8" t="str">
        <f>VLOOKUP(A119,Courier_compnay_invoice!B:H,7,0)</f>
        <v>135</v>
      </c>
      <c r="M119" s="8">
        <f t="shared" si="4"/>
        <v>-73.7</v>
      </c>
    </row>
    <row r="120">
      <c r="A120" s="6" t="s">
        <v>249</v>
      </c>
      <c r="B120" s="6" t="s">
        <v>250</v>
      </c>
      <c r="C120" s="7">
        <f>SUMIF('Company X - order Report'!$A:$A,A120,'Company X - order Report'!$E:$E)</f>
        <v>0.5</v>
      </c>
      <c r="D120" s="8">
        <f t="shared" si="1"/>
        <v>0.5</v>
      </c>
      <c r="E120" s="8" t="str">
        <f>VLOOKUP(A120,Courier_compnay_invoice!B:C,2,0)</f>
        <v>0.67</v>
      </c>
      <c r="F120" s="6">
        <f t="shared" si="2"/>
        <v>1</v>
      </c>
      <c r="G120" s="8" t="str">
        <f>VLOOKUP(A120,'Company X - Pincode Zones'!A:D,4,0)</f>
        <v>b</v>
      </c>
      <c r="H120" s="8" t="str">
        <f>VLOOKUP(G120,'Company X - Pincode Zones'!D:E,2,0)</f>
        <v>Forward charges</v>
      </c>
      <c r="I120" s="8" t="str">
        <f t="shared" si="3"/>
        <v>fwd_b</v>
      </c>
      <c r="J120" s="8" t="str">
        <f>VLOOKUP(A120,Courier_compnay_invoice!B:F,5,0)</f>
        <v>d</v>
      </c>
      <c r="K120" s="8">
        <f>IFS(I120="fwd_a",(Curioer_Rate!$A$2+((D120-0.5)*2)*Curioer_Rate!$B$2),
     I120 ="fwd_b",(Curioer_Rate!$C$2+((D120-0.5)*2)*Curioer_Rate!$D$2),
     I120="fwd_c",(Curioer_Rate!$E$2+((D120-0.5)*2)*Curioer_Rate!$F$2),
     I120="fwd_d",(Curioer_Rate!$G$2+((D120-0.5)*2)*Curioer_Rate!$H$2),
     I120="fwd_e",SUM(Curioer_Rate!$I$2,Curioer_Rate!$S$2)+((D120-0.5)*2)*SUM(Curioer_Rate!$J$2,Curioer_Rate!$T$2))</f>
        <v>33</v>
      </c>
      <c r="L120" s="8" t="str">
        <f>VLOOKUP(A120,Courier_compnay_invoice!B:H,7,0)</f>
        <v>90.2</v>
      </c>
      <c r="M120" s="8">
        <f t="shared" si="4"/>
        <v>-57.2</v>
      </c>
    </row>
    <row r="121">
      <c r="A121" s="6" t="s">
        <v>251</v>
      </c>
      <c r="B121" s="6" t="s">
        <v>252</v>
      </c>
      <c r="C121" s="7">
        <f>SUMIF('Company X - order Report'!$A:$A,A121,'Company X - order Report'!$E:$E)</f>
        <v>0.5</v>
      </c>
      <c r="D121" s="8">
        <f t="shared" si="1"/>
        <v>0.5</v>
      </c>
      <c r="E121" s="8" t="str">
        <f>VLOOKUP(A121,Courier_compnay_invoice!B:C,2,0)</f>
        <v>0.73</v>
      </c>
      <c r="F121" s="6">
        <f t="shared" si="2"/>
        <v>1</v>
      </c>
      <c r="G121" s="8" t="str">
        <f>VLOOKUP(A121,'Company X - Pincode Zones'!A:D,4,0)</f>
        <v>b</v>
      </c>
      <c r="H121" s="8" t="str">
        <f>VLOOKUP(G121,'Company X - Pincode Zones'!D:E,2,0)</f>
        <v>Forward charges</v>
      </c>
      <c r="I121" s="8" t="str">
        <f t="shared" si="3"/>
        <v>fwd_b</v>
      </c>
      <c r="J121" s="8" t="str">
        <f>VLOOKUP(A121,Courier_compnay_invoice!B:F,5,0)</f>
        <v>d</v>
      </c>
      <c r="K121" s="8">
        <f>IFS(I121="fwd_a",(Curioer_Rate!$A$2+((D121-0.5)*2)*Curioer_Rate!$B$2),
     I121 ="fwd_b",(Curioer_Rate!$C$2+((D121-0.5)*2)*Curioer_Rate!$D$2),
     I121="fwd_c",(Curioer_Rate!$E$2+((D121-0.5)*2)*Curioer_Rate!$F$2),
     I121="fwd_d",(Curioer_Rate!$G$2+((D121-0.5)*2)*Curioer_Rate!$H$2),
     I121="fwd_e",SUM(Curioer_Rate!$I$2,Curioer_Rate!$S$2)+((D121-0.5)*2)*SUM(Curioer_Rate!$J$2,Curioer_Rate!$T$2))</f>
        <v>33</v>
      </c>
      <c r="L121" s="8" t="str">
        <f>VLOOKUP(A121,Courier_compnay_invoice!B:H,7,0)</f>
        <v>90.2</v>
      </c>
      <c r="M121" s="8">
        <f t="shared" si="4"/>
        <v>-57.2</v>
      </c>
    </row>
    <row r="122">
      <c r="A122" s="6" t="s">
        <v>253</v>
      </c>
      <c r="B122" s="6" t="s">
        <v>254</v>
      </c>
      <c r="C122" s="7">
        <f>SUMIF('Company X - order Report'!$A:$A,A122,'Company X - order Report'!$E:$E)</f>
        <v>0.607</v>
      </c>
      <c r="D122" s="8">
        <f t="shared" si="1"/>
        <v>1</v>
      </c>
      <c r="E122" s="8" t="str">
        <f>VLOOKUP(A122,Courier_compnay_invoice!B:C,2,0)</f>
        <v>0.5</v>
      </c>
      <c r="F122" s="6">
        <f t="shared" si="2"/>
        <v>0.5</v>
      </c>
      <c r="G122" s="8" t="str">
        <f>VLOOKUP(A122,'Company X - Pincode Zones'!A:D,4,0)</f>
        <v>b</v>
      </c>
      <c r="H122" s="8" t="str">
        <f>VLOOKUP(G122,'Company X - Pincode Zones'!D:E,2,0)</f>
        <v>Forward charges</v>
      </c>
      <c r="I122" s="8" t="str">
        <f t="shared" si="3"/>
        <v>fwd_b</v>
      </c>
      <c r="J122" s="8" t="str">
        <f>VLOOKUP(A122,Courier_compnay_invoice!B:F,5,0)</f>
        <v>d</v>
      </c>
      <c r="K122" s="8">
        <f>IFS(I122="fwd_a",(Curioer_Rate!$A$2+((D122-0.5)*2)*Curioer_Rate!$B$2),
     I122 ="fwd_b",(Curioer_Rate!$C$2+((D122-0.5)*2)*Curioer_Rate!$D$2),
     I122="fwd_c",(Curioer_Rate!$E$2+((D122-0.5)*2)*Curioer_Rate!$F$2),
     I122="fwd_d",(Curioer_Rate!$G$2+((D122-0.5)*2)*Curioer_Rate!$H$2),
     I122="fwd_e",SUM(Curioer_Rate!$I$2,Curioer_Rate!$S$2)+((D122-0.5)*2)*SUM(Curioer_Rate!$J$2,Curioer_Rate!$T$2))</f>
        <v>61.3</v>
      </c>
      <c r="L122" s="8" t="str">
        <f>VLOOKUP(A122,Courier_compnay_invoice!B:H,7,0)</f>
        <v>86.7</v>
      </c>
      <c r="M122" s="8">
        <f t="shared" si="4"/>
        <v>-25.4</v>
      </c>
    </row>
    <row r="123">
      <c r="A123" s="6" t="s">
        <v>255</v>
      </c>
      <c r="B123" s="6" t="s">
        <v>256</v>
      </c>
      <c r="C123" s="7">
        <f>SUMIF('Company X - order Report'!$A:$A,A123,'Company X - order Report'!$E:$E)</f>
        <v>0.515</v>
      </c>
      <c r="D123" s="8">
        <f t="shared" si="1"/>
        <v>1</v>
      </c>
      <c r="E123" s="8" t="str">
        <f>VLOOKUP(A123,Courier_compnay_invoice!B:C,2,0)</f>
        <v>0.5</v>
      </c>
      <c r="F123" s="6">
        <f t="shared" si="2"/>
        <v>0.5</v>
      </c>
      <c r="G123" s="8" t="str">
        <f>VLOOKUP(A123,'Company X - Pincode Zones'!A:D,4,0)</f>
        <v>b</v>
      </c>
      <c r="H123" s="8" t="str">
        <f>VLOOKUP(G123,'Company X - Pincode Zones'!D:E,2,0)</f>
        <v>Forward charges</v>
      </c>
      <c r="I123" s="8" t="str">
        <f t="shared" si="3"/>
        <v>fwd_b</v>
      </c>
      <c r="J123" s="8" t="str">
        <f>VLOOKUP(A123,Courier_compnay_invoice!B:F,5,0)</f>
        <v>d</v>
      </c>
      <c r="K123" s="8">
        <f>IFS(I123="fwd_a",(Curioer_Rate!$A$2+((D123-0.5)*2)*Curioer_Rate!$B$2),
     I123 ="fwd_b",(Curioer_Rate!$C$2+((D123-0.5)*2)*Curioer_Rate!$D$2),
     I123="fwd_c",(Curioer_Rate!$E$2+((D123-0.5)*2)*Curioer_Rate!$F$2),
     I123="fwd_d",(Curioer_Rate!$G$2+((D123-0.5)*2)*Curioer_Rate!$H$2),
     I123="fwd_e",SUM(Curioer_Rate!$I$2,Curioer_Rate!$S$2)+((D123-0.5)*2)*SUM(Curioer_Rate!$J$2,Curioer_Rate!$T$2))</f>
        <v>61.3</v>
      </c>
      <c r="L123" s="8" t="str">
        <f>VLOOKUP(A123,Courier_compnay_invoice!B:H,7,0)</f>
        <v>45.4</v>
      </c>
      <c r="M123" s="8">
        <f t="shared" si="4"/>
        <v>15.9</v>
      </c>
    </row>
    <row r="124">
      <c r="A124" s="6" t="s">
        <v>257</v>
      </c>
      <c r="B124" s="6" t="s">
        <v>258</v>
      </c>
      <c r="C124" s="7">
        <f>SUMIF('Company X - order Report'!$A:$A,A124,'Company X - order Report'!$E:$E)</f>
        <v>0.689</v>
      </c>
      <c r="D124" s="8">
        <f t="shared" si="1"/>
        <v>1</v>
      </c>
      <c r="E124" s="8" t="str">
        <f>VLOOKUP(A124,Courier_compnay_invoice!B:C,2,0)</f>
        <v>0.5</v>
      </c>
      <c r="F124" s="6">
        <f t="shared" si="2"/>
        <v>0.5</v>
      </c>
      <c r="G124" s="8" t="str">
        <f>VLOOKUP(A124,'Company X - Pincode Zones'!A:D,4,0)</f>
        <v>e</v>
      </c>
      <c r="H124" s="8" t="str">
        <f>VLOOKUP(G124,'Company X - Pincode Zones'!D:E,2,0)</f>
        <v>Forward and RTO charges</v>
      </c>
      <c r="I124" s="8" t="str">
        <f t="shared" si="3"/>
        <v>fwd_e</v>
      </c>
      <c r="J124" s="8" t="str">
        <f>VLOOKUP(A124,Courier_compnay_invoice!B:F,5,0)</f>
        <v>b</v>
      </c>
      <c r="K124" s="8">
        <f>IFS(I124="fwd_a",(Curioer_Rate!$A$2+((D124-0.5)*2)*Curioer_Rate!$B$2),
     I124 ="fwd_b",(Curioer_Rate!$C$2+((D124-0.5)*2)*Curioer_Rate!$D$2),
     I124="fwd_c",(Curioer_Rate!$E$2+((D124-0.5)*2)*Curioer_Rate!$F$2),
     I124="fwd_d",(Curioer_Rate!$G$2+((D124-0.5)*2)*Curioer_Rate!$H$2),
     I124="fwd_e",SUM(Curioer_Rate!$I$2,Curioer_Rate!$S$2)+((D124-0.5)*2)*SUM(Curioer_Rate!$J$2,Curioer_Rate!$T$2))</f>
        <v>218.3</v>
      </c>
      <c r="L124" s="8" t="str">
        <f>VLOOKUP(A124,Courier_compnay_invoice!B:H,7,0)</f>
        <v>33</v>
      </c>
      <c r="M124" s="8">
        <f t="shared" si="4"/>
        <v>185.3</v>
      </c>
    </row>
    <row r="125">
      <c r="A125" s="6" t="s">
        <v>259</v>
      </c>
      <c r="B125" s="6" t="s">
        <v>260</v>
      </c>
      <c r="C125" s="7">
        <f>SUMIF('Company X - order Report'!$A:$A,A125,'Company X - order Report'!$E:$E)</f>
        <v>0.75</v>
      </c>
      <c r="D125" s="8">
        <f t="shared" si="1"/>
        <v>1</v>
      </c>
      <c r="E125" s="8" t="str">
        <f>VLOOKUP(A125,Courier_compnay_invoice!B:C,2,0)</f>
        <v>0.5</v>
      </c>
      <c r="F125" s="6">
        <f t="shared" si="2"/>
        <v>0.5</v>
      </c>
      <c r="G125" s="8" t="str">
        <f>VLOOKUP(A125,'Company X - Pincode Zones'!A:D,4,0)</f>
        <v>b</v>
      </c>
      <c r="H125" s="8" t="str">
        <f>VLOOKUP(G125,'Company X - Pincode Zones'!D:E,2,0)</f>
        <v>Forward charges</v>
      </c>
      <c r="I125" s="8" t="str">
        <f t="shared" si="3"/>
        <v>fwd_b</v>
      </c>
      <c r="J125" s="8" t="str">
        <f>VLOOKUP(A125,Courier_compnay_invoice!B:F,5,0)</f>
        <v>d</v>
      </c>
      <c r="K125" s="8">
        <f>IFS(I125="fwd_a",(Curioer_Rate!$A$2+((D125-0.5)*2)*Curioer_Rate!$B$2),
     I125 ="fwd_b",(Curioer_Rate!$C$2+((D125-0.5)*2)*Curioer_Rate!$D$2),
     I125="fwd_c",(Curioer_Rate!$E$2+((D125-0.5)*2)*Curioer_Rate!$F$2),
     I125="fwd_d",(Curioer_Rate!$G$2+((D125-0.5)*2)*Curioer_Rate!$H$2),
     I125="fwd_e",SUM(Curioer_Rate!$I$2,Curioer_Rate!$S$2)+((D125-0.5)*2)*SUM(Curioer_Rate!$J$2,Curioer_Rate!$T$2))</f>
        <v>61.3</v>
      </c>
      <c r="L125" s="8" t="str">
        <f>VLOOKUP(A125,Courier_compnay_invoice!B:H,7,0)</f>
        <v>45.4</v>
      </c>
      <c r="M125" s="8">
        <f t="shared" si="4"/>
        <v>15.9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0"/>
  </cols>
  <sheetData>
    <row r="1">
      <c r="A1" s="9"/>
      <c r="B1" s="10" t="s">
        <v>261</v>
      </c>
      <c r="C1" s="10" t="s">
        <v>262</v>
      </c>
    </row>
    <row r="2">
      <c r="A2" s="10" t="s">
        <v>263</v>
      </c>
      <c r="B2" s="9">
        <f>COUNTIF(Order_level_Calculation!$K:$M,"=0")</f>
        <v>16</v>
      </c>
      <c r="C2" s="9">
        <f>SUMIF(Order_level_Calculation!M:M,"=0",Order_level_Calculation!M:M)</f>
        <v>0</v>
      </c>
    </row>
    <row r="3">
      <c r="A3" s="10" t="s">
        <v>264</v>
      </c>
      <c r="B3" s="9">
        <f>COUNTIF(Order_level_Calculation!$M:$M,"&lt;0")</f>
        <v>94</v>
      </c>
      <c r="C3" s="9">
        <f>SUMIF(Order_level_Calculation!M:M,"&lt;0",Order_level_Calculation!M:M)</f>
        <v>-5416.8</v>
      </c>
    </row>
    <row r="4">
      <c r="A4" s="10" t="s">
        <v>265</v>
      </c>
      <c r="B4" s="9">
        <f>COUNTIF(Order_level_Calculation!M:M,"&gt;0")</f>
        <v>14</v>
      </c>
      <c r="C4" s="9">
        <f>SUMIF(Order_level_Calculation!M:M,"&gt;0",Order_level_Calculation!M:M)</f>
        <v>1012.6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4" max="4" width="15.63"/>
    <col customWidth="1" min="6" max="6" width="18.88"/>
    <col customWidth="1" min="7" max="7" width="15.13"/>
    <col customWidth="1" min="8" max="8" width="15.38"/>
    <col customWidth="1" min="10" max="10" width="14.38"/>
    <col customWidth="1" min="12" max="12" width="13.88"/>
    <col customWidth="1" min="20" max="20" width="15.25"/>
  </cols>
  <sheetData>
    <row r="1">
      <c r="A1" s="11" t="s">
        <v>266</v>
      </c>
      <c r="B1" s="11" t="s">
        <v>267</v>
      </c>
      <c r="C1" s="11" t="s">
        <v>268</v>
      </c>
      <c r="D1" s="11" t="s">
        <v>269</v>
      </c>
      <c r="E1" s="11" t="s">
        <v>270</v>
      </c>
      <c r="F1" s="11" t="s">
        <v>271</v>
      </c>
      <c r="G1" s="11" t="s">
        <v>272</v>
      </c>
      <c r="H1" s="11" t="s">
        <v>273</v>
      </c>
      <c r="I1" s="11" t="s">
        <v>274</v>
      </c>
      <c r="J1" s="11" t="s">
        <v>275</v>
      </c>
      <c r="K1" s="11" t="s">
        <v>276</v>
      </c>
      <c r="L1" s="11" t="s">
        <v>277</v>
      </c>
      <c r="M1" s="11" t="s">
        <v>278</v>
      </c>
      <c r="N1" s="11" t="s">
        <v>279</v>
      </c>
      <c r="O1" s="11" t="s">
        <v>280</v>
      </c>
      <c r="P1" s="11" t="s">
        <v>281</v>
      </c>
      <c r="Q1" s="11" t="s">
        <v>282</v>
      </c>
      <c r="R1" s="11" t="s">
        <v>283</v>
      </c>
      <c r="S1" s="11" t="s">
        <v>284</v>
      </c>
      <c r="T1" s="11" t="s">
        <v>285</v>
      </c>
      <c r="U1" s="11"/>
      <c r="V1" s="11"/>
      <c r="W1" s="11"/>
      <c r="X1" s="11"/>
      <c r="Y1" s="11"/>
      <c r="Z1" s="11"/>
    </row>
    <row r="2">
      <c r="A2" s="12">
        <v>29.5</v>
      </c>
      <c r="B2" s="12">
        <v>23.6</v>
      </c>
      <c r="C2" s="12">
        <v>33.0</v>
      </c>
      <c r="D2" s="12">
        <v>28.3</v>
      </c>
      <c r="E2" s="12">
        <v>40.1</v>
      </c>
      <c r="F2" s="12">
        <v>38.9</v>
      </c>
      <c r="G2" s="12">
        <v>45.4</v>
      </c>
      <c r="H2" s="12">
        <v>44.8</v>
      </c>
      <c r="I2" s="12">
        <v>56.6</v>
      </c>
      <c r="J2" s="12">
        <v>55.5</v>
      </c>
      <c r="K2" s="12">
        <v>13.6</v>
      </c>
      <c r="L2" s="12">
        <v>23.6</v>
      </c>
      <c r="M2" s="12">
        <v>20.5</v>
      </c>
      <c r="N2" s="12">
        <v>28.3</v>
      </c>
      <c r="O2" s="12">
        <v>31.9</v>
      </c>
      <c r="P2" s="12">
        <v>38.9</v>
      </c>
      <c r="Q2" s="12">
        <v>41.3</v>
      </c>
      <c r="R2" s="12">
        <v>44.8</v>
      </c>
      <c r="S2" s="12">
        <v>50.7</v>
      </c>
      <c r="T2" s="12">
        <v>55.5</v>
      </c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0.75"/>
    <col customWidth="1" min="3" max="3" width="18.88"/>
    <col customWidth="1" min="4" max="4" width="20.75"/>
    <col customWidth="1" min="5" max="5" width="19.0"/>
    <col customWidth="1" min="7" max="7" width="26.88"/>
    <col customWidth="1" min="8" max="8" width="23.0"/>
  </cols>
  <sheetData>
    <row r="1">
      <c r="A1" s="1" t="s">
        <v>286</v>
      </c>
      <c r="B1" s="13" t="s">
        <v>0</v>
      </c>
      <c r="C1" s="13" t="s">
        <v>287</v>
      </c>
      <c r="D1" s="13" t="s">
        <v>288</v>
      </c>
      <c r="E1" s="13" t="s">
        <v>289</v>
      </c>
      <c r="F1" s="13" t="s">
        <v>290</v>
      </c>
      <c r="G1" s="13" t="s">
        <v>7</v>
      </c>
      <c r="H1" s="14" t="s">
        <v>291</v>
      </c>
    </row>
    <row r="2">
      <c r="A2" s="15" t="s">
        <v>14</v>
      </c>
      <c r="B2" s="16" t="s">
        <v>13</v>
      </c>
      <c r="C2" s="16" t="s">
        <v>292</v>
      </c>
      <c r="D2" s="16">
        <v>121003.0</v>
      </c>
      <c r="E2" s="16" t="s">
        <v>293</v>
      </c>
      <c r="F2" s="16" t="s">
        <v>294</v>
      </c>
      <c r="G2" s="16" t="s">
        <v>295</v>
      </c>
      <c r="H2" s="16" t="s">
        <v>296</v>
      </c>
    </row>
    <row r="3">
      <c r="A3" s="15" t="s">
        <v>16</v>
      </c>
      <c r="B3" s="16" t="s">
        <v>15</v>
      </c>
      <c r="C3" s="16" t="s">
        <v>297</v>
      </c>
      <c r="D3" s="16">
        <v>121003.0</v>
      </c>
      <c r="E3" s="16" t="s">
        <v>298</v>
      </c>
      <c r="F3" s="16" t="s">
        <v>294</v>
      </c>
      <c r="G3" s="16" t="s">
        <v>295</v>
      </c>
      <c r="H3" s="16" t="s">
        <v>299</v>
      </c>
    </row>
    <row r="4">
      <c r="A4" s="15" t="s">
        <v>18</v>
      </c>
      <c r="B4" s="16" t="s">
        <v>17</v>
      </c>
      <c r="C4" s="16" t="s">
        <v>300</v>
      </c>
      <c r="D4" s="16">
        <v>121003.0</v>
      </c>
      <c r="E4" s="16" t="s">
        <v>301</v>
      </c>
      <c r="F4" s="16" t="s">
        <v>294</v>
      </c>
      <c r="G4" s="16" t="s">
        <v>295</v>
      </c>
      <c r="H4" s="16" t="s">
        <v>302</v>
      </c>
    </row>
    <row r="5">
      <c r="A5" s="15" t="s">
        <v>20</v>
      </c>
      <c r="B5" s="16" t="s">
        <v>19</v>
      </c>
      <c r="C5" s="16" t="s">
        <v>297</v>
      </c>
      <c r="D5" s="16">
        <v>121003.0</v>
      </c>
      <c r="E5" s="16" t="s">
        <v>303</v>
      </c>
      <c r="F5" s="16" t="s">
        <v>304</v>
      </c>
      <c r="G5" s="16" t="s">
        <v>295</v>
      </c>
      <c r="H5" s="16" t="s">
        <v>305</v>
      </c>
    </row>
    <row r="6">
      <c r="A6" s="15" t="s">
        <v>22</v>
      </c>
      <c r="B6" s="16" t="s">
        <v>21</v>
      </c>
      <c r="C6" s="16" t="s">
        <v>306</v>
      </c>
      <c r="D6" s="16">
        <v>121003.0</v>
      </c>
      <c r="E6" s="16" t="s">
        <v>307</v>
      </c>
      <c r="F6" s="16" t="s">
        <v>294</v>
      </c>
      <c r="G6" s="16" t="s">
        <v>295</v>
      </c>
      <c r="H6" s="16" t="s">
        <v>308</v>
      </c>
    </row>
    <row r="7">
      <c r="A7" s="15" t="s">
        <v>24</v>
      </c>
      <c r="B7" s="16" t="s">
        <v>23</v>
      </c>
      <c r="C7" s="16" t="s">
        <v>306</v>
      </c>
      <c r="D7" s="16">
        <v>121003.0</v>
      </c>
      <c r="E7" s="16" t="s">
        <v>309</v>
      </c>
      <c r="F7" s="16" t="s">
        <v>294</v>
      </c>
      <c r="G7" s="16" t="s">
        <v>295</v>
      </c>
      <c r="H7" s="16" t="s">
        <v>308</v>
      </c>
    </row>
    <row r="8">
      <c r="A8" s="15" t="s">
        <v>26</v>
      </c>
      <c r="B8" s="16" t="s">
        <v>25</v>
      </c>
      <c r="C8" s="16" t="s">
        <v>297</v>
      </c>
      <c r="D8" s="16">
        <v>121003.0</v>
      </c>
      <c r="E8" s="16" t="s">
        <v>310</v>
      </c>
      <c r="F8" s="16" t="s">
        <v>304</v>
      </c>
      <c r="G8" s="16" t="s">
        <v>295</v>
      </c>
      <c r="H8" s="16" t="s">
        <v>305</v>
      </c>
    </row>
    <row r="9">
      <c r="A9" s="15" t="s">
        <v>28</v>
      </c>
      <c r="B9" s="16" t="s">
        <v>27</v>
      </c>
      <c r="C9" s="16" t="s">
        <v>311</v>
      </c>
      <c r="D9" s="16">
        <v>121003.0</v>
      </c>
      <c r="E9" s="16" t="s">
        <v>312</v>
      </c>
      <c r="F9" s="16" t="s">
        <v>304</v>
      </c>
      <c r="G9" s="16" t="s">
        <v>295</v>
      </c>
      <c r="H9" s="16" t="s">
        <v>313</v>
      </c>
    </row>
    <row r="10">
      <c r="A10" s="15" t="s">
        <v>30</v>
      </c>
      <c r="B10" s="16" t="s">
        <v>29</v>
      </c>
      <c r="C10" s="16" t="s">
        <v>314</v>
      </c>
      <c r="D10" s="16">
        <v>121003.0</v>
      </c>
      <c r="E10" s="16" t="s">
        <v>315</v>
      </c>
      <c r="F10" s="16" t="s">
        <v>294</v>
      </c>
      <c r="G10" s="16" t="s">
        <v>295</v>
      </c>
      <c r="H10" s="16" t="s">
        <v>308</v>
      </c>
    </row>
    <row r="11">
      <c r="A11" s="15" t="s">
        <v>32</v>
      </c>
      <c r="B11" s="16" t="s">
        <v>31</v>
      </c>
      <c r="C11" s="16" t="s">
        <v>314</v>
      </c>
      <c r="D11" s="16">
        <v>121003.0</v>
      </c>
      <c r="E11" s="16" t="s">
        <v>316</v>
      </c>
      <c r="F11" s="16" t="s">
        <v>294</v>
      </c>
      <c r="G11" s="16" t="s">
        <v>295</v>
      </c>
      <c r="H11" s="16" t="s">
        <v>308</v>
      </c>
    </row>
    <row r="12">
      <c r="A12" s="15" t="s">
        <v>34</v>
      </c>
      <c r="B12" s="16" t="s">
        <v>33</v>
      </c>
      <c r="C12" s="16" t="s">
        <v>317</v>
      </c>
      <c r="D12" s="16">
        <v>121003.0</v>
      </c>
      <c r="E12" s="16" t="s">
        <v>318</v>
      </c>
      <c r="F12" s="16" t="s">
        <v>304</v>
      </c>
      <c r="G12" s="16" t="s">
        <v>295</v>
      </c>
      <c r="H12" s="16" t="s">
        <v>305</v>
      </c>
    </row>
    <row r="13">
      <c r="A13" s="15" t="s">
        <v>36</v>
      </c>
      <c r="B13" s="16" t="s">
        <v>35</v>
      </c>
      <c r="C13" s="16" t="s">
        <v>319</v>
      </c>
      <c r="D13" s="16">
        <v>121003.0</v>
      </c>
      <c r="E13" s="16" t="s">
        <v>320</v>
      </c>
      <c r="F13" s="16" t="s">
        <v>294</v>
      </c>
      <c r="G13" s="16" t="s">
        <v>295</v>
      </c>
      <c r="H13" s="16" t="s">
        <v>299</v>
      </c>
    </row>
    <row r="14">
      <c r="A14" s="15" t="s">
        <v>38</v>
      </c>
      <c r="B14" s="16" t="s">
        <v>37</v>
      </c>
      <c r="C14" s="16" t="s">
        <v>321</v>
      </c>
      <c r="D14" s="16">
        <v>121003.0</v>
      </c>
      <c r="E14" s="16" t="s">
        <v>322</v>
      </c>
      <c r="F14" s="16" t="s">
        <v>304</v>
      </c>
      <c r="G14" s="16" t="s">
        <v>295</v>
      </c>
      <c r="H14" s="16" t="s">
        <v>313</v>
      </c>
    </row>
    <row r="15">
      <c r="A15" s="15" t="s">
        <v>40</v>
      </c>
      <c r="B15" s="16" t="s">
        <v>39</v>
      </c>
      <c r="C15" s="16" t="s">
        <v>297</v>
      </c>
      <c r="D15" s="16">
        <v>121003.0</v>
      </c>
      <c r="E15" s="16" t="s">
        <v>323</v>
      </c>
      <c r="F15" s="16" t="s">
        <v>294</v>
      </c>
      <c r="G15" s="16" t="s">
        <v>295</v>
      </c>
      <c r="H15" s="16" t="s">
        <v>299</v>
      </c>
    </row>
    <row r="16">
      <c r="A16" s="15" t="s">
        <v>42</v>
      </c>
      <c r="B16" s="16" t="s">
        <v>41</v>
      </c>
      <c r="C16" s="16" t="s">
        <v>306</v>
      </c>
      <c r="D16" s="16">
        <v>121003.0</v>
      </c>
      <c r="E16" s="16" t="s">
        <v>324</v>
      </c>
      <c r="F16" s="16" t="s">
        <v>294</v>
      </c>
      <c r="G16" s="16" t="s">
        <v>295</v>
      </c>
      <c r="H16" s="16" t="s">
        <v>308</v>
      </c>
    </row>
    <row r="17">
      <c r="A17" s="15" t="s">
        <v>44</v>
      </c>
      <c r="B17" s="16" t="s">
        <v>43</v>
      </c>
      <c r="C17" s="16" t="s">
        <v>325</v>
      </c>
      <c r="D17" s="16">
        <v>121003.0</v>
      </c>
      <c r="E17" s="16" t="s">
        <v>326</v>
      </c>
      <c r="F17" s="16" t="s">
        <v>294</v>
      </c>
      <c r="G17" s="16" t="s">
        <v>295</v>
      </c>
      <c r="H17" s="16" t="s">
        <v>296</v>
      </c>
    </row>
    <row r="18">
      <c r="A18" s="15" t="s">
        <v>46</v>
      </c>
      <c r="B18" s="16" t="s">
        <v>45</v>
      </c>
      <c r="C18" s="16" t="s">
        <v>314</v>
      </c>
      <c r="D18" s="16">
        <v>121003.0</v>
      </c>
      <c r="E18" s="16" t="s">
        <v>312</v>
      </c>
      <c r="F18" s="16" t="s">
        <v>304</v>
      </c>
      <c r="G18" s="16" t="s">
        <v>295</v>
      </c>
      <c r="H18" s="16" t="s">
        <v>327</v>
      </c>
    </row>
    <row r="19">
      <c r="A19" s="15" t="s">
        <v>48</v>
      </c>
      <c r="B19" s="16" t="s">
        <v>47</v>
      </c>
      <c r="C19" s="16" t="s">
        <v>317</v>
      </c>
      <c r="D19" s="16">
        <v>121003.0</v>
      </c>
      <c r="E19" s="16" t="s">
        <v>328</v>
      </c>
      <c r="F19" s="16" t="s">
        <v>294</v>
      </c>
      <c r="G19" s="16" t="s">
        <v>295</v>
      </c>
      <c r="H19" s="16" t="s">
        <v>299</v>
      </c>
    </row>
    <row r="20">
      <c r="A20" s="15" t="s">
        <v>50</v>
      </c>
      <c r="B20" s="16" t="s">
        <v>49</v>
      </c>
      <c r="C20" s="16" t="s">
        <v>329</v>
      </c>
      <c r="D20" s="16">
        <v>121003.0</v>
      </c>
      <c r="E20" s="16" t="s">
        <v>330</v>
      </c>
      <c r="F20" s="16" t="s">
        <v>331</v>
      </c>
      <c r="G20" s="16" t="s">
        <v>332</v>
      </c>
      <c r="H20" s="16" t="s">
        <v>333</v>
      </c>
    </row>
    <row r="21">
      <c r="A21" s="15" t="s">
        <v>52</v>
      </c>
      <c r="B21" s="16" t="s">
        <v>51</v>
      </c>
      <c r="C21" s="16" t="s">
        <v>317</v>
      </c>
      <c r="D21" s="16">
        <v>121003.0</v>
      </c>
      <c r="E21" s="16" t="s">
        <v>334</v>
      </c>
      <c r="F21" s="16" t="s">
        <v>304</v>
      </c>
      <c r="G21" s="16" t="s">
        <v>295</v>
      </c>
      <c r="H21" s="16" t="s">
        <v>305</v>
      </c>
    </row>
    <row r="22">
      <c r="A22" s="15" t="s">
        <v>54</v>
      </c>
      <c r="B22" s="16" t="s">
        <v>53</v>
      </c>
      <c r="C22" s="16" t="s">
        <v>335</v>
      </c>
      <c r="D22" s="16">
        <v>121003.0</v>
      </c>
      <c r="E22" s="16" t="s">
        <v>336</v>
      </c>
      <c r="F22" s="16" t="s">
        <v>294</v>
      </c>
      <c r="G22" s="16" t="s">
        <v>295</v>
      </c>
      <c r="H22" s="16" t="s">
        <v>299</v>
      </c>
    </row>
    <row r="23">
      <c r="A23" s="15" t="s">
        <v>56</v>
      </c>
      <c r="B23" s="16" t="s">
        <v>55</v>
      </c>
      <c r="C23" s="16" t="s">
        <v>337</v>
      </c>
      <c r="D23" s="16">
        <v>121003.0</v>
      </c>
      <c r="E23" s="16" t="s">
        <v>338</v>
      </c>
      <c r="F23" s="16" t="s">
        <v>304</v>
      </c>
      <c r="G23" s="16" t="s">
        <v>295</v>
      </c>
      <c r="H23" s="16" t="s">
        <v>313</v>
      </c>
    </row>
    <row r="24">
      <c r="A24" s="15" t="s">
        <v>58</v>
      </c>
      <c r="B24" s="16" t="s">
        <v>57</v>
      </c>
      <c r="C24" s="16" t="s">
        <v>339</v>
      </c>
      <c r="D24" s="16">
        <v>121003.0</v>
      </c>
      <c r="E24" s="16" t="s">
        <v>340</v>
      </c>
      <c r="F24" s="16" t="s">
        <v>294</v>
      </c>
      <c r="G24" s="16" t="s">
        <v>332</v>
      </c>
      <c r="H24" s="16" t="s">
        <v>341</v>
      </c>
    </row>
    <row r="25">
      <c r="A25" s="15" t="s">
        <v>60</v>
      </c>
      <c r="B25" s="16" t="s">
        <v>59</v>
      </c>
      <c r="C25" s="16" t="s">
        <v>342</v>
      </c>
      <c r="D25" s="16">
        <v>121003.0</v>
      </c>
      <c r="E25" s="16" t="s">
        <v>343</v>
      </c>
      <c r="F25" s="16" t="s">
        <v>304</v>
      </c>
      <c r="G25" s="16" t="s">
        <v>332</v>
      </c>
      <c r="H25" s="16" t="s">
        <v>344</v>
      </c>
    </row>
    <row r="26">
      <c r="A26" s="15" t="s">
        <v>62</v>
      </c>
      <c r="B26" s="16" t="s">
        <v>61</v>
      </c>
      <c r="C26" s="16" t="s">
        <v>345</v>
      </c>
      <c r="D26" s="16">
        <v>121003.0</v>
      </c>
      <c r="E26" s="16" t="s">
        <v>346</v>
      </c>
      <c r="F26" s="16" t="s">
        <v>294</v>
      </c>
      <c r="G26" s="16" t="s">
        <v>332</v>
      </c>
      <c r="H26" s="16" t="s">
        <v>341</v>
      </c>
    </row>
    <row r="27">
      <c r="A27" s="15" t="s">
        <v>64</v>
      </c>
      <c r="B27" s="16" t="s">
        <v>63</v>
      </c>
      <c r="C27" s="16" t="s">
        <v>339</v>
      </c>
      <c r="D27" s="16">
        <v>121003.0</v>
      </c>
      <c r="E27" s="16" t="s">
        <v>347</v>
      </c>
      <c r="F27" s="16" t="s">
        <v>294</v>
      </c>
      <c r="G27" s="16" t="s">
        <v>332</v>
      </c>
      <c r="H27" s="16" t="s">
        <v>341</v>
      </c>
    </row>
    <row r="28">
      <c r="A28" s="15" t="s">
        <v>66</v>
      </c>
      <c r="B28" s="16" t="s">
        <v>65</v>
      </c>
      <c r="C28" s="16" t="s">
        <v>348</v>
      </c>
      <c r="D28" s="16">
        <v>121003.0</v>
      </c>
      <c r="E28" s="16" t="s">
        <v>349</v>
      </c>
      <c r="F28" s="16" t="s">
        <v>331</v>
      </c>
      <c r="G28" s="16" t="s">
        <v>332</v>
      </c>
      <c r="H28" s="16" t="s">
        <v>350</v>
      </c>
    </row>
    <row r="29">
      <c r="A29" s="15" t="s">
        <v>68</v>
      </c>
      <c r="B29" s="16" t="s">
        <v>67</v>
      </c>
      <c r="C29" s="16" t="s">
        <v>337</v>
      </c>
      <c r="D29" s="16">
        <v>121003.0</v>
      </c>
      <c r="E29" s="16" t="s">
        <v>351</v>
      </c>
      <c r="F29" s="16" t="s">
        <v>294</v>
      </c>
      <c r="G29" s="16" t="s">
        <v>332</v>
      </c>
      <c r="H29" s="16" t="s">
        <v>352</v>
      </c>
    </row>
    <row r="30">
      <c r="A30" s="15" t="s">
        <v>70</v>
      </c>
      <c r="B30" s="16" t="s">
        <v>69</v>
      </c>
      <c r="C30" s="16" t="s">
        <v>292</v>
      </c>
      <c r="D30" s="16">
        <v>121003.0</v>
      </c>
      <c r="E30" s="16" t="s">
        <v>353</v>
      </c>
      <c r="F30" s="16" t="s">
        <v>304</v>
      </c>
      <c r="G30" s="16" t="s">
        <v>332</v>
      </c>
      <c r="H30" s="16" t="s">
        <v>354</v>
      </c>
    </row>
    <row r="31">
      <c r="A31" s="15" t="s">
        <v>72</v>
      </c>
      <c r="B31" s="16" t="s">
        <v>71</v>
      </c>
      <c r="C31" s="16" t="s">
        <v>339</v>
      </c>
      <c r="D31" s="16">
        <v>121003.0</v>
      </c>
      <c r="E31" s="16" t="s">
        <v>355</v>
      </c>
      <c r="F31" s="16" t="s">
        <v>294</v>
      </c>
      <c r="G31" s="16" t="s">
        <v>332</v>
      </c>
      <c r="H31" s="16" t="s">
        <v>341</v>
      </c>
    </row>
    <row r="32">
      <c r="A32" s="15" t="s">
        <v>74</v>
      </c>
      <c r="B32" s="16" t="s">
        <v>73</v>
      </c>
      <c r="C32" s="16" t="s">
        <v>356</v>
      </c>
      <c r="D32" s="16">
        <v>121003.0</v>
      </c>
      <c r="E32" s="16" t="s">
        <v>357</v>
      </c>
      <c r="F32" s="16" t="s">
        <v>294</v>
      </c>
      <c r="G32" s="16" t="s">
        <v>332</v>
      </c>
      <c r="H32" s="16" t="s">
        <v>358</v>
      </c>
    </row>
    <row r="33">
      <c r="A33" s="15" t="s">
        <v>76</v>
      </c>
      <c r="B33" s="16" t="s">
        <v>75</v>
      </c>
      <c r="C33" s="16" t="s">
        <v>359</v>
      </c>
      <c r="D33" s="16">
        <v>121003.0</v>
      </c>
      <c r="E33" s="16" t="s">
        <v>360</v>
      </c>
      <c r="F33" s="16" t="s">
        <v>294</v>
      </c>
      <c r="G33" s="16" t="s">
        <v>332</v>
      </c>
      <c r="H33" s="16" t="s">
        <v>352</v>
      </c>
    </row>
    <row r="34">
      <c r="A34" s="15" t="s">
        <v>78</v>
      </c>
      <c r="B34" s="16" t="s">
        <v>77</v>
      </c>
      <c r="C34" s="16" t="s">
        <v>342</v>
      </c>
      <c r="D34" s="16">
        <v>121003.0</v>
      </c>
      <c r="E34" s="16" t="s">
        <v>361</v>
      </c>
      <c r="F34" s="16" t="s">
        <v>294</v>
      </c>
      <c r="G34" s="16" t="s">
        <v>332</v>
      </c>
      <c r="H34" s="16" t="s">
        <v>341</v>
      </c>
    </row>
    <row r="35">
      <c r="A35" s="15" t="s">
        <v>80</v>
      </c>
      <c r="B35" s="16" t="s">
        <v>79</v>
      </c>
      <c r="C35" s="16" t="s">
        <v>362</v>
      </c>
      <c r="D35" s="16">
        <v>121003.0</v>
      </c>
      <c r="E35" s="16" t="s">
        <v>363</v>
      </c>
      <c r="F35" s="16" t="s">
        <v>304</v>
      </c>
      <c r="G35" s="16" t="s">
        <v>295</v>
      </c>
      <c r="H35" s="16" t="s">
        <v>364</v>
      </c>
    </row>
    <row r="36">
      <c r="A36" s="15" t="s">
        <v>82</v>
      </c>
      <c r="B36" s="16" t="s">
        <v>81</v>
      </c>
      <c r="C36" s="16" t="s">
        <v>365</v>
      </c>
      <c r="D36" s="16">
        <v>121003.0</v>
      </c>
      <c r="E36" s="16" t="s">
        <v>366</v>
      </c>
      <c r="F36" s="16" t="s">
        <v>294</v>
      </c>
      <c r="G36" s="16" t="s">
        <v>295</v>
      </c>
      <c r="H36" s="16" t="s">
        <v>299</v>
      </c>
    </row>
    <row r="37">
      <c r="A37" s="15" t="s">
        <v>84</v>
      </c>
      <c r="B37" s="16" t="s">
        <v>83</v>
      </c>
      <c r="C37" s="16" t="s">
        <v>367</v>
      </c>
      <c r="D37" s="16">
        <v>121003.0</v>
      </c>
      <c r="E37" s="16" t="s">
        <v>368</v>
      </c>
      <c r="F37" s="16" t="s">
        <v>294</v>
      </c>
      <c r="G37" s="16" t="s">
        <v>295</v>
      </c>
      <c r="H37" s="16" t="s">
        <v>299</v>
      </c>
    </row>
    <row r="38">
      <c r="A38" s="15" t="s">
        <v>86</v>
      </c>
      <c r="B38" s="16" t="s">
        <v>85</v>
      </c>
      <c r="C38" s="16" t="s">
        <v>369</v>
      </c>
      <c r="D38" s="16">
        <v>121003.0</v>
      </c>
      <c r="E38" s="16" t="s">
        <v>370</v>
      </c>
      <c r="F38" s="16" t="s">
        <v>304</v>
      </c>
      <c r="G38" s="16" t="s">
        <v>295</v>
      </c>
      <c r="H38" s="16" t="s">
        <v>305</v>
      </c>
    </row>
    <row r="39">
      <c r="A39" s="15" t="s">
        <v>88</v>
      </c>
      <c r="B39" s="16" t="s">
        <v>87</v>
      </c>
      <c r="C39" s="16" t="s">
        <v>371</v>
      </c>
      <c r="D39" s="16">
        <v>121003.0</v>
      </c>
      <c r="E39" s="16" t="s">
        <v>372</v>
      </c>
      <c r="F39" s="16" t="s">
        <v>294</v>
      </c>
      <c r="G39" s="16" t="s">
        <v>295</v>
      </c>
      <c r="H39" s="16" t="s">
        <v>296</v>
      </c>
    </row>
    <row r="40">
      <c r="A40" s="15" t="s">
        <v>90</v>
      </c>
      <c r="B40" s="16" t="s">
        <v>89</v>
      </c>
      <c r="C40" s="16" t="s">
        <v>339</v>
      </c>
      <c r="D40" s="16">
        <v>121003.0</v>
      </c>
      <c r="E40" s="16" t="s">
        <v>373</v>
      </c>
      <c r="F40" s="16" t="s">
        <v>294</v>
      </c>
      <c r="G40" s="16" t="s">
        <v>295</v>
      </c>
      <c r="H40" s="16" t="s">
        <v>299</v>
      </c>
    </row>
    <row r="41">
      <c r="A41" s="15" t="s">
        <v>92</v>
      </c>
      <c r="B41" s="16" t="s">
        <v>91</v>
      </c>
      <c r="C41" s="16" t="s">
        <v>374</v>
      </c>
      <c r="D41" s="16">
        <v>121003.0</v>
      </c>
      <c r="E41" s="16" t="s">
        <v>375</v>
      </c>
      <c r="F41" s="16" t="s">
        <v>294</v>
      </c>
      <c r="G41" s="16" t="s">
        <v>295</v>
      </c>
      <c r="H41" s="16" t="s">
        <v>299</v>
      </c>
    </row>
    <row r="42">
      <c r="A42" s="15" t="s">
        <v>94</v>
      </c>
      <c r="B42" s="16" t="s">
        <v>93</v>
      </c>
      <c r="C42" s="16" t="s">
        <v>365</v>
      </c>
      <c r="D42" s="16">
        <v>121003.0</v>
      </c>
      <c r="E42" s="16" t="s">
        <v>376</v>
      </c>
      <c r="F42" s="16" t="s">
        <v>294</v>
      </c>
      <c r="G42" s="16" t="s">
        <v>295</v>
      </c>
      <c r="H42" s="16" t="s">
        <v>299</v>
      </c>
    </row>
    <row r="43">
      <c r="A43" s="15" t="s">
        <v>96</v>
      </c>
      <c r="B43" s="16" t="s">
        <v>95</v>
      </c>
      <c r="C43" s="16" t="s">
        <v>297</v>
      </c>
      <c r="D43" s="16">
        <v>121003.0</v>
      </c>
      <c r="E43" s="16" t="s">
        <v>377</v>
      </c>
      <c r="F43" s="16" t="s">
        <v>304</v>
      </c>
      <c r="G43" s="16" t="s">
        <v>295</v>
      </c>
      <c r="H43" s="16" t="s">
        <v>305</v>
      </c>
    </row>
    <row r="44">
      <c r="A44" s="15" t="s">
        <v>98</v>
      </c>
      <c r="B44" s="16" t="s">
        <v>97</v>
      </c>
      <c r="C44" s="16" t="s">
        <v>378</v>
      </c>
      <c r="D44" s="16">
        <v>121003.0</v>
      </c>
      <c r="E44" s="16" t="s">
        <v>379</v>
      </c>
      <c r="F44" s="16" t="s">
        <v>294</v>
      </c>
      <c r="G44" s="16" t="s">
        <v>295</v>
      </c>
      <c r="H44" s="16" t="s">
        <v>296</v>
      </c>
    </row>
    <row r="45">
      <c r="A45" s="15" t="s">
        <v>100</v>
      </c>
      <c r="B45" s="16" t="s">
        <v>99</v>
      </c>
      <c r="C45" s="16" t="s">
        <v>365</v>
      </c>
      <c r="D45" s="16">
        <v>121003.0</v>
      </c>
      <c r="E45" s="16" t="s">
        <v>380</v>
      </c>
      <c r="F45" s="16" t="s">
        <v>304</v>
      </c>
      <c r="G45" s="16" t="s">
        <v>295</v>
      </c>
      <c r="H45" s="16" t="s">
        <v>305</v>
      </c>
    </row>
    <row r="46">
      <c r="A46" s="15" t="s">
        <v>102</v>
      </c>
      <c r="B46" s="16" t="s">
        <v>101</v>
      </c>
      <c r="C46" s="16" t="s">
        <v>321</v>
      </c>
      <c r="D46" s="16">
        <v>121003.0</v>
      </c>
      <c r="E46" s="16" t="s">
        <v>381</v>
      </c>
      <c r="F46" s="16" t="s">
        <v>304</v>
      </c>
      <c r="G46" s="16" t="s">
        <v>295</v>
      </c>
      <c r="H46" s="16" t="s">
        <v>313</v>
      </c>
    </row>
    <row r="47">
      <c r="A47" s="15" t="s">
        <v>104</v>
      </c>
      <c r="B47" s="16" t="s">
        <v>103</v>
      </c>
      <c r="C47" s="16" t="s">
        <v>374</v>
      </c>
      <c r="D47" s="16">
        <v>121003.0</v>
      </c>
      <c r="E47" s="16" t="s">
        <v>382</v>
      </c>
      <c r="F47" s="16" t="s">
        <v>294</v>
      </c>
      <c r="G47" s="16" t="s">
        <v>295</v>
      </c>
      <c r="H47" s="16" t="s">
        <v>299</v>
      </c>
    </row>
    <row r="48">
      <c r="A48" s="15" t="s">
        <v>106</v>
      </c>
      <c r="B48" s="16" t="s">
        <v>105</v>
      </c>
      <c r="C48" s="16" t="s">
        <v>359</v>
      </c>
      <c r="D48" s="16">
        <v>121003.0</v>
      </c>
      <c r="E48" s="16" t="s">
        <v>383</v>
      </c>
      <c r="F48" s="16" t="s">
        <v>294</v>
      </c>
      <c r="G48" s="16" t="s">
        <v>295</v>
      </c>
      <c r="H48" s="16" t="s">
        <v>296</v>
      </c>
    </row>
    <row r="49">
      <c r="A49" s="15" t="s">
        <v>108</v>
      </c>
      <c r="B49" s="16" t="s">
        <v>107</v>
      </c>
      <c r="C49" s="16" t="s">
        <v>374</v>
      </c>
      <c r="D49" s="16">
        <v>121003.0</v>
      </c>
      <c r="E49" s="16" t="s">
        <v>384</v>
      </c>
      <c r="F49" s="16" t="s">
        <v>294</v>
      </c>
      <c r="G49" s="16" t="s">
        <v>295</v>
      </c>
      <c r="H49" s="16" t="s">
        <v>299</v>
      </c>
    </row>
    <row r="50">
      <c r="A50" s="15" t="s">
        <v>110</v>
      </c>
      <c r="B50" s="16" t="s">
        <v>109</v>
      </c>
      <c r="C50" s="16" t="s">
        <v>365</v>
      </c>
      <c r="D50" s="16">
        <v>121003.0</v>
      </c>
      <c r="E50" s="16" t="s">
        <v>385</v>
      </c>
      <c r="F50" s="16" t="s">
        <v>294</v>
      </c>
      <c r="G50" s="16" t="s">
        <v>295</v>
      </c>
      <c r="H50" s="16" t="s">
        <v>299</v>
      </c>
    </row>
    <row r="51">
      <c r="A51" s="15" t="s">
        <v>112</v>
      </c>
      <c r="B51" s="16" t="s">
        <v>111</v>
      </c>
      <c r="C51" s="16" t="s">
        <v>386</v>
      </c>
      <c r="D51" s="16">
        <v>121003.0</v>
      </c>
      <c r="E51" s="16" t="s">
        <v>387</v>
      </c>
      <c r="F51" s="16" t="s">
        <v>304</v>
      </c>
      <c r="G51" s="16" t="s">
        <v>295</v>
      </c>
      <c r="H51" s="16" t="s">
        <v>364</v>
      </c>
    </row>
    <row r="52">
      <c r="A52" s="15" t="s">
        <v>114</v>
      </c>
      <c r="B52" s="16" t="s">
        <v>113</v>
      </c>
      <c r="C52" s="16" t="s">
        <v>388</v>
      </c>
      <c r="D52" s="16">
        <v>121003.0</v>
      </c>
      <c r="E52" s="16" t="s">
        <v>380</v>
      </c>
      <c r="F52" s="16" t="s">
        <v>304</v>
      </c>
      <c r="G52" s="16" t="s">
        <v>295</v>
      </c>
      <c r="H52" s="16" t="s">
        <v>313</v>
      </c>
    </row>
    <row r="53">
      <c r="A53" s="15" t="s">
        <v>116</v>
      </c>
      <c r="B53" s="16" t="s">
        <v>115</v>
      </c>
      <c r="C53" s="16" t="s">
        <v>365</v>
      </c>
      <c r="D53" s="16">
        <v>121003.0</v>
      </c>
      <c r="E53" s="16" t="s">
        <v>389</v>
      </c>
      <c r="F53" s="16" t="s">
        <v>294</v>
      </c>
      <c r="G53" s="16" t="s">
        <v>295</v>
      </c>
      <c r="H53" s="16" t="s">
        <v>299</v>
      </c>
    </row>
    <row r="54">
      <c r="A54" s="15" t="s">
        <v>118</v>
      </c>
      <c r="B54" s="16" t="s">
        <v>117</v>
      </c>
      <c r="C54" s="16" t="s">
        <v>390</v>
      </c>
      <c r="D54" s="16">
        <v>121003.0</v>
      </c>
      <c r="E54" s="16" t="s">
        <v>391</v>
      </c>
      <c r="F54" s="16" t="s">
        <v>294</v>
      </c>
      <c r="G54" s="16" t="s">
        <v>295</v>
      </c>
      <c r="H54" s="16" t="s">
        <v>392</v>
      </c>
    </row>
    <row r="55">
      <c r="A55" s="15" t="s">
        <v>120</v>
      </c>
      <c r="B55" s="16" t="s">
        <v>119</v>
      </c>
      <c r="C55" s="16" t="s">
        <v>393</v>
      </c>
      <c r="D55" s="16">
        <v>121003.0</v>
      </c>
      <c r="E55" s="16" t="s">
        <v>394</v>
      </c>
      <c r="F55" s="16" t="s">
        <v>294</v>
      </c>
      <c r="G55" s="16" t="s">
        <v>295</v>
      </c>
      <c r="H55" s="16" t="s">
        <v>299</v>
      </c>
    </row>
    <row r="56">
      <c r="A56" s="15" t="s">
        <v>122</v>
      </c>
      <c r="B56" s="16" t="s">
        <v>121</v>
      </c>
      <c r="C56" s="16" t="s">
        <v>395</v>
      </c>
      <c r="D56" s="16">
        <v>121003.0</v>
      </c>
      <c r="E56" s="16" t="s">
        <v>396</v>
      </c>
      <c r="F56" s="16" t="s">
        <v>294</v>
      </c>
      <c r="G56" s="16" t="s">
        <v>295</v>
      </c>
      <c r="H56" s="16" t="s">
        <v>392</v>
      </c>
    </row>
    <row r="57">
      <c r="A57" s="15" t="s">
        <v>124</v>
      </c>
      <c r="B57" s="16" t="s">
        <v>123</v>
      </c>
      <c r="C57" s="16" t="s">
        <v>297</v>
      </c>
      <c r="D57" s="16">
        <v>121003.0</v>
      </c>
      <c r="E57" s="16" t="s">
        <v>397</v>
      </c>
      <c r="F57" s="16" t="s">
        <v>304</v>
      </c>
      <c r="G57" s="16" t="s">
        <v>295</v>
      </c>
      <c r="H57" s="16" t="s">
        <v>305</v>
      </c>
    </row>
    <row r="58">
      <c r="A58" s="15" t="s">
        <v>126</v>
      </c>
      <c r="B58" s="16" t="s">
        <v>125</v>
      </c>
      <c r="C58" s="16" t="s">
        <v>398</v>
      </c>
      <c r="D58" s="16">
        <v>121003.0</v>
      </c>
      <c r="E58" s="16" t="s">
        <v>399</v>
      </c>
      <c r="F58" s="16" t="s">
        <v>304</v>
      </c>
      <c r="G58" s="16" t="s">
        <v>295</v>
      </c>
      <c r="H58" s="16" t="s">
        <v>313</v>
      </c>
    </row>
    <row r="59">
      <c r="A59" s="15" t="s">
        <v>128</v>
      </c>
      <c r="B59" s="16" t="s">
        <v>127</v>
      </c>
      <c r="C59" s="16" t="s">
        <v>398</v>
      </c>
      <c r="D59" s="16">
        <v>121003.0</v>
      </c>
      <c r="E59" s="16" t="s">
        <v>400</v>
      </c>
      <c r="F59" s="16" t="s">
        <v>294</v>
      </c>
      <c r="G59" s="16" t="s">
        <v>295</v>
      </c>
      <c r="H59" s="16" t="s">
        <v>296</v>
      </c>
    </row>
    <row r="60">
      <c r="A60" s="15" t="s">
        <v>130</v>
      </c>
      <c r="B60" s="16" t="s">
        <v>129</v>
      </c>
      <c r="C60" s="16" t="s">
        <v>401</v>
      </c>
      <c r="D60" s="16">
        <v>121003.0</v>
      </c>
      <c r="E60" s="16" t="s">
        <v>402</v>
      </c>
      <c r="F60" s="16" t="s">
        <v>294</v>
      </c>
      <c r="G60" s="16" t="s">
        <v>295</v>
      </c>
      <c r="H60" s="16" t="s">
        <v>403</v>
      </c>
    </row>
    <row r="61">
      <c r="A61" s="15" t="s">
        <v>132</v>
      </c>
      <c r="B61" s="16" t="s">
        <v>131</v>
      </c>
      <c r="C61" s="16" t="s">
        <v>404</v>
      </c>
      <c r="D61" s="16">
        <v>121003.0</v>
      </c>
      <c r="E61" s="16" t="s">
        <v>405</v>
      </c>
      <c r="F61" s="16" t="s">
        <v>294</v>
      </c>
      <c r="G61" s="16" t="s">
        <v>295</v>
      </c>
      <c r="H61" s="16" t="s">
        <v>392</v>
      </c>
    </row>
    <row r="62">
      <c r="A62" s="15" t="s">
        <v>134</v>
      </c>
      <c r="B62" s="16" t="s">
        <v>133</v>
      </c>
      <c r="C62" s="16" t="s">
        <v>317</v>
      </c>
      <c r="D62" s="16">
        <v>121003.0</v>
      </c>
      <c r="E62" s="16" t="s">
        <v>406</v>
      </c>
      <c r="F62" s="16" t="s">
        <v>294</v>
      </c>
      <c r="G62" s="16" t="s">
        <v>295</v>
      </c>
      <c r="H62" s="16" t="s">
        <v>299</v>
      </c>
    </row>
    <row r="63">
      <c r="A63" s="15" t="s">
        <v>136</v>
      </c>
      <c r="B63" s="16" t="s">
        <v>135</v>
      </c>
      <c r="C63" s="16" t="s">
        <v>314</v>
      </c>
      <c r="D63" s="16">
        <v>121003.0</v>
      </c>
      <c r="E63" s="16" t="s">
        <v>407</v>
      </c>
      <c r="F63" s="16" t="s">
        <v>294</v>
      </c>
      <c r="G63" s="16" t="s">
        <v>295</v>
      </c>
      <c r="H63" s="16" t="s">
        <v>308</v>
      </c>
    </row>
    <row r="64">
      <c r="A64" s="15" t="s">
        <v>138</v>
      </c>
      <c r="B64" s="16" t="s">
        <v>137</v>
      </c>
      <c r="C64" s="16" t="s">
        <v>408</v>
      </c>
      <c r="D64" s="16">
        <v>121003.0</v>
      </c>
      <c r="E64" s="16" t="s">
        <v>409</v>
      </c>
      <c r="F64" s="16" t="s">
        <v>294</v>
      </c>
      <c r="G64" s="16" t="s">
        <v>295</v>
      </c>
      <c r="H64" s="16" t="s">
        <v>299</v>
      </c>
    </row>
    <row r="65">
      <c r="A65" s="15" t="s">
        <v>140</v>
      </c>
      <c r="B65" s="16" t="s">
        <v>139</v>
      </c>
      <c r="C65" s="16" t="s">
        <v>348</v>
      </c>
      <c r="D65" s="16">
        <v>121003.0</v>
      </c>
      <c r="E65" s="16" t="s">
        <v>410</v>
      </c>
      <c r="F65" s="16" t="s">
        <v>294</v>
      </c>
      <c r="G65" s="16" t="s">
        <v>295</v>
      </c>
      <c r="H65" s="16" t="s">
        <v>299</v>
      </c>
    </row>
    <row r="66">
      <c r="A66" s="15" t="s">
        <v>142</v>
      </c>
      <c r="B66" s="16" t="s">
        <v>141</v>
      </c>
      <c r="C66" s="16" t="s">
        <v>411</v>
      </c>
      <c r="D66" s="16">
        <v>121003.0</v>
      </c>
      <c r="E66" s="16" t="s">
        <v>412</v>
      </c>
      <c r="F66" s="16" t="s">
        <v>294</v>
      </c>
      <c r="G66" s="16" t="s">
        <v>295</v>
      </c>
      <c r="H66" s="16" t="s">
        <v>299</v>
      </c>
    </row>
    <row r="67">
      <c r="A67" s="15" t="s">
        <v>144</v>
      </c>
      <c r="B67" s="16" t="s">
        <v>143</v>
      </c>
      <c r="C67" s="16" t="s">
        <v>411</v>
      </c>
      <c r="D67" s="16">
        <v>121003.0</v>
      </c>
      <c r="E67" s="16" t="s">
        <v>413</v>
      </c>
      <c r="F67" s="16" t="s">
        <v>294</v>
      </c>
      <c r="G67" s="16" t="s">
        <v>295</v>
      </c>
      <c r="H67" s="16" t="s">
        <v>299</v>
      </c>
    </row>
    <row r="68">
      <c r="A68" s="15" t="s">
        <v>146</v>
      </c>
      <c r="B68" s="16" t="s">
        <v>145</v>
      </c>
      <c r="C68" s="16" t="s">
        <v>342</v>
      </c>
      <c r="D68" s="16">
        <v>121003.0</v>
      </c>
      <c r="E68" s="16" t="s">
        <v>414</v>
      </c>
      <c r="F68" s="16" t="s">
        <v>294</v>
      </c>
      <c r="G68" s="16" t="s">
        <v>295</v>
      </c>
      <c r="H68" s="16" t="s">
        <v>299</v>
      </c>
    </row>
    <row r="69">
      <c r="A69" s="15" t="s">
        <v>148</v>
      </c>
      <c r="B69" s="16" t="s">
        <v>147</v>
      </c>
      <c r="C69" s="16" t="s">
        <v>415</v>
      </c>
      <c r="D69" s="16">
        <v>121003.0</v>
      </c>
      <c r="E69" s="16" t="s">
        <v>416</v>
      </c>
      <c r="F69" s="16" t="s">
        <v>294</v>
      </c>
      <c r="G69" s="16" t="s">
        <v>295</v>
      </c>
      <c r="H69" s="16" t="s">
        <v>299</v>
      </c>
    </row>
    <row r="70">
      <c r="A70" s="15" t="s">
        <v>150</v>
      </c>
      <c r="B70" s="16" t="s">
        <v>149</v>
      </c>
      <c r="C70" s="16" t="s">
        <v>348</v>
      </c>
      <c r="D70" s="16">
        <v>121003.0</v>
      </c>
      <c r="E70" s="16" t="s">
        <v>417</v>
      </c>
      <c r="F70" s="16" t="s">
        <v>294</v>
      </c>
      <c r="G70" s="16" t="s">
        <v>295</v>
      </c>
      <c r="H70" s="16" t="s">
        <v>299</v>
      </c>
    </row>
    <row r="71">
      <c r="A71" s="15" t="s">
        <v>152</v>
      </c>
      <c r="B71" s="16" t="s">
        <v>151</v>
      </c>
      <c r="C71" s="16" t="s">
        <v>314</v>
      </c>
      <c r="D71" s="16">
        <v>121003.0</v>
      </c>
      <c r="E71" s="16" t="s">
        <v>418</v>
      </c>
      <c r="F71" s="16" t="s">
        <v>294</v>
      </c>
      <c r="G71" s="16" t="s">
        <v>332</v>
      </c>
      <c r="H71" s="16" t="s">
        <v>419</v>
      </c>
    </row>
    <row r="72">
      <c r="A72" s="15" t="s">
        <v>154</v>
      </c>
      <c r="B72" s="16" t="s">
        <v>153</v>
      </c>
      <c r="C72" s="16" t="s">
        <v>420</v>
      </c>
      <c r="D72" s="16">
        <v>121003.0</v>
      </c>
      <c r="E72" s="16" t="s">
        <v>421</v>
      </c>
      <c r="F72" s="16" t="s">
        <v>294</v>
      </c>
      <c r="G72" s="16" t="s">
        <v>295</v>
      </c>
      <c r="H72" s="16" t="s">
        <v>403</v>
      </c>
    </row>
    <row r="73">
      <c r="A73" s="15" t="s">
        <v>156</v>
      </c>
      <c r="B73" s="16" t="s">
        <v>155</v>
      </c>
      <c r="C73" s="16" t="s">
        <v>297</v>
      </c>
      <c r="D73" s="16">
        <v>121003.0</v>
      </c>
      <c r="E73" s="16" t="s">
        <v>422</v>
      </c>
      <c r="F73" s="16" t="s">
        <v>294</v>
      </c>
      <c r="G73" s="16" t="s">
        <v>295</v>
      </c>
      <c r="H73" s="16" t="s">
        <v>299</v>
      </c>
    </row>
    <row r="74">
      <c r="A74" s="15" t="s">
        <v>158</v>
      </c>
      <c r="B74" s="16" t="s">
        <v>157</v>
      </c>
      <c r="C74" s="16" t="s">
        <v>423</v>
      </c>
      <c r="D74" s="16">
        <v>121003.0</v>
      </c>
      <c r="E74" s="16" t="s">
        <v>417</v>
      </c>
      <c r="F74" s="16" t="s">
        <v>294</v>
      </c>
      <c r="G74" s="16" t="s">
        <v>295</v>
      </c>
      <c r="H74" s="16" t="s">
        <v>299</v>
      </c>
    </row>
    <row r="75">
      <c r="A75" s="15" t="s">
        <v>160</v>
      </c>
      <c r="B75" s="16" t="s">
        <v>159</v>
      </c>
      <c r="C75" s="16" t="s">
        <v>306</v>
      </c>
      <c r="D75" s="16">
        <v>121003.0</v>
      </c>
      <c r="E75" s="16" t="s">
        <v>424</v>
      </c>
      <c r="F75" s="16" t="s">
        <v>294</v>
      </c>
      <c r="G75" s="16" t="s">
        <v>332</v>
      </c>
      <c r="H75" s="16" t="s">
        <v>419</v>
      </c>
    </row>
    <row r="76">
      <c r="A76" s="15" t="s">
        <v>162</v>
      </c>
      <c r="B76" s="16" t="s">
        <v>161</v>
      </c>
      <c r="C76" s="16" t="s">
        <v>329</v>
      </c>
      <c r="D76" s="16">
        <v>121003.0</v>
      </c>
      <c r="E76" s="16" t="s">
        <v>425</v>
      </c>
      <c r="F76" s="16" t="s">
        <v>294</v>
      </c>
      <c r="G76" s="16" t="s">
        <v>295</v>
      </c>
      <c r="H76" s="16" t="s">
        <v>308</v>
      </c>
    </row>
    <row r="77">
      <c r="A77" s="15" t="s">
        <v>164</v>
      </c>
      <c r="B77" s="16" t="s">
        <v>163</v>
      </c>
      <c r="C77" s="16" t="s">
        <v>339</v>
      </c>
      <c r="D77" s="16">
        <v>121003.0</v>
      </c>
      <c r="E77" s="16" t="s">
        <v>425</v>
      </c>
      <c r="F77" s="16" t="s">
        <v>294</v>
      </c>
      <c r="G77" s="16" t="s">
        <v>295</v>
      </c>
      <c r="H77" s="16" t="s">
        <v>299</v>
      </c>
    </row>
    <row r="78">
      <c r="A78" s="15" t="s">
        <v>166</v>
      </c>
      <c r="B78" s="16" t="s">
        <v>165</v>
      </c>
      <c r="C78" s="16" t="s">
        <v>314</v>
      </c>
      <c r="D78" s="16">
        <v>121003.0</v>
      </c>
      <c r="E78" s="16" t="s">
        <v>426</v>
      </c>
      <c r="F78" s="16" t="s">
        <v>294</v>
      </c>
      <c r="G78" s="16" t="s">
        <v>295</v>
      </c>
      <c r="H78" s="16" t="s">
        <v>308</v>
      </c>
    </row>
    <row r="79">
      <c r="A79" s="15" t="s">
        <v>168</v>
      </c>
      <c r="B79" s="16" t="s">
        <v>167</v>
      </c>
      <c r="C79" s="16" t="s">
        <v>427</v>
      </c>
      <c r="D79" s="16">
        <v>121003.0</v>
      </c>
      <c r="E79" s="16" t="s">
        <v>422</v>
      </c>
      <c r="F79" s="16" t="s">
        <v>294</v>
      </c>
      <c r="G79" s="16" t="s">
        <v>295</v>
      </c>
      <c r="H79" s="16" t="s">
        <v>302</v>
      </c>
    </row>
    <row r="80">
      <c r="A80" s="15" t="s">
        <v>170</v>
      </c>
      <c r="B80" s="16" t="s">
        <v>169</v>
      </c>
      <c r="C80" s="16" t="s">
        <v>329</v>
      </c>
      <c r="D80" s="16">
        <v>121003.0</v>
      </c>
      <c r="E80" s="16" t="s">
        <v>422</v>
      </c>
      <c r="F80" s="16" t="s">
        <v>294</v>
      </c>
      <c r="G80" s="16" t="s">
        <v>295</v>
      </c>
      <c r="H80" s="16" t="s">
        <v>308</v>
      </c>
    </row>
    <row r="81">
      <c r="A81" s="15" t="s">
        <v>172</v>
      </c>
      <c r="B81" s="16" t="s">
        <v>171</v>
      </c>
      <c r="C81" s="16" t="s">
        <v>329</v>
      </c>
      <c r="D81" s="16">
        <v>121003.0</v>
      </c>
      <c r="E81" s="16" t="s">
        <v>428</v>
      </c>
      <c r="F81" s="16" t="s">
        <v>294</v>
      </c>
      <c r="G81" s="16" t="s">
        <v>295</v>
      </c>
      <c r="H81" s="16" t="s">
        <v>308</v>
      </c>
    </row>
    <row r="82">
      <c r="A82" s="15" t="s">
        <v>174</v>
      </c>
      <c r="B82" s="16" t="s">
        <v>173</v>
      </c>
      <c r="C82" s="16" t="s">
        <v>306</v>
      </c>
      <c r="D82" s="16">
        <v>121003.0</v>
      </c>
      <c r="E82" s="16" t="s">
        <v>429</v>
      </c>
      <c r="F82" s="16" t="s">
        <v>294</v>
      </c>
      <c r="G82" s="16" t="s">
        <v>295</v>
      </c>
      <c r="H82" s="16" t="s">
        <v>308</v>
      </c>
    </row>
    <row r="83">
      <c r="A83" s="15" t="s">
        <v>176</v>
      </c>
      <c r="B83" s="16" t="s">
        <v>175</v>
      </c>
      <c r="C83" s="16" t="s">
        <v>348</v>
      </c>
      <c r="D83" s="16">
        <v>121003.0</v>
      </c>
      <c r="E83" s="16" t="s">
        <v>430</v>
      </c>
      <c r="F83" s="16" t="s">
        <v>294</v>
      </c>
      <c r="G83" s="16" t="s">
        <v>295</v>
      </c>
      <c r="H83" s="16" t="s">
        <v>299</v>
      </c>
    </row>
    <row r="84">
      <c r="A84" s="15" t="s">
        <v>178</v>
      </c>
      <c r="B84" s="16" t="s">
        <v>177</v>
      </c>
      <c r="C84" s="16" t="s">
        <v>329</v>
      </c>
      <c r="D84" s="16">
        <v>121003.0</v>
      </c>
      <c r="E84" s="16" t="s">
        <v>422</v>
      </c>
      <c r="F84" s="16" t="s">
        <v>294</v>
      </c>
      <c r="G84" s="16" t="s">
        <v>295</v>
      </c>
      <c r="H84" s="16" t="s">
        <v>308</v>
      </c>
    </row>
    <row r="85">
      <c r="A85" s="15" t="s">
        <v>180</v>
      </c>
      <c r="B85" s="16" t="s">
        <v>179</v>
      </c>
      <c r="C85" s="16" t="s">
        <v>314</v>
      </c>
      <c r="D85" s="16">
        <v>121003.0</v>
      </c>
      <c r="E85" s="16" t="s">
        <v>431</v>
      </c>
      <c r="F85" s="16" t="s">
        <v>294</v>
      </c>
      <c r="G85" s="16" t="s">
        <v>295</v>
      </c>
      <c r="H85" s="16" t="s">
        <v>308</v>
      </c>
    </row>
    <row r="86">
      <c r="A86" s="15" t="s">
        <v>182</v>
      </c>
      <c r="B86" s="16" t="s">
        <v>181</v>
      </c>
      <c r="C86" s="16" t="s">
        <v>342</v>
      </c>
      <c r="D86" s="16">
        <v>121003.0</v>
      </c>
      <c r="E86" s="16" t="s">
        <v>432</v>
      </c>
      <c r="F86" s="16" t="s">
        <v>294</v>
      </c>
      <c r="G86" s="16" t="s">
        <v>295</v>
      </c>
      <c r="H86" s="16" t="s">
        <v>299</v>
      </c>
    </row>
    <row r="87">
      <c r="A87" s="15" t="s">
        <v>184</v>
      </c>
      <c r="B87" s="16" t="s">
        <v>183</v>
      </c>
      <c r="C87" s="16" t="s">
        <v>433</v>
      </c>
      <c r="D87" s="16">
        <v>121003.0</v>
      </c>
      <c r="E87" s="16" t="s">
        <v>434</v>
      </c>
      <c r="F87" s="16" t="s">
        <v>294</v>
      </c>
      <c r="G87" s="16" t="s">
        <v>295</v>
      </c>
      <c r="H87" s="16" t="s">
        <v>296</v>
      </c>
    </row>
    <row r="88">
      <c r="A88" s="15" t="s">
        <v>186</v>
      </c>
      <c r="B88" s="16" t="s">
        <v>185</v>
      </c>
      <c r="C88" s="16" t="s">
        <v>306</v>
      </c>
      <c r="D88" s="16">
        <v>121003.0</v>
      </c>
      <c r="E88" s="16" t="s">
        <v>435</v>
      </c>
      <c r="F88" s="16" t="s">
        <v>294</v>
      </c>
      <c r="G88" s="16" t="s">
        <v>295</v>
      </c>
      <c r="H88" s="16" t="s">
        <v>308</v>
      </c>
    </row>
    <row r="89">
      <c r="A89" s="15" t="s">
        <v>188</v>
      </c>
      <c r="B89" s="16" t="s">
        <v>187</v>
      </c>
      <c r="C89" s="16" t="s">
        <v>348</v>
      </c>
      <c r="D89" s="16">
        <v>121003.0</v>
      </c>
      <c r="E89" s="16" t="s">
        <v>436</v>
      </c>
      <c r="F89" s="16" t="s">
        <v>304</v>
      </c>
      <c r="G89" s="16" t="s">
        <v>295</v>
      </c>
      <c r="H89" s="16" t="s">
        <v>305</v>
      </c>
    </row>
    <row r="90">
      <c r="A90" s="15" t="s">
        <v>190</v>
      </c>
      <c r="B90" s="16" t="s">
        <v>189</v>
      </c>
      <c r="C90" s="16" t="s">
        <v>437</v>
      </c>
      <c r="D90" s="16">
        <v>121003.0</v>
      </c>
      <c r="E90" s="16" t="s">
        <v>438</v>
      </c>
      <c r="F90" s="16" t="s">
        <v>304</v>
      </c>
      <c r="G90" s="16" t="s">
        <v>295</v>
      </c>
      <c r="H90" s="16" t="s">
        <v>327</v>
      </c>
    </row>
    <row r="91">
      <c r="A91" s="15" t="s">
        <v>192</v>
      </c>
      <c r="B91" s="16" t="s">
        <v>191</v>
      </c>
      <c r="C91" s="16" t="s">
        <v>356</v>
      </c>
      <c r="D91" s="16">
        <v>121003.0</v>
      </c>
      <c r="E91" s="16" t="s">
        <v>439</v>
      </c>
      <c r="F91" s="16" t="s">
        <v>304</v>
      </c>
      <c r="G91" s="16" t="s">
        <v>295</v>
      </c>
      <c r="H91" s="16" t="s">
        <v>440</v>
      </c>
    </row>
    <row r="92">
      <c r="A92" s="15" t="s">
        <v>194</v>
      </c>
      <c r="B92" s="16" t="s">
        <v>193</v>
      </c>
      <c r="C92" s="16" t="s">
        <v>367</v>
      </c>
      <c r="D92" s="16">
        <v>121003.0</v>
      </c>
      <c r="E92" s="16" t="s">
        <v>425</v>
      </c>
      <c r="F92" s="16" t="s">
        <v>294</v>
      </c>
      <c r="G92" s="16" t="s">
        <v>295</v>
      </c>
      <c r="H92" s="16" t="s">
        <v>299</v>
      </c>
    </row>
    <row r="93">
      <c r="A93" s="15" t="s">
        <v>196</v>
      </c>
      <c r="B93" s="16" t="s">
        <v>195</v>
      </c>
      <c r="C93" s="16" t="s">
        <v>441</v>
      </c>
      <c r="D93" s="16">
        <v>121003.0</v>
      </c>
      <c r="E93" s="16" t="s">
        <v>442</v>
      </c>
      <c r="F93" s="16" t="s">
        <v>294</v>
      </c>
      <c r="G93" s="16" t="s">
        <v>295</v>
      </c>
      <c r="H93" s="16" t="s">
        <v>296</v>
      </c>
    </row>
    <row r="94">
      <c r="A94" s="15" t="s">
        <v>198</v>
      </c>
      <c r="B94" s="16" t="s">
        <v>197</v>
      </c>
      <c r="C94" s="16" t="s">
        <v>415</v>
      </c>
      <c r="D94" s="16">
        <v>121003.0</v>
      </c>
      <c r="E94" s="16" t="s">
        <v>443</v>
      </c>
      <c r="F94" s="16" t="s">
        <v>294</v>
      </c>
      <c r="G94" s="16" t="s">
        <v>295</v>
      </c>
      <c r="H94" s="16" t="s">
        <v>299</v>
      </c>
    </row>
    <row r="95">
      <c r="A95" s="15" t="s">
        <v>200</v>
      </c>
      <c r="B95" s="16" t="s">
        <v>199</v>
      </c>
      <c r="C95" s="16" t="s">
        <v>374</v>
      </c>
      <c r="D95" s="16">
        <v>121003.0</v>
      </c>
      <c r="E95" s="16" t="s">
        <v>444</v>
      </c>
      <c r="F95" s="16" t="s">
        <v>294</v>
      </c>
      <c r="G95" s="16" t="s">
        <v>295</v>
      </c>
      <c r="H95" s="16" t="s">
        <v>299</v>
      </c>
    </row>
    <row r="96">
      <c r="A96" s="15" t="s">
        <v>202</v>
      </c>
      <c r="B96" s="16" t="s">
        <v>201</v>
      </c>
      <c r="C96" s="16" t="s">
        <v>365</v>
      </c>
      <c r="D96" s="16">
        <v>121003.0</v>
      </c>
      <c r="E96" s="16" t="s">
        <v>445</v>
      </c>
      <c r="F96" s="16" t="s">
        <v>294</v>
      </c>
      <c r="G96" s="16" t="s">
        <v>295</v>
      </c>
      <c r="H96" s="16" t="s">
        <v>299</v>
      </c>
    </row>
    <row r="97">
      <c r="A97" s="15" t="s">
        <v>204</v>
      </c>
      <c r="B97" s="16" t="s">
        <v>203</v>
      </c>
      <c r="C97" s="16" t="s">
        <v>446</v>
      </c>
      <c r="D97" s="16">
        <v>121003.0</v>
      </c>
      <c r="E97" s="16" t="s">
        <v>447</v>
      </c>
      <c r="F97" s="16" t="s">
        <v>294</v>
      </c>
      <c r="G97" s="16" t="s">
        <v>295</v>
      </c>
      <c r="H97" s="16" t="s">
        <v>302</v>
      </c>
    </row>
    <row r="98">
      <c r="A98" s="15" t="s">
        <v>206</v>
      </c>
      <c r="B98" s="16" t="s">
        <v>205</v>
      </c>
      <c r="C98" s="16" t="s">
        <v>365</v>
      </c>
      <c r="D98" s="16">
        <v>121003.0</v>
      </c>
      <c r="E98" s="16" t="s">
        <v>448</v>
      </c>
      <c r="F98" s="16" t="s">
        <v>294</v>
      </c>
      <c r="G98" s="16" t="s">
        <v>295</v>
      </c>
      <c r="H98" s="16" t="s">
        <v>299</v>
      </c>
    </row>
    <row r="99">
      <c r="A99" s="15" t="s">
        <v>208</v>
      </c>
      <c r="B99" s="16" t="s">
        <v>207</v>
      </c>
      <c r="C99" s="16" t="s">
        <v>449</v>
      </c>
      <c r="D99" s="16">
        <v>121003.0</v>
      </c>
      <c r="E99" s="16" t="s">
        <v>450</v>
      </c>
      <c r="F99" s="16" t="s">
        <v>294</v>
      </c>
      <c r="G99" s="16" t="s">
        <v>295</v>
      </c>
      <c r="H99" s="16" t="s">
        <v>299</v>
      </c>
    </row>
    <row r="100">
      <c r="A100" s="15" t="s">
        <v>210</v>
      </c>
      <c r="B100" s="16" t="s">
        <v>209</v>
      </c>
      <c r="C100" s="16" t="s">
        <v>451</v>
      </c>
      <c r="D100" s="16">
        <v>121003.0</v>
      </c>
      <c r="E100" s="16" t="s">
        <v>452</v>
      </c>
      <c r="F100" s="16" t="s">
        <v>294</v>
      </c>
      <c r="G100" s="16" t="s">
        <v>295</v>
      </c>
      <c r="H100" s="16" t="s">
        <v>453</v>
      </c>
    </row>
    <row r="101">
      <c r="A101" s="15" t="s">
        <v>212</v>
      </c>
      <c r="B101" s="16" t="s">
        <v>211</v>
      </c>
      <c r="C101" s="16" t="s">
        <v>454</v>
      </c>
      <c r="D101" s="16">
        <v>121003.0</v>
      </c>
      <c r="E101" s="16" t="s">
        <v>455</v>
      </c>
      <c r="F101" s="16" t="s">
        <v>294</v>
      </c>
      <c r="G101" s="16" t="s">
        <v>295</v>
      </c>
      <c r="H101" s="16" t="s">
        <v>299</v>
      </c>
    </row>
    <row r="102">
      <c r="A102" s="15" t="s">
        <v>214</v>
      </c>
      <c r="B102" s="16" t="s">
        <v>213</v>
      </c>
      <c r="C102" s="16" t="s">
        <v>456</v>
      </c>
      <c r="D102" s="16">
        <v>121003.0</v>
      </c>
      <c r="E102" s="16" t="s">
        <v>457</v>
      </c>
      <c r="F102" s="16" t="s">
        <v>294</v>
      </c>
      <c r="G102" s="16" t="s">
        <v>295</v>
      </c>
      <c r="H102" s="16" t="s">
        <v>296</v>
      </c>
    </row>
    <row r="103">
      <c r="A103" s="15" t="s">
        <v>216</v>
      </c>
      <c r="B103" s="16" t="s">
        <v>215</v>
      </c>
      <c r="C103" s="16" t="s">
        <v>339</v>
      </c>
      <c r="D103" s="16">
        <v>121003.0</v>
      </c>
      <c r="E103" s="16" t="s">
        <v>410</v>
      </c>
      <c r="F103" s="16" t="s">
        <v>294</v>
      </c>
      <c r="G103" s="16" t="s">
        <v>295</v>
      </c>
      <c r="H103" s="16" t="s">
        <v>299</v>
      </c>
    </row>
    <row r="104">
      <c r="A104" s="15" t="s">
        <v>218</v>
      </c>
      <c r="B104" s="16" t="s">
        <v>217</v>
      </c>
      <c r="C104" s="16" t="s">
        <v>319</v>
      </c>
      <c r="D104" s="16">
        <v>121003.0</v>
      </c>
      <c r="E104" s="16" t="s">
        <v>458</v>
      </c>
      <c r="F104" s="16" t="s">
        <v>304</v>
      </c>
      <c r="G104" s="16" t="s">
        <v>295</v>
      </c>
      <c r="H104" s="16" t="s">
        <v>305</v>
      </c>
    </row>
    <row r="105">
      <c r="A105" s="15" t="s">
        <v>220</v>
      </c>
      <c r="B105" s="16" t="s">
        <v>219</v>
      </c>
      <c r="C105" s="16" t="s">
        <v>319</v>
      </c>
      <c r="D105" s="16">
        <v>121003.0</v>
      </c>
      <c r="E105" s="16" t="s">
        <v>459</v>
      </c>
      <c r="F105" s="16" t="s">
        <v>294</v>
      </c>
      <c r="G105" s="16" t="s">
        <v>295</v>
      </c>
      <c r="H105" s="16" t="s">
        <v>299</v>
      </c>
    </row>
    <row r="106">
      <c r="A106" s="15" t="s">
        <v>222</v>
      </c>
      <c r="B106" s="16" t="s">
        <v>221</v>
      </c>
      <c r="C106" s="16" t="s">
        <v>460</v>
      </c>
      <c r="D106" s="16">
        <v>121003.0</v>
      </c>
      <c r="E106" s="16" t="s">
        <v>461</v>
      </c>
      <c r="F106" s="16" t="s">
        <v>294</v>
      </c>
      <c r="G106" s="16" t="s">
        <v>295</v>
      </c>
      <c r="H106" s="16" t="s">
        <v>392</v>
      </c>
    </row>
    <row r="107">
      <c r="A107" s="15" t="s">
        <v>224</v>
      </c>
      <c r="B107" s="16" t="s">
        <v>223</v>
      </c>
      <c r="C107" s="16" t="s">
        <v>462</v>
      </c>
      <c r="D107" s="16">
        <v>121003.0</v>
      </c>
      <c r="E107" s="16" t="s">
        <v>463</v>
      </c>
      <c r="F107" s="16" t="s">
        <v>294</v>
      </c>
      <c r="G107" s="16" t="s">
        <v>295</v>
      </c>
      <c r="H107" s="16" t="s">
        <v>302</v>
      </c>
    </row>
    <row r="108">
      <c r="A108" s="15" t="s">
        <v>226</v>
      </c>
      <c r="B108" s="16" t="s">
        <v>225</v>
      </c>
      <c r="C108" s="16" t="s">
        <v>393</v>
      </c>
      <c r="D108" s="16">
        <v>121003.0</v>
      </c>
      <c r="E108" s="16" t="s">
        <v>409</v>
      </c>
      <c r="F108" s="16" t="s">
        <v>294</v>
      </c>
      <c r="G108" s="16" t="s">
        <v>295</v>
      </c>
      <c r="H108" s="16" t="s">
        <v>299</v>
      </c>
    </row>
    <row r="109">
      <c r="A109" s="15" t="s">
        <v>228</v>
      </c>
      <c r="B109" s="16" t="s">
        <v>227</v>
      </c>
      <c r="C109" s="16" t="s">
        <v>319</v>
      </c>
      <c r="D109" s="16">
        <v>121003.0</v>
      </c>
      <c r="E109" s="16" t="s">
        <v>464</v>
      </c>
      <c r="F109" s="16" t="s">
        <v>294</v>
      </c>
      <c r="G109" s="16" t="s">
        <v>295</v>
      </c>
      <c r="H109" s="16" t="s">
        <v>299</v>
      </c>
    </row>
    <row r="110">
      <c r="A110" s="15" t="s">
        <v>230</v>
      </c>
      <c r="B110" s="16" t="s">
        <v>229</v>
      </c>
      <c r="C110" s="16" t="s">
        <v>319</v>
      </c>
      <c r="D110" s="16">
        <v>121003.0</v>
      </c>
      <c r="E110" s="16" t="s">
        <v>465</v>
      </c>
      <c r="F110" s="16" t="s">
        <v>294</v>
      </c>
      <c r="G110" s="16" t="s">
        <v>295</v>
      </c>
      <c r="H110" s="16" t="s">
        <v>299</v>
      </c>
    </row>
    <row r="111">
      <c r="A111" s="15" t="s">
        <v>232</v>
      </c>
      <c r="B111" s="16" t="s">
        <v>231</v>
      </c>
      <c r="C111" s="16" t="s">
        <v>365</v>
      </c>
      <c r="D111" s="16">
        <v>121003.0</v>
      </c>
      <c r="E111" s="16" t="s">
        <v>466</v>
      </c>
      <c r="F111" s="16" t="s">
        <v>294</v>
      </c>
      <c r="G111" s="16" t="s">
        <v>295</v>
      </c>
      <c r="H111" s="16" t="s">
        <v>299</v>
      </c>
    </row>
    <row r="112">
      <c r="A112" s="15" t="s">
        <v>234</v>
      </c>
      <c r="B112" s="16" t="s">
        <v>233</v>
      </c>
      <c r="C112" s="16" t="s">
        <v>467</v>
      </c>
      <c r="D112" s="16">
        <v>121003.0</v>
      </c>
      <c r="E112" s="16" t="s">
        <v>468</v>
      </c>
      <c r="F112" s="16" t="s">
        <v>294</v>
      </c>
      <c r="G112" s="16" t="s">
        <v>295</v>
      </c>
      <c r="H112" s="16" t="s">
        <v>299</v>
      </c>
    </row>
    <row r="113">
      <c r="A113" s="15" t="s">
        <v>236</v>
      </c>
      <c r="B113" s="16" t="s">
        <v>235</v>
      </c>
      <c r="C113" s="16" t="s">
        <v>469</v>
      </c>
      <c r="D113" s="16">
        <v>121003.0</v>
      </c>
      <c r="E113" s="16" t="s">
        <v>470</v>
      </c>
      <c r="F113" s="16" t="s">
        <v>294</v>
      </c>
      <c r="G113" s="16" t="s">
        <v>295</v>
      </c>
      <c r="H113" s="16" t="s">
        <v>299</v>
      </c>
    </row>
    <row r="114">
      <c r="A114" s="15" t="s">
        <v>238</v>
      </c>
      <c r="B114" s="16" t="s">
        <v>237</v>
      </c>
      <c r="C114" s="16" t="s">
        <v>365</v>
      </c>
      <c r="D114" s="16">
        <v>121003.0</v>
      </c>
      <c r="E114" s="16" t="s">
        <v>471</v>
      </c>
      <c r="F114" s="16" t="s">
        <v>294</v>
      </c>
      <c r="G114" s="16" t="s">
        <v>295</v>
      </c>
      <c r="H114" s="16" t="s">
        <v>299</v>
      </c>
    </row>
    <row r="115">
      <c r="A115" s="15" t="s">
        <v>240</v>
      </c>
      <c r="B115" s="16" t="s">
        <v>239</v>
      </c>
      <c r="C115" s="16" t="s">
        <v>472</v>
      </c>
      <c r="D115" s="16">
        <v>121003.0</v>
      </c>
      <c r="E115" s="16" t="s">
        <v>425</v>
      </c>
      <c r="F115" s="16" t="s">
        <v>294</v>
      </c>
      <c r="G115" s="16" t="s">
        <v>295</v>
      </c>
      <c r="H115" s="16" t="s">
        <v>392</v>
      </c>
    </row>
    <row r="116">
      <c r="A116" s="15" t="s">
        <v>242</v>
      </c>
      <c r="B116" s="16" t="s">
        <v>241</v>
      </c>
      <c r="C116" s="16" t="s">
        <v>473</v>
      </c>
      <c r="D116" s="16">
        <v>121003.0</v>
      </c>
      <c r="E116" s="16" t="s">
        <v>474</v>
      </c>
      <c r="F116" s="16" t="s">
        <v>294</v>
      </c>
      <c r="G116" s="16" t="s">
        <v>295</v>
      </c>
      <c r="H116" s="16" t="s">
        <v>302</v>
      </c>
    </row>
    <row r="117">
      <c r="A117" s="15" t="s">
        <v>244</v>
      </c>
      <c r="B117" s="16" t="s">
        <v>243</v>
      </c>
      <c r="C117" s="16" t="s">
        <v>365</v>
      </c>
      <c r="D117" s="16">
        <v>121003.0</v>
      </c>
      <c r="E117" s="16" t="s">
        <v>475</v>
      </c>
      <c r="F117" s="16" t="s">
        <v>294</v>
      </c>
      <c r="G117" s="16" t="s">
        <v>295</v>
      </c>
      <c r="H117" s="16" t="s">
        <v>299</v>
      </c>
    </row>
    <row r="118">
      <c r="A118" s="15" t="s">
        <v>246</v>
      </c>
      <c r="B118" s="16" t="s">
        <v>245</v>
      </c>
      <c r="C118" s="16" t="s">
        <v>319</v>
      </c>
      <c r="D118" s="16">
        <v>121003.0</v>
      </c>
      <c r="E118" s="16" t="s">
        <v>471</v>
      </c>
      <c r="F118" s="16" t="s">
        <v>294</v>
      </c>
      <c r="G118" s="16" t="s">
        <v>295</v>
      </c>
      <c r="H118" s="16" t="s">
        <v>299</v>
      </c>
    </row>
    <row r="119">
      <c r="A119" s="15" t="s">
        <v>248</v>
      </c>
      <c r="B119" s="16" t="s">
        <v>247</v>
      </c>
      <c r="C119" s="16" t="s">
        <v>433</v>
      </c>
      <c r="D119" s="16">
        <v>121003.0</v>
      </c>
      <c r="E119" s="16" t="s">
        <v>425</v>
      </c>
      <c r="F119" s="16" t="s">
        <v>294</v>
      </c>
      <c r="G119" s="16" t="s">
        <v>295</v>
      </c>
      <c r="H119" s="16" t="s">
        <v>296</v>
      </c>
    </row>
    <row r="120">
      <c r="A120" s="15" t="s">
        <v>250</v>
      </c>
      <c r="B120" s="16" t="s">
        <v>249</v>
      </c>
      <c r="C120" s="16" t="s">
        <v>393</v>
      </c>
      <c r="D120" s="16">
        <v>121003.0</v>
      </c>
      <c r="E120" s="16" t="s">
        <v>464</v>
      </c>
      <c r="F120" s="16" t="s">
        <v>294</v>
      </c>
      <c r="G120" s="16" t="s">
        <v>295</v>
      </c>
      <c r="H120" s="16" t="s">
        <v>299</v>
      </c>
    </row>
    <row r="121">
      <c r="A121" s="15" t="s">
        <v>252</v>
      </c>
      <c r="B121" s="16" t="s">
        <v>251</v>
      </c>
      <c r="C121" s="16" t="s">
        <v>454</v>
      </c>
      <c r="D121" s="16">
        <v>121003.0</v>
      </c>
      <c r="E121" s="16" t="s">
        <v>476</v>
      </c>
      <c r="F121" s="16" t="s">
        <v>294</v>
      </c>
      <c r="G121" s="16" t="s">
        <v>295</v>
      </c>
      <c r="H121" s="16" t="s">
        <v>299</v>
      </c>
    </row>
    <row r="122">
      <c r="A122" s="15" t="s">
        <v>254</v>
      </c>
      <c r="B122" s="16" t="s">
        <v>253</v>
      </c>
      <c r="C122" s="16" t="s">
        <v>314</v>
      </c>
      <c r="D122" s="16">
        <v>121003.0</v>
      </c>
      <c r="E122" s="16" t="s">
        <v>477</v>
      </c>
      <c r="F122" s="16" t="s">
        <v>294</v>
      </c>
      <c r="G122" s="16" t="s">
        <v>332</v>
      </c>
      <c r="H122" s="16" t="s">
        <v>419</v>
      </c>
    </row>
    <row r="123">
      <c r="A123" s="15" t="s">
        <v>256</v>
      </c>
      <c r="B123" s="16" t="s">
        <v>255</v>
      </c>
      <c r="C123" s="16" t="s">
        <v>314</v>
      </c>
      <c r="D123" s="16">
        <v>121003.0</v>
      </c>
      <c r="E123" s="16" t="s">
        <v>478</v>
      </c>
      <c r="F123" s="16" t="s">
        <v>294</v>
      </c>
      <c r="G123" s="16" t="s">
        <v>295</v>
      </c>
      <c r="H123" s="16" t="s">
        <v>308</v>
      </c>
    </row>
    <row r="124">
      <c r="A124" s="15" t="s">
        <v>258</v>
      </c>
      <c r="B124" s="16" t="s">
        <v>257</v>
      </c>
      <c r="C124" s="16" t="s">
        <v>314</v>
      </c>
      <c r="D124" s="16">
        <v>121003.0</v>
      </c>
      <c r="E124" s="16" t="s">
        <v>436</v>
      </c>
      <c r="F124" s="16" t="s">
        <v>304</v>
      </c>
      <c r="G124" s="16" t="s">
        <v>295</v>
      </c>
      <c r="H124" s="16" t="s">
        <v>327</v>
      </c>
    </row>
    <row r="125">
      <c r="A125" s="15" t="s">
        <v>260</v>
      </c>
      <c r="B125" s="16" t="s">
        <v>259</v>
      </c>
      <c r="C125" s="16" t="s">
        <v>314</v>
      </c>
      <c r="D125" s="16">
        <v>121003.0</v>
      </c>
      <c r="E125" s="16" t="s">
        <v>475</v>
      </c>
      <c r="F125" s="16" t="s">
        <v>294</v>
      </c>
      <c r="G125" s="16" t="s">
        <v>295</v>
      </c>
      <c r="H125" s="16" t="s">
        <v>308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4.5"/>
    <col customWidth="1" min="3" max="3" width="20.25"/>
    <col customWidth="1" min="5" max="5" width="22.75"/>
  </cols>
  <sheetData>
    <row r="1">
      <c r="A1" s="13" t="s">
        <v>0</v>
      </c>
      <c r="B1" s="1" t="s">
        <v>288</v>
      </c>
      <c r="C1" s="13" t="s">
        <v>289</v>
      </c>
      <c r="D1" s="1" t="s">
        <v>290</v>
      </c>
      <c r="E1" s="2" t="s">
        <v>479</v>
      </c>
    </row>
    <row r="2">
      <c r="A2" s="16" t="s">
        <v>13</v>
      </c>
      <c r="B2" s="15">
        <v>121003.0</v>
      </c>
      <c r="C2" s="16">
        <v>507101.0</v>
      </c>
      <c r="D2" s="17" t="s">
        <v>294</v>
      </c>
      <c r="E2" s="17" t="str">
        <f>VLOOKUP(D2,Courier_compnay_invoice!$F:$G,2,0)</f>
        <v>Forward charges</v>
      </c>
    </row>
    <row r="3">
      <c r="A3" s="16" t="s">
        <v>15</v>
      </c>
      <c r="B3" s="15">
        <v>121003.0</v>
      </c>
      <c r="C3" s="16">
        <v>486886.0</v>
      </c>
      <c r="D3" s="17" t="s">
        <v>294</v>
      </c>
      <c r="E3" s="17" t="str">
        <f>VLOOKUP(D3,Courier_compnay_invoice!$F:$G,2,0)</f>
        <v>Forward charges</v>
      </c>
    </row>
    <row r="4">
      <c r="A4" s="16" t="s">
        <v>17</v>
      </c>
      <c r="B4" s="15">
        <v>121003.0</v>
      </c>
      <c r="C4" s="16">
        <v>532484.0</v>
      </c>
      <c r="D4" s="17" t="s">
        <v>294</v>
      </c>
      <c r="E4" s="17" t="str">
        <f>VLOOKUP(D4,Courier_compnay_invoice!$F:$G,2,0)</f>
        <v>Forward charges</v>
      </c>
    </row>
    <row r="5">
      <c r="A5" s="16" t="s">
        <v>19</v>
      </c>
      <c r="B5" s="15">
        <v>121003.0</v>
      </c>
      <c r="C5" s="16">
        <v>143001.0</v>
      </c>
      <c r="D5" s="17" t="s">
        <v>304</v>
      </c>
      <c r="E5" s="17" t="str">
        <f>VLOOKUP(D5,Courier_compnay_invoice!$F:$G,2,0)</f>
        <v>Forward charges</v>
      </c>
    </row>
    <row r="6">
      <c r="A6" s="16" t="s">
        <v>21</v>
      </c>
      <c r="B6" s="15">
        <v>121003.0</v>
      </c>
      <c r="C6" s="16">
        <v>515591.0</v>
      </c>
      <c r="D6" s="17" t="s">
        <v>294</v>
      </c>
      <c r="E6" s="17" t="str">
        <f>VLOOKUP(D6,Courier_compnay_invoice!$F:$G,2,0)</f>
        <v>Forward charges</v>
      </c>
    </row>
    <row r="7">
      <c r="A7" s="16" t="s">
        <v>23</v>
      </c>
      <c r="B7" s="15">
        <v>121003.0</v>
      </c>
      <c r="C7" s="16">
        <v>326502.0</v>
      </c>
      <c r="D7" s="17" t="s">
        <v>294</v>
      </c>
      <c r="E7" s="17" t="str">
        <f>VLOOKUP(D7,Courier_compnay_invoice!$F:$G,2,0)</f>
        <v>Forward charges</v>
      </c>
    </row>
    <row r="8">
      <c r="A8" s="16" t="s">
        <v>25</v>
      </c>
      <c r="B8" s="15">
        <v>121003.0</v>
      </c>
      <c r="C8" s="16">
        <v>208019.0</v>
      </c>
      <c r="D8" s="17" t="s">
        <v>304</v>
      </c>
      <c r="E8" s="17" t="str">
        <f>VLOOKUP(D8,Courier_compnay_invoice!$F:$G,2,0)</f>
        <v>Forward charges</v>
      </c>
    </row>
    <row r="9">
      <c r="A9" s="16" t="s">
        <v>27</v>
      </c>
      <c r="B9" s="15">
        <v>121003.0</v>
      </c>
      <c r="C9" s="16">
        <v>140301.0</v>
      </c>
      <c r="D9" s="17" t="s">
        <v>304</v>
      </c>
      <c r="E9" s="17" t="str">
        <f>VLOOKUP(D9,Courier_compnay_invoice!$F:$G,2,0)</f>
        <v>Forward charges</v>
      </c>
    </row>
    <row r="10">
      <c r="A10" s="16" t="s">
        <v>29</v>
      </c>
      <c r="B10" s="15">
        <v>121003.0</v>
      </c>
      <c r="C10" s="16">
        <v>396001.0</v>
      </c>
      <c r="D10" s="17" t="s">
        <v>294</v>
      </c>
      <c r="E10" s="17" t="str">
        <f>VLOOKUP(D10,Courier_compnay_invoice!$F:$G,2,0)</f>
        <v>Forward charges</v>
      </c>
    </row>
    <row r="11">
      <c r="A11" s="16" t="s">
        <v>31</v>
      </c>
      <c r="B11" s="15">
        <v>121003.0</v>
      </c>
      <c r="C11" s="16">
        <v>711106.0</v>
      </c>
      <c r="D11" s="17" t="s">
        <v>294</v>
      </c>
      <c r="E11" s="17" t="str">
        <f>VLOOKUP(D11,Courier_compnay_invoice!$F:$G,2,0)</f>
        <v>Forward charges</v>
      </c>
    </row>
    <row r="12">
      <c r="A12" s="16" t="s">
        <v>33</v>
      </c>
      <c r="B12" s="15">
        <v>121003.0</v>
      </c>
      <c r="C12" s="16">
        <v>284001.0</v>
      </c>
      <c r="D12" s="17" t="s">
        <v>304</v>
      </c>
      <c r="E12" s="17" t="str">
        <f>VLOOKUP(D12,Courier_compnay_invoice!$F:$G,2,0)</f>
        <v>Forward charges</v>
      </c>
    </row>
    <row r="13">
      <c r="A13" s="16" t="s">
        <v>35</v>
      </c>
      <c r="B13" s="15">
        <v>121003.0</v>
      </c>
      <c r="C13" s="16">
        <v>441601.0</v>
      </c>
      <c r="D13" s="17" t="s">
        <v>294</v>
      </c>
      <c r="E13" s="17" t="str">
        <f>VLOOKUP(D13,Courier_compnay_invoice!$F:$G,2,0)</f>
        <v>Forward charges</v>
      </c>
    </row>
    <row r="14">
      <c r="A14" s="16" t="s">
        <v>37</v>
      </c>
      <c r="B14" s="15">
        <v>121003.0</v>
      </c>
      <c r="C14" s="16">
        <v>248006.0</v>
      </c>
      <c r="D14" s="17" t="s">
        <v>304</v>
      </c>
      <c r="E14" s="17" t="str">
        <f>VLOOKUP(D14,Courier_compnay_invoice!$F:$G,2,0)</f>
        <v>Forward charges</v>
      </c>
    </row>
    <row r="15">
      <c r="A15" s="16" t="s">
        <v>39</v>
      </c>
      <c r="B15" s="15">
        <v>121003.0</v>
      </c>
      <c r="C15" s="16">
        <v>485001.0</v>
      </c>
      <c r="D15" s="17" t="s">
        <v>294</v>
      </c>
      <c r="E15" s="17" t="str">
        <f>VLOOKUP(D15,Courier_compnay_invoice!$F:$G,2,0)</f>
        <v>Forward charges</v>
      </c>
    </row>
    <row r="16">
      <c r="A16" s="16" t="s">
        <v>41</v>
      </c>
      <c r="B16" s="15">
        <v>121003.0</v>
      </c>
      <c r="C16" s="16">
        <v>845438.0</v>
      </c>
      <c r="D16" s="17" t="s">
        <v>294</v>
      </c>
      <c r="E16" s="17" t="str">
        <f>VLOOKUP(D16,Courier_compnay_invoice!$F:$G,2,0)</f>
        <v>Forward charges</v>
      </c>
    </row>
    <row r="17">
      <c r="A17" s="16" t="s">
        <v>43</v>
      </c>
      <c r="B17" s="15">
        <v>121003.0</v>
      </c>
      <c r="C17" s="16">
        <v>463106.0</v>
      </c>
      <c r="D17" s="17" t="s">
        <v>294</v>
      </c>
      <c r="E17" s="17" t="str">
        <f>VLOOKUP(D17,Courier_compnay_invoice!$F:$G,2,0)</f>
        <v>Forward charges</v>
      </c>
    </row>
    <row r="18">
      <c r="A18" s="16" t="s">
        <v>45</v>
      </c>
      <c r="B18" s="15">
        <v>121003.0</v>
      </c>
      <c r="C18" s="16">
        <v>140301.0</v>
      </c>
      <c r="D18" s="17" t="s">
        <v>304</v>
      </c>
      <c r="E18" s="17" t="str">
        <f>VLOOKUP(D18,Courier_compnay_invoice!$F:$G,2,0)</f>
        <v>Forward charges</v>
      </c>
    </row>
    <row r="19">
      <c r="A19" s="16" t="s">
        <v>47</v>
      </c>
      <c r="B19" s="15">
        <v>121003.0</v>
      </c>
      <c r="C19" s="16">
        <v>495671.0</v>
      </c>
      <c r="D19" s="17" t="s">
        <v>294</v>
      </c>
      <c r="E19" s="17" t="str">
        <f>VLOOKUP(D19,Courier_compnay_invoice!$F:$G,2,0)</f>
        <v>Forward charges</v>
      </c>
    </row>
    <row r="20">
      <c r="A20" s="16" t="s">
        <v>49</v>
      </c>
      <c r="B20" s="15">
        <v>121003.0</v>
      </c>
      <c r="C20" s="16">
        <v>673002.0</v>
      </c>
      <c r="D20" s="17" t="s">
        <v>331</v>
      </c>
      <c r="E20" s="17" t="str">
        <f>VLOOKUP(D20,Courier_compnay_invoice!$F:$G,2,0)</f>
        <v>Forward and RTO charges</v>
      </c>
    </row>
    <row r="21">
      <c r="A21" s="16" t="s">
        <v>51</v>
      </c>
      <c r="B21" s="15">
        <v>121003.0</v>
      </c>
      <c r="C21" s="16">
        <v>208002.0</v>
      </c>
      <c r="D21" s="17" t="s">
        <v>304</v>
      </c>
      <c r="E21" s="17" t="str">
        <f>VLOOKUP(D21,Courier_compnay_invoice!$F:$G,2,0)</f>
        <v>Forward charges</v>
      </c>
    </row>
    <row r="22">
      <c r="A22" s="16" t="s">
        <v>53</v>
      </c>
      <c r="B22" s="15">
        <v>121003.0</v>
      </c>
      <c r="C22" s="16">
        <v>416010.0</v>
      </c>
      <c r="D22" s="17" t="s">
        <v>294</v>
      </c>
      <c r="E22" s="17" t="str">
        <f>VLOOKUP(D22,Courier_compnay_invoice!$F:$G,2,0)</f>
        <v>Forward charges</v>
      </c>
    </row>
    <row r="23">
      <c r="A23" s="16" t="s">
        <v>55</v>
      </c>
      <c r="B23" s="15">
        <v>121003.0</v>
      </c>
      <c r="C23" s="16">
        <v>226010.0</v>
      </c>
      <c r="D23" s="17" t="s">
        <v>304</v>
      </c>
      <c r="E23" s="17" t="str">
        <f>VLOOKUP(D23,Courier_compnay_invoice!$F:$G,2,0)</f>
        <v>Forward charges</v>
      </c>
    </row>
    <row r="24">
      <c r="A24" s="16" t="s">
        <v>57</v>
      </c>
      <c r="B24" s="15">
        <v>121003.0</v>
      </c>
      <c r="C24" s="16">
        <v>400705.0</v>
      </c>
      <c r="D24" s="17" t="s">
        <v>294</v>
      </c>
      <c r="E24" s="17" t="str">
        <f>VLOOKUP(D24,Courier_compnay_invoice!$F:$G,2,0)</f>
        <v>Forward charges</v>
      </c>
    </row>
    <row r="25">
      <c r="A25" s="16" t="s">
        <v>59</v>
      </c>
      <c r="B25" s="15">
        <v>121003.0</v>
      </c>
      <c r="C25" s="16">
        <v>262405.0</v>
      </c>
      <c r="D25" s="17" t="s">
        <v>304</v>
      </c>
      <c r="E25" s="17" t="str">
        <f>VLOOKUP(D25,Courier_compnay_invoice!$F:$G,2,0)</f>
        <v>Forward charges</v>
      </c>
    </row>
    <row r="26">
      <c r="A26" s="16" t="s">
        <v>61</v>
      </c>
      <c r="B26" s="15">
        <v>121003.0</v>
      </c>
      <c r="C26" s="16">
        <v>394210.0</v>
      </c>
      <c r="D26" s="17" t="s">
        <v>294</v>
      </c>
      <c r="E26" s="17" t="str">
        <f>VLOOKUP(D26,Courier_compnay_invoice!$F:$G,2,0)</f>
        <v>Forward charges</v>
      </c>
    </row>
    <row r="27">
      <c r="A27" s="16" t="s">
        <v>63</v>
      </c>
      <c r="B27" s="15">
        <v>121003.0</v>
      </c>
      <c r="C27" s="16">
        <v>411014.0</v>
      </c>
      <c r="D27" s="17" t="s">
        <v>294</v>
      </c>
      <c r="E27" s="17" t="str">
        <f>VLOOKUP(D27,Courier_compnay_invoice!$F:$G,2,0)</f>
        <v>Forward charges</v>
      </c>
    </row>
    <row r="28">
      <c r="A28" s="16" t="s">
        <v>65</v>
      </c>
      <c r="B28" s="15">
        <v>121003.0</v>
      </c>
      <c r="C28" s="16">
        <v>783301.0</v>
      </c>
      <c r="D28" s="17" t="s">
        <v>331</v>
      </c>
      <c r="E28" s="17" t="str">
        <f>VLOOKUP(D28,Courier_compnay_invoice!$F:$G,2,0)</f>
        <v>Forward and RTO charges</v>
      </c>
    </row>
    <row r="29">
      <c r="A29" s="16" t="s">
        <v>67</v>
      </c>
      <c r="B29" s="15">
        <v>121003.0</v>
      </c>
      <c r="C29" s="16">
        <v>486661.0</v>
      </c>
      <c r="D29" s="17" t="s">
        <v>294</v>
      </c>
      <c r="E29" s="17" t="str">
        <f>VLOOKUP(D29,Courier_compnay_invoice!$F:$G,2,0)</f>
        <v>Forward charges</v>
      </c>
    </row>
    <row r="30">
      <c r="A30" s="16" t="s">
        <v>69</v>
      </c>
      <c r="B30" s="15">
        <v>121003.0</v>
      </c>
      <c r="C30" s="16">
        <v>244001.0</v>
      </c>
      <c r="D30" s="17" t="s">
        <v>304</v>
      </c>
      <c r="E30" s="17" t="str">
        <f>VLOOKUP(D30,Courier_compnay_invoice!$F:$G,2,0)</f>
        <v>Forward charges</v>
      </c>
    </row>
    <row r="31">
      <c r="A31" s="16" t="s">
        <v>71</v>
      </c>
      <c r="B31" s="15">
        <v>121003.0</v>
      </c>
      <c r="C31" s="16">
        <v>492001.0</v>
      </c>
      <c r="D31" s="17" t="s">
        <v>294</v>
      </c>
      <c r="E31" s="17" t="str">
        <f>VLOOKUP(D31,Courier_compnay_invoice!$F:$G,2,0)</f>
        <v>Forward charges</v>
      </c>
    </row>
    <row r="32">
      <c r="A32" s="16" t="s">
        <v>73</v>
      </c>
      <c r="B32" s="15">
        <v>121003.0</v>
      </c>
      <c r="C32" s="16">
        <v>517128.0</v>
      </c>
      <c r="D32" s="17" t="s">
        <v>294</v>
      </c>
      <c r="E32" s="17" t="str">
        <f>VLOOKUP(D32,Courier_compnay_invoice!$F:$G,2,0)</f>
        <v>Forward charges</v>
      </c>
    </row>
    <row r="33">
      <c r="A33" s="16" t="s">
        <v>75</v>
      </c>
      <c r="B33" s="15">
        <v>121003.0</v>
      </c>
      <c r="C33" s="16">
        <v>562110.0</v>
      </c>
      <c r="D33" s="17" t="s">
        <v>294</v>
      </c>
      <c r="E33" s="17" t="str">
        <f>VLOOKUP(D33,Courier_compnay_invoice!$F:$G,2,0)</f>
        <v>Forward charges</v>
      </c>
    </row>
    <row r="34">
      <c r="A34" s="16" t="s">
        <v>77</v>
      </c>
      <c r="B34" s="15">
        <v>121003.0</v>
      </c>
      <c r="C34" s="16">
        <v>831006.0</v>
      </c>
      <c r="D34" s="17" t="s">
        <v>294</v>
      </c>
      <c r="E34" s="17" t="str">
        <f>VLOOKUP(D34,Courier_compnay_invoice!$F:$G,2,0)</f>
        <v>Forward charges</v>
      </c>
    </row>
    <row r="35">
      <c r="A35" s="16" t="s">
        <v>79</v>
      </c>
      <c r="B35" s="15">
        <v>121003.0</v>
      </c>
      <c r="C35" s="16">
        <v>140604.0</v>
      </c>
      <c r="D35" s="17" t="s">
        <v>304</v>
      </c>
      <c r="E35" s="17" t="str">
        <f>VLOOKUP(D35,Courier_compnay_invoice!$F:$G,2,0)</f>
        <v>Forward charges</v>
      </c>
    </row>
    <row r="36">
      <c r="A36" s="16" t="s">
        <v>81</v>
      </c>
      <c r="B36" s="15">
        <v>121003.0</v>
      </c>
      <c r="C36" s="16">
        <v>723146.0</v>
      </c>
      <c r="D36" s="17" t="s">
        <v>294</v>
      </c>
      <c r="E36" s="17" t="str">
        <f>VLOOKUP(D36,Courier_compnay_invoice!$F:$G,2,0)</f>
        <v>Forward charges</v>
      </c>
    </row>
    <row r="37">
      <c r="A37" s="16" t="s">
        <v>83</v>
      </c>
      <c r="B37" s="15">
        <v>121003.0</v>
      </c>
      <c r="C37" s="16">
        <v>421204.0</v>
      </c>
      <c r="D37" s="17" t="s">
        <v>294</v>
      </c>
      <c r="E37" s="17" t="str">
        <f>VLOOKUP(D37,Courier_compnay_invoice!$F:$G,2,0)</f>
        <v>Forward charges</v>
      </c>
    </row>
    <row r="38">
      <c r="A38" s="16" t="s">
        <v>85</v>
      </c>
      <c r="B38" s="15">
        <v>121003.0</v>
      </c>
      <c r="C38" s="16">
        <v>263139.0</v>
      </c>
      <c r="D38" s="17" t="s">
        <v>304</v>
      </c>
      <c r="E38" s="17" t="str">
        <f>VLOOKUP(D38,Courier_compnay_invoice!$F:$G,2,0)</f>
        <v>Forward charges</v>
      </c>
    </row>
    <row r="39">
      <c r="A39" s="16" t="s">
        <v>87</v>
      </c>
      <c r="B39" s="15">
        <v>121003.0</v>
      </c>
      <c r="C39" s="16">
        <v>743263.0</v>
      </c>
      <c r="D39" s="17" t="s">
        <v>294</v>
      </c>
      <c r="E39" s="17" t="str">
        <f>VLOOKUP(D39,Courier_compnay_invoice!$F:$G,2,0)</f>
        <v>Forward charges</v>
      </c>
    </row>
    <row r="40">
      <c r="A40" s="16" t="s">
        <v>89</v>
      </c>
      <c r="B40" s="15">
        <v>121003.0</v>
      </c>
      <c r="C40" s="16">
        <v>392150.0</v>
      </c>
      <c r="D40" s="17" t="s">
        <v>294</v>
      </c>
      <c r="E40" s="17" t="str">
        <f>VLOOKUP(D40,Courier_compnay_invoice!$F:$G,2,0)</f>
        <v>Forward charges</v>
      </c>
    </row>
    <row r="41">
      <c r="A41" s="16" t="s">
        <v>91</v>
      </c>
      <c r="B41" s="15">
        <v>121003.0</v>
      </c>
      <c r="C41" s="16">
        <v>382830.0</v>
      </c>
      <c r="D41" s="17" t="s">
        <v>294</v>
      </c>
      <c r="E41" s="17" t="str">
        <f>VLOOKUP(D41,Courier_compnay_invoice!$F:$G,2,0)</f>
        <v>Forward charges</v>
      </c>
    </row>
    <row r="42">
      <c r="A42" s="16" t="s">
        <v>93</v>
      </c>
      <c r="B42" s="15">
        <v>121003.0</v>
      </c>
      <c r="C42" s="16">
        <v>711303.0</v>
      </c>
      <c r="D42" s="17" t="s">
        <v>294</v>
      </c>
      <c r="E42" s="17" t="str">
        <f>VLOOKUP(D42,Courier_compnay_invoice!$F:$G,2,0)</f>
        <v>Forward charges</v>
      </c>
    </row>
    <row r="43">
      <c r="A43" s="16" t="s">
        <v>95</v>
      </c>
      <c r="B43" s="15">
        <v>121003.0</v>
      </c>
      <c r="C43" s="16">
        <v>283102.0</v>
      </c>
      <c r="D43" s="17" t="s">
        <v>304</v>
      </c>
      <c r="E43" s="17" t="str">
        <f>VLOOKUP(D43,Courier_compnay_invoice!$F:$G,2,0)</f>
        <v>Forward charges</v>
      </c>
    </row>
    <row r="44">
      <c r="A44" s="16" t="s">
        <v>97</v>
      </c>
      <c r="B44" s="15">
        <v>121003.0</v>
      </c>
      <c r="C44" s="16">
        <v>370201.0</v>
      </c>
      <c r="D44" s="17" t="s">
        <v>294</v>
      </c>
      <c r="E44" s="17" t="str">
        <f>VLOOKUP(D44,Courier_compnay_invoice!$F:$G,2,0)</f>
        <v>Forward charges</v>
      </c>
    </row>
    <row r="45">
      <c r="A45" s="16" t="s">
        <v>99</v>
      </c>
      <c r="B45" s="15">
        <v>121003.0</v>
      </c>
      <c r="C45" s="16">
        <v>248001.0</v>
      </c>
      <c r="D45" s="17" t="s">
        <v>304</v>
      </c>
      <c r="E45" s="17" t="str">
        <f>VLOOKUP(D45,Courier_compnay_invoice!$F:$G,2,0)</f>
        <v>Forward charges</v>
      </c>
    </row>
    <row r="46">
      <c r="A46" s="16" t="s">
        <v>101</v>
      </c>
      <c r="B46" s="15">
        <v>121003.0</v>
      </c>
      <c r="C46" s="16">
        <v>144001.0</v>
      </c>
      <c r="D46" s="17" t="s">
        <v>304</v>
      </c>
      <c r="E46" s="17" t="str">
        <f>VLOOKUP(D46,Courier_compnay_invoice!$F:$G,2,0)</f>
        <v>Forward charges</v>
      </c>
    </row>
    <row r="47">
      <c r="A47" s="16" t="s">
        <v>103</v>
      </c>
      <c r="B47" s="15">
        <v>121003.0</v>
      </c>
      <c r="C47" s="16">
        <v>403401.0</v>
      </c>
      <c r="D47" s="17" t="s">
        <v>294</v>
      </c>
      <c r="E47" s="17" t="str">
        <f>VLOOKUP(D47,Courier_compnay_invoice!$F:$G,2,0)</f>
        <v>Forward charges</v>
      </c>
    </row>
    <row r="48">
      <c r="A48" s="16" t="s">
        <v>105</v>
      </c>
      <c r="B48" s="15">
        <v>121003.0</v>
      </c>
      <c r="C48" s="16">
        <v>452001.0</v>
      </c>
      <c r="D48" s="17" t="s">
        <v>294</v>
      </c>
      <c r="E48" s="17" t="str">
        <f>VLOOKUP(D48,Courier_compnay_invoice!$F:$G,2,0)</f>
        <v>Forward charges</v>
      </c>
    </row>
    <row r="49">
      <c r="A49" s="16" t="s">
        <v>107</v>
      </c>
      <c r="B49" s="15">
        <v>121003.0</v>
      </c>
      <c r="C49" s="16">
        <v>721636.0</v>
      </c>
      <c r="D49" s="17" t="s">
        <v>294</v>
      </c>
      <c r="E49" s="17" t="str">
        <f>VLOOKUP(D49,Courier_compnay_invoice!$F:$G,2,0)</f>
        <v>Forward charges</v>
      </c>
    </row>
    <row r="50">
      <c r="A50" s="16" t="s">
        <v>109</v>
      </c>
      <c r="B50" s="15">
        <v>121003.0</v>
      </c>
      <c r="C50" s="16">
        <v>831002.0</v>
      </c>
      <c r="D50" s="17" t="s">
        <v>294</v>
      </c>
      <c r="E50" s="17" t="str">
        <f>VLOOKUP(D50,Courier_compnay_invoice!$F:$G,2,0)</f>
        <v>Forward charges</v>
      </c>
    </row>
    <row r="51">
      <c r="A51" s="16" t="s">
        <v>111</v>
      </c>
      <c r="B51" s="15">
        <v>121003.0</v>
      </c>
      <c r="C51" s="16">
        <v>226004.0</v>
      </c>
      <c r="D51" s="17" t="s">
        <v>304</v>
      </c>
      <c r="E51" s="17" t="str">
        <f>VLOOKUP(D51,Courier_compnay_invoice!$F:$G,2,0)</f>
        <v>Forward charges</v>
      </c>
    </row>
    <row r="52">
      <c r="A52" s="16" t="s">
        <v>113</v>
      </c>
      <c r="B52" s="15">
        <v>121003.0</v>
      </c>
      <c r="C52" s="16">
        <v>248001.0</v>
      </c>
      <c r="D52" s="17" t="s">
        <v>304</v>
      </c>
      <c r="E52" s="17" t="str">
        <f>VLOOKUP(D52,Courier_compnay_invoice!$F:$G,2,0)</f>
        <v>Forward charges</v>
      </c>
    </row>
    <row r="53">
      <c r="A53" s="16" t="s">
        <v>115</v>
      </c>
      <c r="B53" s="15">
        <v>121003.0</v>
      </c>
      <c r="C53" s="16">
        <v>410206.0</v>
      </c>
      <c r="D53" s="17" t="s">
        <v>294</v>
      </c>
      <c r="E53" s="17" t="str">
        <f>VLOOKUP(D53,Courier_compnay_invoice!$F:$G,2,0)</f>
        <v>Forward charges</v>
      </c>
    </row>
    <row r="54">
      <c r="A54" s="16" t="s">
        <v>117</v>
      </c>
      <c r="B54" s="15">
        <v>121003.0</v>
      </c>
      <c r="C54" s="16">
        <v>516503.0</v>
      </c>
      <c r="D54" s="17" t="s">
        <v>294</v>
      </c>
      <c r="E54" s="17" t="str">
        <f>VLOOKUP(D54,Courier_compnay_invoice!$F:$G,2,0)</f>
        <v>Forward charges</v>
      </c>
    </row>
    <row r="55">
      <c r="A55" s="16" t="s">
        <v>119</v>
      </c>
      <c r="B55" s="15">
        <v>121003.0</v>
      </c>
      <c r="C55" s="16">
        <v>742103.0</v>
      </c>
      <c r="D55" s="17" t="s">
        <v>294</v>
      </c>
      <c r="E55" s="17" t="str">
        <f>VLOOKUP(D55,Courier_compnay_invoice!$F:$G,2,0)</f>
        <v>Forward charges</v>
      </c>
    </row>
    <row r="56">
      <c r="A56" s="16" t="s">
        <v>121</v>
      </c>
      <c r="B56" s="15">
        <v>121003.0</v>
      </c>
      <c r="C56" s="16">
        <v>452018.0</v>
      </c>
      <c r="D56" s="17" t="s">
        <v>294</v>
      </c>
      <c r="E56" s="17" t="str">
        <f>VLOOKUP(D56,Courier_compnay_invoice!$F:$G,2,0)</f>
        <v>Forward charges</v>
      </c>
    </row>
    <row r="57">
      <c r="A57" s="16" t="s">
        <v>123</v>
      </c>
      <c r="B57" s="15">
        <v>121003.0</v>
      </c>
      <c r="C57" s="16">
        <v>208001.0</v>
      </c>
      <c r="D57" s="17" t="s">
        <v>304</v>
      </c>
      <c r="E57" s="17" t="str">
        <f>VLOOKUP(D57,Courier_compnay_invoice!$F:$G,2,0)</f>
        <v>Forward charges</v>
      </c>
    </row>
    <row r="58">
      <c r="A58" s="16" t="s">
        <v>125</v>
      </c>
      <c r="B58" s="15">
        <v>121003.0</v>
      </c>
      <c r="C58" s="16">
        <v>244713.0</v>
      </c>
      <c r="D58" s="17" t="s">
        <v>304</v>
      </c>
      <c r="E58" s="17" t="str">
        <f>VLOOKUP(D58,Courier_compnay_invoice!$F:$G,2,0)</f>
        <v>Forward charges</v>
      </c>
    </row>
    <row r="59">
      <c r="A59" s="16" t="s">
        <v>127</v>
      </c>
      <c r="B59" s="15">
        <v>121003.0</v>
      </c>
      <c r="C59" s="16">
        <v>580007.0</v>
      </c>
      <c r="D59" s="17" t="s">
        <v>294</v>
      </c>
      <c r="E59" s="17" t="str">
        <f>VLOOKUP(D59,Courier_compnay_invoice!$F:$G,2,0)</f>
        <v>Forward charges</v>
      </c>
    </row>
    <row r="60">
      <c r="A60" s="16" t="s">
        <v>129</v>
      </c>
      <c r="B60" s="15">
        <v>121003.0</v>
      </c>
      <c r="C60" s="16">
        <v>360005.0</v>
      </c>
      <c r="D60" s="17" t="s">
        <v>294</v>
      </c>
      <c r="E60" s="17" t="str">
        <f>VLOOKUP(D60,Courier_compnay_invoice!$F:$G,2,0)</f>
        <v>Forward charges</v>
      </c>
    </row>
    <row r="61">
      <c r="A61" s="16" t="s">
        <v>131</v>
      </c>
      <c r="B61" s="15">
        <v>121003.0</v>
      </c>
      <c r="C61" s="16">
        <v>313027.0</v>
      </c>
      <c r="D61" s="17" t="s">
        <v>304</v>
      </c>
      <c r="E61" s="17" t="str">
        <f>VLOOKUP(D61,Courier_compnay_invoice!$F:$G,2,0)</f>
        <v>Forward charges</v>
      </c>
    </row>
    <row r="62">
      <c r="A62" s="16" t="s">
        <v>133</v>
      </c>
      <c r="B62" s="15">
        <v>121003.0</v>
      </c>
      <c r="C62" s="16">
        <v>341001.0</v>
      </c>
      <c r="D62" s="17" t="s">
        <v>304</v>
      </c>
      <c r="E62" s="17" t="str">
        <f>VLOOKUP(D62,Courier_compnay_invoice!$F:$G,2,0)</f>
        <v>Forward charges</v>
      </c>
    </row>
    <row r="63">
      <c r="A63" s="16" t="s">
        <v>135</v>
      </c>
      <c r="B63" s="15">
        <v>121003.0</v>
      </c>
      <c r="C63" s="16">
        <v>332715.0</v>
      </c>
      <c r="D63" s="17" t="s">
        <v>304</v>
      </c>
      <c r="E63" s="17" t="str">
        <f>VLOOKUP(D63,Courier_compnay_invoice!$F:$G,2,0)</f>
        <v>Forward charges</v>
      </c>
    </row>
    <row r="64">
      <c r="A64" s="16" t="s">
        <v>137</v>
      </c>
      <c r="B64" s="15">
        <v>121003.0</v>
      </c>
      <c r="C64" s="16">
        <v>302031.0</v>
      </c>
      <c r="D64" s="17" t="s">
        <v>304</v>
      </c>
      <c r="E64" s="17" t="str">
        <f>VLOOKUP(D64,Courier_compnay_invoice!$F:$G,2,0)</f>
        <v>Forward charges</v>
      </c>
    </row>
    <row r="65">
      <c r="A65" s="16" t="s">
        <v>139</v>
      </c>
      <c r="B65" s="15">
        <v>121003.0</v>
      </c>
      <c r="C65" s="16">
        <v>335001.0</v>
      </c>
      <c r="D65" s="17" t="s">
        <v>304</v>
      </c>
      <c r="E65" s="17" t="str">
        <f>VLOOKUP(D65,Courier_compnay_invoice!$F:$G,2,0)</f>
        <v>Forward charges</v>
      </c>
    </row>
    <row r="66">
      <c r="A66" s="16" t="s">
        <v>141</v>
      </c>
      <c r="B66" s="15">
        <v>121003.0</v>
      </c>
      <c r="C66" s="16">
        <v>334004.0</v>
      </c>
      <c r="D66" s="17" t="s">
        <v>304</v>
      </c>
      <c r="E66" s="17" t="str">
        <f>VLOOKUP(D66,Courier_compnay_invoice!$F:$G,2,0)</f>
        <v>Forward charges</v>
      </c>
    </row>
    <row r="67">
      <c r="A67" s="16" t="s">
        <v>143</v>
      </c>
      <c r="B67" s="15">
        <v>121003.0</v>
      </c>
      <c r="C67" s="16">
        <v>321001.0</v>
      </c>
      <c r="D67" s="17" t="s">
        <v>304</v>
      </c>
      <c r="E67" s="17" t="str">
        <f>VLOOKUP(D67,Courier_compnay_invoice!$F:$G,2,0)</f>
        <v>Forward charges</v>
      </c>
    </row>
    <row r="68">
      <c r="A68" s="16" t="s">
        <v>145</v>
      </c>
      <c r="B68" s="15">
        <v>121003.0</v>
      </c>
      <c r="C68" s="16">
        <v>324001.0</v>
      </c>
      <c r="D68" s="17" t="s">
        <v>304</v>
      </c>
      <c r="E68" s="17" t="str">
        <f>VLOOKUP(D68,Courier_compnay_invoice!$F:$G,2,0)</f>
        <v>Forward charges</v>
      </c>
    </row>
    <row r="69">
      <c r="A69" s="16" t="s">
        <v>147</v>
      </c>
      <c r="B69" s="15">
        <v>121003.0</v>
      </c>
      <c r="C69" s="16">
        <v>321608.0</v>
      </c>
      <c r="D69" s="17" t="s">
        <v>304</v>
      </c>
      <c r="E69" s="17" t="str">
        <f>VLOOKUP(D69,Courier_compnay_invoice!$F:$G,2,0)</f>
        <v>Forward charges</v>
      </c>
    </row>
    <row r="70">
      <c r="A70" s="16" t="s">
        <v>149</v>
      </c>
      <c r="B70" s="15">
        <v>121003.0</v>
      </c>
      <c r="C70" s="16">
        <v>302002.0</v>
      </c>
      <c r="D70" s="17" t="s">
        <v>304</v>
      </c>
      <c r="E70" s="17" t="str">
        <f>VLOOKUP(D70,Courier_compnay_invoice!$F:$G,2,0)</f>
        <v>Forward charges</v>
      </c>
    </row>
    <row r="71">
      <c r="A71" s="16" t="s">
        <v>151</v>
      </c>
      <c r="B71" s="15">
        <v>121003.0</v>
      </c>
      <c r="C71" s="16">
        <v>311011.0</v>
      </c>
      <c r="D71" s="17" t="s">
        <v>304</v>
      </c>
      <c r="E71" s="17" t="str">
        <f>VLOOKUP(D71,Courier_compnay_invoice!$F:$G,2,0)</f>
        <v>Forward charges</v>
      </c>
    </row>
    <row r="72">
      <c r="A72" s="16" t="s">
        <v>153</v>
      </c>
      <c r="B72" s="15">
        <v>121003.0</v>
      </c>
      <c r="C72" s="16">
        <v>306302.0</v>
      </c>
      <c r="D72" s="17" t="s">
        <v>304</v>
      </c>
      <c r="E72" s="17" t="str">
        <f>VLOOKUP(D72,Courier_compnay_invoice!$F:$G,2,0)</f>
        <v>Forward charges</v>
      </c>
    </row>
    <row r="73">
      <c r="A73" s="16" t="s">
        <v>155</v>
      </c>
      <c r="B73" s="15">
        <v>121003.0</v>
      </c>
      <c r="C73" s="16">
        <v>313001.0</v>
      </c>
      <c r="D73" s="17" t="s">
        <v>304</v>
      </c>
      <c r="E73" s="17" t="str">
        <f>VLOOKUP(D73,Courier_compnay_invoice!$F:$G,2,0)</f>
        <v>Forward charges</v>
      </c>
    </row>
    <row r="74">
      <c r="A74" s="16" t="s">
        <v>157</v>
      </c>
      <c r="B74" s="15">
        <v>121003.0</v>
      </c>
      <c r="C74" s="16">
        <v>302002.0</v>
      </c>
      <c r="D74" s="17" t="s">
        <v>304</v>
      </c>
      <c r="E74" s="17" t="str">
        <f>VLOOKUP(D74,Courier_compnay_invoice!$F:$G,2,0)</f>
        <v>Forward charges</v>
      </c>
    </row>
    <row r="75">
      <c r="A75" s="16" t="s">
        <v>159</v>
      </c>
      <c r="B75" s="15">
        <v>121003.0</v>
      </c>
      <c r="C75" s="16">
        <v>322255.0</v>
      </c>
      <c r="D75" s="17" t="s">
        <v>304</v>
      </c>
      <c r="E75" s="17" t="str">
        <f>VLOOKUP(D75,Courier_compnay_invoice!$F:$G,2,0)</f>
        <v>Forward charges</v>
      </c>
    </row>
    <row r="76">
      <c r="A76" s="16" t="s">
        <v>161</v>
      </c>
      <c r="B76" s="15">
        <v>121003.0</v>
      </c>
      <c r="C76" s="16">
        <v>302017.0</v>
      </c>
      <c r="D76" s="17" t="s">
        <v>304</v>
      </c>
      <c r="E76" s="17" t="str">
        <f>VLOOKUP(D76,Courier_compnay_invoice!$F:$G,2,0)</f>
        <v>Forward charges</v>
      </c>
    </row>
    <row r="77">
      <c r="A77" s="16" t="s">
        <v>163</v>
      </c>
      <c r="B77" s="15">
        <v>121003.0</v>
      </c>
      <c r="C77" s="16">
        <v>302017.0</v>
      </c>
      <c r="D77" s="17" t="s">
        <v>304</v>
      </c>
      <c r="E77" s="17" t="str">
        <f>VLOOKUP(D77,Courier_compnay_invoice!$F:$G,2,0)</f>
        <v>Forward charges</v>
      </c>
    </row>
    <row r="78">
      <c r="A78" s="16" t="s">
        <v>165</v>
      </c>
      <c r="B78" s="15">
        <v>121003.0</v>
      </c>
      <c r="C78" s="16">
        <v>335512.0</v>
      </c>
      <c r="D78" s="17" t="s">
        <v>304</v>
      </c>
      <c r="E78" s="17" t="str">
        <f>VLOOKUP(D78,Courier_compnay_invoice!$F:$G,2,0)</f>
        <v>Forward charges</v>
      </c>
    </row>
    <row r="79">
      <c r="A79" s="16" t="s">
        <v>167</v>
      </c>
      <c r="B79" s="15">
        <v>121003.0</v>
      </c>
      <c r="C79" s="16">
        <v>313001.0</v>
      </c>
      <c r="D79" s="17" t="s">
        <v>304</v>
      </c>
      <c r="E79" s="17" t="str">
        <f>VLOOKUP(D79,Courier_compnay_invoice!$F:$G,2,0)</f>
        <v>Forward charges</v>
      </c>
    </row>
    <row r="80">
      <c r="A80" s="16" t="s">
        <v>169</v>
      </c>
      <c r="B80" s="15">
        <v>121003.0</v>
      </c>
      <c r="C80" s="16">
        <v>313001.0</v>
      </c>
      <c r="D80" s="17" t="s">
        <v>304</v>
      </c>
      <c r="E80" s="17" t="str">
        <f>VLOOKUP(D80,Courier_compnay_invoice!$F:$G,2,0)</f>
        <v>Forward charges</v>
      </c>
    </row>
    <row r="81">
      <c r="A81" s="16" t="s">
        <v>171</v>
      </c>
      <c r="B81" s="15">
        <v>121003.0</v>
      </c>
      <c r="C81" s="16">
        <v>307026.0</v>
      </c>
      <c r="D81" s="17" t="s">
        <v>304</v>
      </c>
      <c r="E81" s="17" t="str">
        <f>VLOOKUP(D81,Courier_compnay_invoice!$F:$G,2,0)</f>
        <v>Forward charges</v>
      </c>
    </row>
    <row r="82">
      <c r="A82" s="16" t="s">
        <v>173</v>
      </c>
      <c r="B82" s="15">
        <v>121003.0</v>
      </c>
      <c r="C82" s="16">
        <v>327025.0</v>
      </c>
      <c r="D82" s="17" t="s">
        <v>304</v>
      </c>
      <c r="E82" s="17" t="str">
        <f>VLOOKUP(D82,Courier_compnay_invoice!$F:$G,2,0)</f>
        <v>Forward charges</v>
      </c>
    </row>
    <row r="83">
      <c r="A83" s="16" t="s">
        <v>175</v>
      </c>
      <c r="B83" s="15">
        <v>121003.0</v>
      </c>
      <c r="C83" s="16">
        <v>313333.0</v>
      </c>
      <c r="D83" s="17" t="s">
        <v>304</v>
      </c>
      <c r="E83" s="17" t="str">
        <f>VLOOKUP(D83,Courier_compnay_invoice!$F:$G,2,0)</f>
        <v>Forward charges</v>
      </c>
    </row>
    <row r="84">
      <c r="A84" s="16" t="s">
        <v>177</v>
      </c>
      <c r="B84" s="15">
        <v>121003.0</v>
      </c>
      <c r="C84" s="16">
        <v>313001.0</v>
      </c>
      <c r="D84" s="17" t="s">
        <v>304</v>
      </c>
      <c r="E84" s="17" t="str">
        <f>VLOOKUP(D84,Courier_compnay_invoice!$F:$G,2,0)</f>
        <v>Forward charges</v>
      </c>
    </row>
    <row r="85">
      <c r="A85" s="16" t="s">
        <v>179</v>
      </c>
      <c r="B85" s="15">
        <v>121003.0</v>
      </c>
      <c r="C85" s="16">
        <v>342008.0</v>
      </c>
      <c r="D85" s="17" t="s">
        <v>304</v>
      </c>
      <c r="E85" s="17" t="str">
        <f>VLOOKUP(D85,Courier_compnay_invoice!$F:$G,2,0)</f>
        <v>Forward charges</v>
      </c>
    </row>
    <row r="86">
      <c r="A86" s="16" t="s">
        <v>181</v>
      </c>
      <c r="B86" s="15">
        <v>121003.0</v>
      </c>
      <c r="C86" s="16">
        <v>314401.0</v>
      </c>
      <c r="D86" s="17" t="s">
        <v>304</v>
      </c>
      <c r="E86" s="17" t="str">
        <f>VLOOKUP(D86,Courier_compnay_invoice!$F:$G,2,0)</f>
        <v>Forward charges</v>
      </c>
    </row>
    <row r="87">
      <c r="A87" s="16" t="s">
        <v>183</v>
      </c>
      <c r="B87" s="15">
        <v>121003.0</v>
      </c>
      <c r="C87" s="16">
        <v>342301.0</v>
      </c>
      <c r="D87" s="17" t="s">
        <v>304</v>
      </c>
      <c r="E87" s="17" t="str">
        <f>VLOOKUP(D87,Courier_compnay_invoice!$F:$G,2,0)</f>
        <v>Forward charges</v>
      </c>
    </row>
    <row r="88">
      <c r="A88" s="16" t="s">
        <v>185</v>
      </c>
      <c r="B88" s="15">
        <v>121003.0</v>
      </c>
      <c r="C88" s="16">
        <v>313003.0</v>
      </c>
      <c r="D88" s="17" t="s">
        <v>304</v>
      </c>
      <c r="E88" s="17" t="str">
        <f>VLOOKUP(D88,Courier_compnay_invoice!$F:$G,2,0)</f>
        <v>Forward charges</v>
      </c>
    </row>
    <row r="89">
      <c r="A89" s="16" t="s">
        <v>187</v>
      </c>
      <c r="B89" s="15">
        <v>121003.0</v>
      </c>
      <c r="C89" s="16">
        <v>173212.0</v>
      </c>
      <c r="D89" s="17" t="s">
        <v>331</v>
      </c>
      <c r="E89" s="17" t="str">
        <f>VLOOKUP(D89,Courier_compnay_invoice!$F:$G,2,0)</f>
        <v>Forward and RTO charges</v>
      </c>
    </row>
    <row r="90">
      <c r="A90" s="16" t="s">
        <v>189</v>
      </c>
      <c r="B90" s="15">
        <v>121003.0</v>
      </c>
      <c r="C90" s="16">
        <v>174101.0</v>
      </c>
      <c r="D90" s="17" t="s">
        <v>331</v>
      </c>
      <c r="E90" s="17" t="str">
        <f>VLOOKUP(D90,Courier_compnay_invoice!$F:$G,2,0)</f>
        <v>Forward and RTO charges</v>
      </c>
    </row>
    <row r="91">
      <c r="A91" s="16" t="s">
        <v>191</v>
      </c>
      <c r="B91" s="15">
        <v>121003.0</v>
      </c>
      <c r="C91" s="16">
        <v>173213.0</v>
      </c>
      <c r="D91" s="17" t="s">
        <v>331</v>
      </c>
      <c r="E91" s="17" t="str">
        <f>VLOOKUP(D91,Courier_compnay_invoice!$F:$G,2,0)</f>
        <v>Forward and RTO charges</v>
      </c>
    </row>
    <row r="92">
      <c r="A92" s="16" t="s">
        <v>193</v>
      </c>
      <c r="B92" s="15">
        <v>121003.0</v>
      </c>
      <c r="C92" s="16">
        <v>302017.0</v>
      </c>
      <c r="D92" s="17" t="s">
        <v>304</v>
      </c>
      <c r="E92" s="17" t="str">
        <f>VLOOKUP(D92,Courier_compnay_invoice!$F:$G,2,0)</f>
        <v>Forward charges</v>
      </c>
    </row>
    <row r="93">
      <c r="A93" s="16" t="s">
        <v>195</v>
      </c>
      <c r="B93" s="15">
        <v>121003.0</v>
      </c>
      <c r="C93" s="16">
        <v>322201.0</v>
      </c>
      <c r="D93" s="17" t="s">
        <v>304</v>
      </c>
      <c r="E93" s="17" t="str">
        <f>VLOOKUP(D93,Courier_compnay_invoice!$F:$G,2,0)</f>
        <v>Forward charges</v>
      </c>
    </row>
    <row r="94">
      <c r="A94" s="16" t="s">
        <v>197</v>
      </c>
      <c r="B94" s="15">
        <v>121003.0</v>
      </c>
      <c r="C94" s="16">
        <v>314001.0</v>
      </c>
      <c r="D94" s="17" t="s">
        <v>304</v>
      </c>
      <c r="E94" s="17" t="str">
        <f>VLOOKUP(D94,Courier_compnay_invoice!$F:$G,2,0)</f>
        <v>Forward charges</v>
      </c>
    </row>
    <row r="95">
      <c r="A95" s="16" t="s">
        <v>199</v>
      </c>
      <c r="B95" s="15">
        <v>121003.0</v>
      </c>
      <c r="C95" s="16">
        <v>331022.0</v>
      </c>
      <c r="D95" s="17" t="s">
        <v>304</v>
      </c>
      <c r="E95" s="17" t="str">
        <f>VLOOKUP(D95,Courier_compnay_invoice!$F:$G,2,0)</f>
        <v>Forward charges</v>
      </c>
    </row>
    <row r="96">
      <c r="A96" s="16" t="s">
        <v>201</v>
      </c>
      <c r="B96" s="15">
        <v>121003.0</v>
      </c>
      <c r="C96" s="16">
        <v>305801.0</v>
      </c>
      <c r="D96" s="17" t="s">
        <v>304</v>
      </c>
      <c r="E96" s="17" t="str">
        <f>VLOOKUP(D96,Courier_compnay_invoice!$F:$G,2,0)</f>
        <v>Forward charges</v>
      </c>
    </row>
    <row r="97">
      <c r="A97" s="16" t="s">
        <v>203</v>
      </c>
      <c r="B97" s="15">
        <v>121003.0</v>
      </c>
      <c r="C97" s="16">
        <v>335502.0</v>
      </c>
      <c r="D97" s="17" t="s">
        <v>304</v>
      </c>
      <c r="E97" s="17" t="str">
        <f>VLOOKUP(D97,Courier_compnay_invoice!$F:$G,2,0)</f>
        <v>Forward charges</v>
      </c>
    </row>
    <row r="98">
      <c r="A98" s="16" t="s">
        <v>205</v>
      </c>
      <c r="B98" s="15">
        <v>121003.0</v>
      </c>
      <c r="C98" s="16">
        <v>306116.0</v>
      </c>
      <c r="D98" s="17" t="s">
        <v>304</v>
      </c>
      <c r="E98" s="17" t="str">
        <f>VLOOKUP(D98,Courier_compnay_invoice!$F:$G,2,0)</f>
        <v>Forward charges</v>
      </c>
    </row>
    <row r="99">
      <c r="A99" s="16" t="s">
        <v>207</v>
      </c>
      <c r="B99" s="15">
        <v>121003.0</v>
      </c>
      <c r="C99" s="16">
        <v>311001.0</v>
      </c>
      <c r="D99" s="17" t="s">
        <v>304</v>
      </c>
      <c r="E99" s="17" t="str">
        <f>VLOOKUP(D99,Courier_compnay_invoice!$F:$G,2,0)</f>
        <v>Forward charges</v>
      </c>
    </row>
    <row r="100">
      <c r="A100" s="16" t="s">
        <v>209</v>
      </c>
      <c r="B100" s="15">
        <v>121003.0</v>
      </c>
      <c r="C100" s="16">
        <v>302019.0</v>
      </c>
      <c r="D100" s="17" t="s">
        <v>304</v>
      </c>
      <c r="E100" s="17" t="str">
        <f>VLOOKUP(D100,Courier_compnay_invoice!$F:$G,2,0)</f>
        <v>Forward charges</v>
      </c>
    </row>
    <row r="101">
      <c r="A101" s="16" t="s">
        <v>211</v>
      </c>
      <c r="B101" s="15">
        <v>121003.0</v>
      </c>
      <c r="C101" s="16">
        <v>302039.0</v>
      </c>
      <c r="D101" s="17" t="s">
        <v>304</v>
      </c>
      <c r="E101" s="17" t="str">
        <f>VLOOKUP(D101,Courier_compnay_invoice!$F:$G,2,0)</f>
        <v>Forward charges</v>
      </c>
    </row>
    <row r="102">
      <c r="A102" s="16" t="s">
        <v>213</v>
      </c>
      <c r="B102" s="15">
        <v>121003.0</v>
      </c>
      <c r="C102" s="16">
        <v>335803.0</v>
      </c>
      <c r="D102" s="17" t="s">
        <v>304</v>
      </c>
      <c r="E102" s="17" t="str">
        <f>VLOOKUP(D102,Courier_compnay_invoice!$F:$G,2,0)</f>
        <v>Forward charges</v>
      </c>
    </row>
    <row r="103">
      <c r="A103" s="16" t="s">
        <v>215</v>
      </c>
      <c r="B103" s="15">
        <v>121003.0</v>
      </c>
      <c r="C103" s="16">
        <v>335001.0</v>
      </c>
      <c r="D103" s="17" t="s">
        <v>304</v>
      </c>
      <c r="E103" s="17" t="str">
        <f>VLOOKUP(D103,Courier_compnay_invoice!$F:$G,2,0)</f>
        <v>Forward charges</v>
      </c>
    </row>
    <row r="104">
      <c r="A104" s="16" t="s">
        <v>217</v>
      </c>
      <c r="B104" s="15">
        <v>121003.0</v>
      </c>
      <c r="C104" s="16">
        <v>175101.0</v>
      </c>
      <c r="D104" s="17" t="s">
        <v>331</v>
      </c>
      <c r="E104" s="17" t="str">
        <f>VLOOKUP(D104,Courier_compnay_invoice!$F:$G,2,0)</f>
        <v>Forward and RTO charges</v>
      </c>
    </row>
    <row r="105">
      <c r="A105" s="16" t="s">
        <v>219</v>
      </c>
      <c r="B105" s="15">
        <v>121003.0</v>
      </c>
      <c r="C105" s="16">
        <v>303903.0</v>
      </c>
      <c r="D105" s="17" t="s">
        <v>304</v>
      </c>
      <c r="E105" s="17" t="str">
        <f>VLOOKUP(D105,Courier_compnay_invoice!$F:$G,2,0)</f>
        <v>Forward charges</v>
      </c>
    </row>
    <row r="106">
      <c r="A106" s="16" t="s">
        <v>221</v>
      </c>
      <c r="B106" s="15">
        <v>121003.0</v>
      </c>
      <c r="C106" s="16">
        <v>342012.0</v>
      </c>
      <c r="D106" s="17" t="s">
        <v>304</v>
      </c>
      <c r="E106" s="17" t="str">
        <f>VLOOKUP(D106,Courier_compnay_invoice!$F:$G,2,0)</f>
        <v>Forward charges</v>
      </c>
    </row>
    <row r="107">
      <c r="A107" s="16" t="s">
        <v>223</v>
      </c>
      <c r="B107" s="15">
        <v>121003.0</v>
      </c>
      <c r="C107" s="16">
        <v>334001.0</v>
      </c>
      <c r="D107" s="17" t="s">
        <v>304</v>
      </c>
      <c r="E107" s="17" t="str">
        <f>VLOOKUP(D107,Courier_compnay_invoice!$F:$G,2,0)</f>
        <v>Forward charges</v>
      </c>
    </row>
    <row r="108">
      <c r="A108" s="16" t="s">
        <v>225</v>
      </c>
      <c r="B108" s="15">
        <v>121003.0</v>
      </c>
      <c r="C108" s="16">
        <v>302031.0</v>
      </c>
      <c r="D108" s="17" t="s">
        <v>304</v>
      </c>
      <c r="E108" s="17" t="str">
        <f>VLOOKUP(D108,Courier_compnay_invoice!$F:$G,2,0)</f>
        <v>Forward charges</v>
      </c>
    </row>
    <row r="109">
      <c r="A109" s="16" t="s">
        <v>227</v>
      </c>
      <c r="B109" s="15">
        <v>121003.0</v>
      </c>
      <c r="C109" s="16">
        <v>302012.0</v>
      </c>
      <c r="D109" s="17" t="s">
        <v>304</v>
      </c>
      <c r="E109" s="17" t="str">
        <f>VLOOKUP(D109,Courier_compnay_invoice!$F:$G,2,0)</f>
        <v>Forward charges</v>
      </c>
    </row>
    <row r="110">
      <c r="A110" s="16" t="s">
        <v>229</v>
      </c>
      <c r="B110" s="15">
        <v>121003.0</v>
      </c>
      <c r="C110" s="16">
        <v>342014.0</v>
      </c>
      <c r="D110" s="17" t="s">
        <v>304</v>
      </c>
      <c r="E110" s="17" t="str">
        <f>VLOOKUP(D110,Courier_compnay_invoice!$F:$G,2,0)</f>
        <v>Forward charges</v>
      </c>
    </row>
    <row r="111">
      <c r="A111" s="16" t="s">
        <v>231</v>
      </c>
      <c r="B111" s="15">
        <v>121003.0</v>
      </c>
      <c r="C111" s="16">
        <v>324005.0</v>
      </c>
      <c r="D111" s="17" t="s">
        <v>304</v>
      </c>
      <c r="E111" s="17" t="str">
        <f>VLOOKUP(D111,Courier_compnay_invoice!$F:$G,2,0)</f>
        <v>Forward charges</v>
      </c>
    </row>
    <row r="112">
      <c r="A112" s="16" t="s">
        <v>233</v>
      </c>
      <c r="B112" s="15">
        <v>121003.0</v>
      </c>
      <c r="C112" s="16">
        <v>302001.0</v>
      </c>
      <c r="D112" s="17" t="s">
        <v>304</v>
      </c>
      <c r="E112" s="17" t="str">
        <f>VLOOKUP(D112,Courier_compnay_invoice!$F:$G,2,0)</f>
        <v>Forward charges</v>
      </c>
    </row>
    <row r="113">
      <c r="A113" s="16" t="s">
        <v>235</v>
      </c>
      <c r="B113" s="15">
        <v>121003.0</v>
      </c>
      <c r="C113" s="16">
        <v>302004.0</v>
      </c>
      <c r="D113" s="17" t="s">
        <v>304</v>
      </c>
      <c r="E113" s="17" t="str">
        <f>VLOOKUP(D113,Courier_compnay_invoice!$F:$G,2,0)</f>
        <v>Forward charges</v>
      </c>
    </row>
    <row r="114">
      <c r="A114" s="16" t="s">
        <v>237</v>
      </c>
      <c r="B114" s="15">
        <v>121003.0</v>
      </c>
      <c r="C114" s="16">
        <v>302018.0</v>
      </c>
      <c r="D114" s="17" t="s">
        <v>304</v>
      </c>
      <c r="E114" s="17" t="str">
        <f>VLOOKUP(D114,Courier_compnay_invoice!$F:$G,2,0)</f>
        <v>Forward charges</v>
      </c>
    </row>
    <row r="115">
      <c r="A115" s="16" t="s">
        <v>239</v>
      </c>
      <c r="B115" s="15">
        <v>121003.0</v>
      </c>
      <c r="C115" s="16">
        <v>302017.0</v>
      </c>
      <c r="D115" s="17" t="s">
        <v>304</v>
      </c>
      <c r="E115" s="17" t="str">
        <f>VLOOKUP(D115,Courier_compnay_invoice!$F:$G,2,0)</f>
        <v>Forward charges</v>
      </c>
    </row>
    <row r="116">
      <c r="A116" s="16" t="s">
        <v>241</v>
      </c>
      <c r="B116" s="15">
        <v>121003.0</v>
      </c>
      <c r="C116" s="16">
        <v>324008.0</v>
      </c>
      <c r="D116" s="17" t="s">
        <v>304</v>
      </c>
      <c r="E116" s="17" t="str">
        <f>VLOOKUP(D116,Courier_compnay_invoice!$F:$G,2,0)</f>
        <v>Forward charges</v>
      </c>
    </row>
    <row r="117">
      <c r="A117" s="16" t="s">
        <v>243</v>
      </c>
      <c r="B117" s="15">
        <v>121003.0</v>
      </c>
      <c r="C117" s="16">
        <v>302020.0</v>
      </c>
      <c r="D117" s="17" t="s">
        <v>304</v>
      </c>
      <c r="E117" s="17" t="str">
        <f>VLOOKUP(D117,Courier_compnay_invoice!$F:$G,2,0)</f>
        <v>Forward charges</v>
      </c>
    </row>
    <row r="118">
      <c r="A118" s="16" t="s">
        <v>245</v>
      </c>
      <c r="B118" s="15">
        <v>121003.0</v>
      </c>
      <c r="C118" s="16">
        <v>302018.0</v>
      </c>
      <c r="D118" s="17" t="s">
        <v>304</v>
      </c>
      <c r="E118" s="17" t="str">
        <f>VLOOKUP(D118,Courier_compnay_invoice!$F:$G,2,0)</f>
        <v>Forward charges</v>
      </c>
    </row>
    <row r="119">
      <c r="A119" s="16" t="s">
        <v>247</v>
      </c>
      <c r="B119" s="15">
        <v>121003.0</v>
      </c>
      <c r="C119" s="16">
        <v>302017.0</v>
      </c>
      <c r="D119" s="17" t="s">
        <v>304</v>
      </c>
      <c r="E119" s="17" t="str">
        <f>VLOOKUP(D119,Courier_compnay_invoice!$F:$G,2,0)</f>
        <v>Forward charges</v>
      </c>
    </row>
    <row r="120">
      <c r="A120" s="16" t="s">
        <v>249</v>
      </c>
      <c r="B120" s="15">
        <v>121003.0</v>
      </c>
      <c r="C120" s="16">
        <v>302012.0</v>
      </c>
      <c r="D120" s="17" t="s">
        <v>304</v>
      </c>
      <c r="E120" s="17" t="str">
        <f>VLOOKUP(D120,Courier_compnay_invoice!$F:$G,2,0)</f>
        <v>Forward charges</v>
      </c>
    </row>
    <row r="121">
      <c r="A121" s="16" t="s">
        <v>251</v>
      </c>
      <c r="B121" s="15">
        <v>121003.0</v>
      </c>
      <c r="C121" s="16">
        <v>325207.0</v>
      </c>
      <c r="D121" s="17" t="s">
        <v>304</v>
      </c>
      <c r="E121" s="17" t="str">
        <f>VLOOKUP(D121,Courier_compnay_invoice!$F:$G,2,0)</f>
        <v>Forward charges</v>
      </c>
    </row>
    <row r="122">
      <c r="A122" s="16" t="s">
        <v>253</v>
      </c>
      <c r="B122" s="15">
        <v>121003.0</v>
      </c>
      <c r="C122" s="16">
        <v>303702.0</v>
      </c>
      <c r="D122" s="17" t="s">
        <v>304</v>
      </c>
      <c r="E122" s="17" t="str">
        <f>VLOOKUP(D122,Courier_compnay_invoice!$F:$G,2,0)</f>
        <v>Forward charges</v>
      </c>
    </row>
    <row r="123">
      <c r="A123" s="16" t="s">
        <v>255</v>
      </c>
      <c r="B123" s="15">
        <v>121003.0</v>
      </c>
      <c r="C123" s="16">
        <v>313301.0</v>
      </c>
      <c r="D123" s="17" t="s">
        <v>304</v>
      </c>
      <c r="E123" s="17" t="str">
        <f>VLOOKUP(D123,Courier_compnay_invoice!$F:$G,2,0)</f>
        <v>Forward charges</v>
      </c>
    </row>
    <row r="124">
      <c r="A124" s="16" t="s">
        <v>257</v>
      </c>
      <c r="B124" s="15">
        <v>121003.0</v>
      </c>
      <c r="C124" s="16">
        <v>173212.0</v>
      </c>
      <c r="D124" s="17" t="s">
        <v>331</v>
      </c>
      <c r="E124" s="17" t="str">
        <f>VLOOKUP(D124,Courier_compnay_invoice!$F:$G,2,0)</f>
        <v>Forward and RTO charges</v>
      </c>
    </row>
    <row r="125">
      <c r="A125" s="16" t="s">
        <v>259</v>
      </c>
      <c r="B125" s="15">
        <v>121003.0</v>
      </c>
      <c r="C125" s="16">
        <v>302020.0</v>
      </c>
      <c r="D125" s="17" t="s">
        <v>304</v>
      </c>
      <c r="E125" s="17" t="str">
        <f>VLOOKUP(D125,Courier_compnay_invoice!$F:$G,2,0)</f>
        <v>Forward charges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5.5"/>
  </cols>
  <sheetData>
    <row r="1">
      <c r="A1" s="1" t="s">
        <v>0</v>
      </c>
      <c r="B1" s="13" t="s">
        <v>480</v>
      </c>
      <c r="C1" s="1" t="s">
        <v>481</v>
      </c>
      <c r="D1" s="2" t="s">
        <v>482</v>
      </c>
      <c r="E1" s="2" t="s">
        <v>483</v>
      </c>
    </row>
    <row r="2">
      <c r="A2" s="15" t="s">
        <v>191</v>
      </c>
      <c r="B2" s="16">
        <v>8.904223818706E12</v>
      </c>
      <c r="C2" s="17" t="s">
        <v>484</v>
      </c>
      <c r="D2" s="17">
        <f>VLOOKUP(B2,'Company X - SKU Master'!$A:$B,2,0)</f>
        <v>127</v>
      </c>
      <c r="E2" s="18">
        <f t="shared" ref="E2:E401" si="1">(C2*D2)/1000</f>
        <v>0.127</v>
      </c>
    </row>
    <row r="3">
      <c r="A3" s="15" t="s">
        <v>191</v>
      </c>
      <c r="B3" s="16">
        <v>8.904223819093E12</v>
      </c>
      <c r="C3" s="17" t="s">
        <v>484</v>
      </c>
      <c r="D3" s="17">
        <f>VLOOKUP(B3,'Company X - SKU Master'!$A:$B,2,0)</f>
        <v>150</v>
      </c>
      <c r="E3" s="18">
        <f t="shared" si="1"/>
        <v>0.15</v>
      </c>
    </row>
    <row r="4">
      <c r="A4" s="15" t="s">
        <v>191</v>
      </c>
      <c r="B4" s="16">
        <v>8.904223819109E12</v>
      </c>
      <c r="C4" s="17" t="s">
        <v>484</v>
      </c>
      <c r="D4" s="17">
        <f>VLOOKUP(B4,'Company X - SKU Master'!$A:$B,2,0)</f>
        <v>100</v>
      </c>
      <c r="E4" s="18">
        <f t="shared" si="1"/>
        <v>0.1</v>
      </c>
    </row>
    <row r="5">
      <c r="A5" s="15" t="s">
        <v>191</v>
      </c>
      <c r="B5" s="16">
        <v>8.90422381843E12</v>
      </c>
      <c r="C5" s="17" t="s">
        <v>484</v>
      </c>
      <c r="D5" s="17">
        <f>VLOOKUP(B5,'Company X - SKU Master'!$A:$B,2,0)</f>
        <v>165</v>
      </c>
      <c r="E5" s="18">
        <f t="shared" si="1"/>
        <v>0.165</v>
      </c>
    </row>
    <row r="6">
      <c r="A6" s="15" t="s">
        <v>191</v>
      </c>
      <c r="B6" s="16">
        <v>8.904223819277E12</v>
      </c>
      <c r="C6" s="17" t="s">
        <v>484</v>
      </c>
      <c r="D6" s="17">
        <f>VLOOKUP(B6,'Company X - SKU Master'!$A:$B,2,0)</f>
        <v>350</v>
      </c>
      <c r="E6" s="18">
        <f t="shared" si="1"/>
        <v>0.35</v>
      </c>
    </row>
    <row r="7">
      <c r="A7" s="15" t="s">
        <v>191</v>
      </c>
      <c r="B7" s="16" t="s">
        <v>485</v>
      </c>
      <c r="C7" s="17" t="s">
        <v>484</v>
      </c>
      <c r="D7" s="17">
        <f>VLOOKUP(B7,'Company X - SKU Master'!$A:$B,2,0)</f>
        <v>500</v>
      </c>
      <c r="E7" s="18">
        <f t="shared" si="1"/>
        <v>0.5</v>
      </c>
    </row>
    <row r="8">
      <c r="A8" s="15" t="s">
        <v>191</v>
      </c>
      <c r="B8" s="16">
        <v>8.904223818638E12</v>
      </c>
      <c r="C8" s="17" t="s">
        <v>486</v>
      </c>
      <c r="D8" s="17">
        <f>VLOOKUP(B8,'Company X - SKU Master'!$A:$B,2,0)</f>
        <v>137</v>
      </c>
      <c r="E8" s="18">
        <f t="shared" si="1"/>
        <v>0.274</v>
      </c>
    </row>
    <row r="9">
      <c r="A9" s="15" t="s">
        <v>191</v>
      </c>
      <c r="B9" s="16" t="s">
        <v>487</v>
      </c>
      <c r="C9" s="17" t="s">
        <v>484</v>
      </c>
      <c r="D9" s="17">
        <f>VLOOKUP(B9,'Company X - SKU Master'!$A:$B,2,0)</f>
        <v>10</v>
      </c>
      <c r="E9" s="18">
        <f t="shared" si="1"/>
        <v>0.01</v>
      </c>
    </row>
    <row r="10">
      <c r="A10" s="15" t="s">
        <v>73</v>
      </c>
      <c r="B10" s="16">
        <v>8.904223819024E12</v>
      </c>
      <c r="C10" s="17" t="s">
        <v>488</v>
      </c>
      <c r="D10" s="17">
        <f>VLOOKUP(B10,'Company X - SKU Master'!$A:$B,2,0)</f>
        <v>112</v>
      </c>
      <c r="E10" s="18">
        <f t="shared" si="1"/>
        <v>0.448</v>
      </c>
    </row>
    <row r="11">
      <c r="A11" s="15" t="s">
        <v>73</v>
      </c>
      <c r="B11" s="16">
        <v>8.904223819291E12</v>
      </c>
      <c r="C11" s="17" t="s">
        <v>488</v>
      </c>
      <c r="D11" s="17">
        <f>VLOOKUP(B11,'Company X - SKU Master'!$A:$B,2,0)</f>
        <v>112</v>
      </c>
      <c r="E11" s="18">
        <f t="shared" si="1"/>
        <v>0.448</v>
      </c>
    </row>
    <row r="12">
      <c r="A12" s="15" t="s">
        <v>73</v>
      </c>
      <c r="B12" s="16">
        <v>8.904223818638E12</v>
      </c>
      <c r="C12" s="17" t="s">
        <v>489</v>
      </c>
      <c r="D12" s="17">
        <f>VLOOKUP(B12,'Company X - SKU Master'!$A:$B,2,0)</f>
        <v>137</v>
      </c>
      <c r="E12" s="18">
        <f t="shared" si="1"/>
        <v>0.411</v>
      </c>
    </row>
    <row r="13">
      <c r="A13" s="15" t="s">
        <v>73</v>
      </c>
      <c r="B13" s="16">
        <v>8.904223818669E12</v>
      </c>
      <c r="C13" s="17" t="s">
        <v>484</v>
      </c>
      <c r="D13" s="17">
        <f>VLOOKUP(B13,'Company X - SKU Master'!$A:$B,2,0)</f>
        <v>240</v>
      </c>
      <c r="E13" s="18">
        <f t="shared" si="1"/>
        <v>0.24</v>
      </c>
    </row>
    <row r="14">
      <c r="A14" s="15" t="s">
        <v>73</v>
      </c>
      <c r="B14" s="16" t="s">
        <v>487</v>
      </c>
      <c r="C14" s="17" t="s">
        <v>484</v>
      </c>
      <c r="D14" s="17">
        <f>VLOOKUP(B14,'Company X - SKU Master'!$A:$B,2,0)</f>
        <v>10</v>
      </c>
      <c r="E14" s="18">
        <f t="shared" si="1"/>
        <v>0.01</v>
      </c>
    </row>
    <row r="15">
      <c r="A15" s="15" t="s">
        <v>71</v>
      </c>
      <c r="B15" s="16">
        <v>8.904223819291E12</v>
      </c>
      <c r="C15" s="17" t="s">
        <v>486</v>
      </c>
      <c r="D15" s="17">
        <f>VLOOKUP(B15,'Company X - SKU Master'!$A:$B,2,0)</f>
        <v>112</v>
      </c>
      <c r="E15" s="18">
        <f t="shared" si="1"/>
        <v>0.224</v>
      </c>
    </row>
    <row r="16">
      <c r="A16" s="15" t="s">
        <v>71</v>
      </c>
      <c r="B16" s="16">
        <v>8.904223819031E12</v>
      </c>
      <c r="C16" s="17" t="s">
        <v>486</v>
      </c>
      <c r="D16" s="17">
        <f>VLOOKUP(B16,'Company X - SKU Master'!$A:$B,2,0)</f>
        <v>112</v>
      </c>
      <c r="E16" s="18">
        <f t="shared" si="1"/>
        <v>0.224</v>
      </c>
    </row>
    <row r="17">
      <c r="A17" s="15" t="s">
        <v>71</v>
      </c>
      <c r="B17" s="16">
        <v>8.904223819024E12</v>
      </c>
      <c r="C17" s="17" t="s">
        <v>486</v>
      </c>
      <c r="D17" s="17">
        <f>VLOOKUP(B17,'Company X - SKU Master'!$A:$B,2,0)</f>
        <v>112</v>
      </c>
      <c r="E17" s="18">
        <f t="shared" si="1"/>
        <v>0.224</v>
      </c>
    </row>
    <row r="18">
      <c r="A18" s="15" t="s">
        <v>183</v>
      </c>
      <c r="B18" s="16">
        <v>8.904223819468E12</v>
      </c>
      <c r="C18" s="17" t="s">
        <v>486</v>
      </c>
      <c r="D18" s="17">
        <f>VLOOKUP(B18,'Company X - SKU Master'!$A:$B,2,0)</f>
        <v>240</v>
      </c>
      <c r="E18" s="18">
        <f t="shared" si="1"/>
        <v>0.48</v>
      </c>
    </row>
    <row r="19">
      <c r="A19" s="15" t="s">
        <v>183</v>
      </c>
      <c r="B19" s="16">
        <v>8.904223819291E12</v>
      </c>
      <c r="C19" s="17" t="s">
        <v>490</v>
      </c>
      <c r="D19" s="17">
        <f>VLOOKUP(B19,'Company X - SKU Master'!$A:$B,2,0)</f>
        <v>112</v>
      </c>
      <c r="E19" s="18">
        <f t="shared" si="1"/>
        <v>0.896</v>
      </c>
    </row>
    <row r="20">
      <c r="A20" s="15" t="s">
        <v>179</v>
      </c>
      <c r="B20" s="16">
        <v>8.90422381913E12</v>
      </c>
      <c r="C20" s="17" t="s">
        <v>484</v>
      </c>
      <c r="D20" s="17">
        <f>VLOOKUP(B20,'Company X - SKU Master'!$A:$B,2,0)</f>
        <v>350</v>
      </c>
      <c r="E20" s="18">
        <f t="shared" si="1"/>
        <v>0.35</v>
      </c>
    </row>
    <row r="21">
      <c r="A21" s="15" t="s">
        <v>179</v>
      </c>
      <c r="B21" s="16">
        <v>8.904223818706E12</v>
      </c>
      <c r="C21" s="17" t="s">
        <v>484</v>
      </c>
      <c r="D21" s="17">
        <f>VLOOKUP(B21,'Company X - SKU Master'!$A:$B,2,0)</f>
        <v>127</v>
      </c>
      <c r="E21" s="18">
        <f t="shared" si="1"/>
        <v>0.127</v>
      </c>
    </row>
    <row r="22">
      <c r="A22" s="15" t="s">
        <v>177</v>
      </c>
      <c r="B22" s="16">
        <v>8.904223818591E12</v>
      </c>
      <c r="C22" s="17" t="s">
        <v>486</v>
      </c>
      <c r="D22" s="17">
        <f>VLOOKUP(B22,'Company X - SKU Master'!$A:$B,2,0)</f>
        <v>120</v>
      </c>
      <c r="E22" s="18">
        <f t="shared" si="1"/>
        <v>0.24</v>
      </c>
    </row>
    <row r="23">
      <c r="A23" s="15" t="s">
        <v>175</v>
      </c>
      <c r="B23" s="16">
        <v>8.90422381885E12</v>
      </c>
      <c r="C23" s="17" t="s">
        <v>484</v>
      </c>
      <c r="D23" s="17">
        <f>VLOOKUP(B23,'Company X - SKU Master'!$A:$B,2,0)</f>
        <v>240</v>
      </c>
      <c r="E23" s="18">
        <f t="shared" si="1"/>
        <v>0.24</v>
      </c>
    </row>
    <row r="24">
      <c r="A24" s="15" t="s">
        <v>175</v>
      </c>
      <c r="B24" s="16">
        <v>8.90422381843E12</v>
      </c>
      <c r="C24" s="17" t="s">
        <v>484</v>
      </c>
      <c r="D24" s="17">
        <f>VLOOKUP(B24,'Company X - SKU Master'!$A:$B,2,0)</f>
        <v>165</v>
      </c>
      <c r="E24" s="18">
        <f t="shared" si="1"/>
        <v>0.165</v>
      </c>
    </row>
    <row r="25">
      <c r="A25" s="15" t="s">
        <v>175</v>
      </c>
      <c r="B25" s="16">
        <v>8.90422381913E12</v>
      </c>
      <c r="C25" s="17" t="s">
        <v>484</v>
      </c>
      <c r="D25" s="17">
        <f>VLOOKUP(B25,'Company X - SKU Master'!$A:$B,2,0)</f>
        <v>350</v>
      </c>
      <c r="E25" s="18">
        <f t="shared" si="1"/>
        <v>0.35</v>
      </c>
    </row>
    <row r="26">
      <c r="A26" s="15" t="s">
        <v>173</v>
      </c>
      <c r="B26" s="16">
        <v>8.904223819468E12</v>
      </c>
      <c r="C26" s="17" t="s">
        <v>484</v>
      </c>
      <c r="D26" s="17">
        <f>VLOOKUP(B26,'Company X - SKU Master'!$A:$B,2,0)</f>
        <v>240</v>
      </c>
      <c r="E26" s="18">
        <f t="shared" si="1"/>
        <v>0.24</v>
      </c>
    </row>
    <row r="27">
      <c r="A27" s="15" t="s">
        <v>171</v>
      </c>
      <c r="B27" s="16">
        <v>8.90422381843E12</v>
      </c>
      <c r="C27" s="17" t="s">
        <v>484</v>
      </c>
      <c r="D27" s="17">
        <f>VLOOKUP(B27,'Company X - SKU Master'!$A:$B,2,0)</f>
        <v>165</v>
      </c>
      <c r="E27" s="18">
        <f t="shared" si="1"/>
        <v>0.165</v>
      </c>
    </row>
    <row r="28">
      <c r="A28" s="15" t="s">
        <v>181</v>
      </c>
      <c r="B28" s="16">
        <v>8.90422381898E12</v>
      </c>
      <c r="C28" s="17" t="s">
        <v>484</v>
      </c>
      <c r="D28" s="17">
        <f>VLOOKUP(B28,'Company X - SKU Master'!$A:$B,2,0)</f>
        <v>110</v>
      </c>
      <c r="E28" s="18">
        <f t="shared" si="1"/>
        <v>0.11</v>
      </c>
    </row>
    <row r="29">
      <c r="A29" s="15" t="s">
        <v>181</v>
      </c>
      <c r="B29" s="16">
        <v>8.904223819031E12</v>
      </c>
      <c r="C29" s="17" t="s">
        <v>486</v>
      </c>
      <c r="D29" s="17">
        <f>VLOOKUP(B29,'Company X - SKU Master'!$A:$B,2,0)</f>
        <v>112</v>
      </c>
      <c r="E29" s="18">
        <f t="shared" si="1"/>
        <v>0.224</v>
      </c>
    </row>
    <row r="30">
      <c r="A30" s="15" t="s">
        <v>181</v>
      </c>
      <c r="B30" s="16">
        <v>8.904223819024E12</v>
      </c>
      <c r="C30" s="17" t="s">
        <v>486</v>
      </c>
      <c r="D30" s="17">
        <f>VLOOKUP(B30,'Company X - SKU Master'!$A:$B,2,0)</f>
        <v>112</v>
      </c>
      <c r="E30" s="18">
        <f t="shared" si="1"/>
        <v>0.224</v>
      </c>
    </row>
    <row r="31">
      <c r="A31" s="15" t="s">
        <v>169</v>
      </c>
      <c r="B31" s="16">
        <v>8.904223818614E12</v>
      </c>
      <c r="C31" s="17" t="s">
        <v>484</v>
      </c>
      <c r="D31" s="17">
        <f>VLOOKUP(B31,'Company X - SKU Master'!$A:$B,2,0)</f>
        <v>65</v>
      </c>
      <c r="E31" s="18">
        <f t="shared" si="1"/>
        <v>0.065</v>
      </c>
    </row>
    <row r="32">
      <c r="A32" s="15" t="s">
        <v>169</v>
      </c>
      <c r="B32" s="16">
        <v>8.904223819024E12</v>
      </c>
      <c r="C32" s="17" t="s">
        <v>484</v>
      </c>
      <c r="D32" s="17">
        <f>VLOOKUP(B32,'Company X - SKU Master'!$A:$B,2,0)</f>
        <v>112</v>
      </c>
      <c r="E32" s="18">
        <f t="shared" si="1"/>
        <v>0.112</v>
      </c>
    </row>
    <row r="33">
      <c r="A33" s="15" t="s">
        <v>67</v>
      </c>
      <c r="B33" s="16">
        <v>8.904223819321E12</v>
      </c>
      <c r="C33" s="17" t="s">
        <v>484</v>
      </c>
      <c r="D33" s="17">
        <f>VLOOKUP(B33,'Company X - SKU Master'!$A:$B,2,0)</f>
        <v>600</v>
      </c>
      <c r="E33" s="18">
        <f t="shared" si="1"/>
        <v>0.6</v>
      </c>
    </row>
    <row r="34">
      <c r="A34" s="15" t="s">
        <v>67</v>
      </c>
      <c r="B34" s="16">
        <v>8.904223819338E12</v>
      </c>
      <c r="C34" s="17" t="s">
        <v>484</v>
      </c>
      <c r="D34" s="17">
        <f>VLOOKUP(B34,'Company X - SKU Master'!$A:$B,2,0)</f>
        <v>600</v>
      </c>
      <c r="E34" s="18">
        <f t="shared" si="1"/>
        <v>0.6</v>
      </c>
    </row>
    <row r="35">
      <c r="A35" s="15" t="s">
        <v>167</v>
      </c>
      <c r="B35" s="16">
        <v>8.904223818942E12</v>
      </c>
      <c r="C35" s="17" t="s">
        <v>486</v>
      </c>
      <c r="D35" s="17">
        <f>VLOOKUP(B35,'Company X - SKU Master'!$A:$B,2,0)</f>
        <v>133</v>
      </c>
      <c r="E35" s="18">
        <f t="shared" si="1"/>
        <v>0.266</v>
      </c>
    </row>
    <row r="36">
      <c r="A36" s="15" t="s">
        <v>167</v>
      </c>
      <c r="B36" s="16">
        <v>8.904223818683E12</v>
      </c>
      <c r="C36" s="17" t="s">
        <v>486</v>
      </c>
      <c r="D36" s="17">
        <f>VLOOKUP(B36,'Company X - SKU Master'!$A:$B,2,0)</f>
        <v>121</v>
      </c>
      <c r="E36" s="18">
        <f t="shared" si="1"/>
        <v>0.242</v>
      </c>
    </row>
    <row r="37">
      <c r="A37" s="15" t="s">
        <v>167</v>
      </c>
      <c r="B37" s="16">
        <v>8.904223819239E12</v>
      </c>
      <c r="C37" s="17" t="s">
        <v>484</v>
      </c>
      <c r="D37" s="17">
        <f>VLOOKUP(B37,'Company X - SKU Master'!$A:$B,2,0)</f>
        <v>290</v>
      </c>
      <c r="E37" s="18">
        <f t="shared" si="1"/>
        <v>0.29</v>
      </c>
    </row>
    <row r="38">
      <c r="A38" s="15" t="s">
        <v>167</v>
      </c>
      <c r="B38" s="16">
        <v>8.904223819246E12</v>
      </c>
      <c r="C38" s="17" t="s">
        <v>484</v>
      </c>
      <c r="D38" s="17">
        <f>VLOOKUP(B38,'Company X - SKU Master'!$A:$B,2,0)</f>
        <v>290</v>
      </c>
      <c r="E38" s="18">
        <f t="shared" si="1"/>
        <v>0.29</v>
      </c>
    </row>
    <row r="39">
      <c r="A39" s="15" t="s">
        <v>167</v>
      </c>
      <c r="B39" s="16">
        <v>8.904223819253E12</v>
      </c>
      <c r="C39" s="17" t="s">
        <v>484</v>
      </c>
      <c r="D39" s="17">
        <f>VLOOKUP(B39,'Company X - SKU Master'!$A:$B,2,0)</f>
        <v>290</v>
      </c>
      <c r="E39" s="18">
        <f t="shared" si="1"/>
        <v>0.29</v>
      </c>
    </row>
    <row r="40">
      <c r="A40" s="15" t="s">
        <v>167</v>
      </c>
      <c r="B40" s="16">
        <v>8.904223818669E12</v>
      </c>
      <c r="C40" s="17" t="s">
        <v>484</v>
      </c>
      <c r="D40" s="17">
        <f>VLOOKUP(B40,'Company X - SKU Master'!$A:$B,2,0)</f>
        <v>240</v>
      </c>
      <c r="E40" s="18">
        <f t="shared" si="1"/>
        <v>0.24</v>
      </c>
    </row>
    <row r="41">
      <c r="A41" s="15" t="s">
        <v>167</v>
      </c>
      <c r="B41" s="16">
        <v>8.904223819147E12</v>
      </c>
      <c r="C41" s="17" t="s">
        <v>484</v>
      </c>
      <c r="D41" s="17">
        <f>VLOOKUP(B41,'Company X - SKU Master'!$A:$B,2,0)</f>
        <v>240</v>
      </c>
      <c r="E41" s="18">
        <f t="shared" si="1"/>
        <v>0.24</v>
      </c>
    </row>
    <row r="42">
      <c r="A42" s="15" t="s">
        <v>167</v>
      </c>
      <c r="B42" s="16">
        <v>8.90422381885E12</v>
      </c>
      <c r="C42" s="17" t="s">
        <v>484</v>
      </c>
      <c r="D42" s="17">
        <f>VLOOKUP(B42,'Company X - SKU Master'!$A:$B,2,0)</f>
        <v>240</v>
      </c>
      <c r="E42" s="18">
        <f t="shared" si="1"/>
        <v>0.24</v>
      </c>
    </row>
    <row r="43">
      <c r="A43" s="15" t="s">
        <v>255</v>
      </c>
      <c r="B43" s="16">
        <v>8.904223815859E12</v>
      </c>
      <c r="C43" s="17" t="s">
        <v>484</v>
      </c>
      <c r="D43" s="17">
        <f>VLOOKUP(B43,'Company X - SKU Master'!$A:$B,2,0)</f>
        <v>165</v>
      </c>
      <c r="E43" s="18">
        <f t="shared" si="1"/>
        <v>0.165</v>
      </c>
    </row>
    <row r="44">
      <c r="A44" s="15" t="s">
        <v>255</v>
      </c>
      <c r="B44" s="16">
        <v>8.904223817501E12</v>
      </c>
      <c r="C44" s="17" t="s">
        <v>484</v>
      </c>
      <c r="D44" s="17">
        <f>VLOOKUP(B44,'Company X - SKU Master'!$A:$B,2,0)</f>
        <v>350</v>
      </c>
      <c r="E44" s="18">
        <f t="shared" si="1"/>
        <v>0.35</v>
      </c>
    </row>
    <row r="45">
      <c r="A45" s="15" t="s">
        <v>185</v>
      </c>
      <c r="B45" s="16">
        <v>8.904223817273E12</v>
      </c>
      <c r="C45" s="17" t="s">
        <v>484</v>
      </c>
      <c r="D45" s="17">
        <f>VLOOKUP(B45,'Company X - SKU Master'!$A:$B,2,0)</f>
        <v>65</v>
      </c>
      <c r="E45" s="18">
        <f t="shared" si="1"/>
        <v>0.065</v>
      </c>
    </row>
    <row r="46">
      <c r="A46" s="15" t="s">
        <v>189</v>
      </c>
      <c r="B46" s="16">
        <v>8.904223818942E12</v>
      </c>
      <c r="C46" s="17" t="s">
        <v>484</v>
      </c>
      <c r="D46" s="17">
        <f>VLOOKUP(B46,'Company X - SKU Master'!$A:$B,2,0)</f>
        <v>133</v>
      </c>
      <c r="E46" s="18">
        <f t="shared" si="1"/>
        <v>0.133</v>
      </c>
    </row>
    <row r="47">
      <c r="A47" s="15" t="s">
        <v>189</v>
      </c>
      <c r="B47" s="16">
        <v>8.904223818706E12</v>
      </c>
      <c r="C47" s="17" t="s">
        <v>484</v>
      </c>
      <c r="D47" s="17">
        <f>VLOOKUP(B47,'Company X - SKU Master'!$A:$B,2,0)</f>
        <v>127</v>
      </c>
      <c r="E47" s="18">
        <f t="shared" si="1"/>
        <v>0.127</v>
      </c>
    </row>
    <row r="48">
      <c r="A48" s="15" t="s">
        <v>189</v>
      </c>
      <c r="B48" s="16" t="s">
        <v>487</v>
      </c>
      <c r="C48" s="17" t="s">
        <v>484</v>
      </c>
      <c r="D48" s="17">
        <f>VLOOKUP(B48,'Company X - SKU Master'!$A:$B,2,0)</f>
        <v>10</v>
      </c>
      <c r="E48" s="18">
        <f t="shared" si="1"/>
        <v>0.01</v>
      </c>
    </row>
    <row r="49">
      <c r="A49" s="15" t="s">
        <v>65</v>
      </c>
      <c r="B49" s="16">
        <v>8.904223819147E12</v>
      </c>
      <c r="C49" s="17" t="s">
        <v>484</v>
      </c>
      <c r="D49" s="17">
        <f>VLOOKUP(B49,'Company X - SKU Master'!$A:$B,2,0)</f>
        <v>240</v>
      </c>
      <c r="E49" s="18">
        <f t="shared" si="1"/>
        <v>0.24</v>
      </c>
    </row>
    <row r="50">
      <c r="A50" s="15" t="s">
        <v>65</v>
      </c>
      <c r="B50" s="16">
        <v>8.904223818935E12</v>
      </c>
      <c r="C50" s="17" t="s">
        <v>488</v>
      </c>
      <c r="D50" s="17">
        <f>VLOOKUP(B50,'Company X - SKU Master'!$A:$B,2,0)</f>
        <v>120</v>
      </c>
      <c r="E50" s="18">
        <f t="shared" si="1"/>
        <v>0.48</v>
      </c>
    </row>
    <row r="51">
      <c r="A51" s="15" t="s">
        <v>65</v>
      </c>
      <c r="B51" s="16">
        <v>8.904223818683E12</v>
      </c>
      <c r="C51" s="17" t="s">
        <v>484</v>
      </c>
      <c r="D51" s="17">
        <f>VLOOKUP(B51,'Company X - SKU Master'!$A:$B,2,0)</f>
        <v>121</v>
      </c>
      <c r="E51" s="18">
        <f t="shared" si="1"/>
        <v>0.121</v>
      </c>
    </row>
    <row r="52">
      <c r="A52" s="15" t="s">
        <v>63</v>
      </c>
      <c r="B52" s="16">
        <v>8.904223818478E12</v>
      </c>
      <c r="C52" s="17" t="s">
        <v>484</v>
      </c>
      <c r="D52" s="17">
        <f>VLOOKUP(B52,'Company X - SKU Master'!$A:$B,2,0)</f>
        <v>350</v>
      </c>
      <c r="E52" s="18">
        <f t="shared" si="1"/>
        <v>0.35</v>
      </c>
    </row>
    <row r="53">
      <c r="A53" s="15" t="s">
        <v>63</v>
      </c>
      <c r="B53" s="16">
        <v>8.904223819284E12</v>
      </c>
      <c r="C53" s="17" t="s">
        <v>484</v>
      </c>
      <c r="D53" s="17">
        <f>VLOOKUP(B53,'Company X - SKU Master'!$A:$B,2,0)</f>
        <v>350</v>
      </c>
      <c r="E53" s="18">
        <f t="shared" si="1"/>
        <v>0.35</v>
      </c>
    </row>
    <row r="54">
      <c r="A54" s="15" t="s">
        <v>69</v>
      </c>
      <c r="B54" s="16">
        <v>8.904223816214E12</v>
      </c>
      <c r="C54" s="17" t="s">
        <v>484</v>
      </c>
      <c r="D54" s="17">
        <f>VLOOKUP(B54,'Company X - SKU Master'!$A:$B,2,0)</f>
        <v>120</v>
      </c>
      <c r="E54" s="18">
        <f t="shared" si="1"/>
        <v>0.12</v>
      </c>
    </row>
    <row r="55">
      <c r="A55" s="15" t="s">
        <v>69</v>
      </c>
      <c r="B55" s="16">
        <v>8.904223818874E12</v>
      </c>
      <c r="C55" s="17" t="s">
        <v>484</v>
      </c>
      <c r="D55" s="17">
        <f>VLOOKUP(B55,'Company X - SKU Master'!$A:$B,2,0)</f>
        <v>100</v>
      </c>
      <c r="E55" s="18">
        <f t="shared" si="1"/>
        <v>0.1</v>
      </c>
    </row>
    <row r="56">
      <c r="A56" s="15" t="s">
        <v>69</v>
      </c>
      <c r="B56" s="16">
        <v>8.904223819512E12</v>
      </c>
      <c r="C56" s="17" t="s">
        <v>484</v>
      </c>
      <c r="D56" s="17">
        <f>VLOOKUP(B56,'Company X - SKU Master'!$A:$B,2,0)</f>
        <v>210</v>
      </c>
      <c r="E56" s="18">
        <f t="shared" si="1"/>
        <v>0.21</v>
      </c>
    </row>
    <row r="57">
      <c r="A57" s="15" t="s">
        <v>69</v>
      </c>
      <c r="B57" s="16">
        <v>8.904223818881E12</v>
      </c>
      <c r="C57" s="17" t="s">
        <v>484</v>
      </c>
      <c r="D57" s="17">
        <f>VLOOKUP(B57,'Company X - SKU Master'!$A:$B,2,0)</f>
        <v>140</v>
      </c>
      <c r="E57" s="18">
        <f t="shared" si="1"/>
        <v>0.14</v>
      </c>
    </row>
    <row r="58">
      <c r="A58" s="15" t="s">
        <v>69</v>
      </c>
      <c r="B58" s="16">
        <v>8.904223819291E12</v>
      </c>
      <c r="C58" s="17" t="s">
        <v>486</v>
      </c>
      <c r="D58" s="17">
        <f>VLOOKUP(B58,'Company X - SKU Master'!$A:$B,2,0)</f>
        <v>112</v>
      </c>
      <c r="E58" s="18">
        <f t="shared" si="1"/>
        <v>0.224</v>
      </c>
    </row>
    <row r="59">
      <c r="A59" s="15" t="s">
        <v>69</v>
      </c>
      <c r="B59" s="16">
        <v>8.904223819031E12</v>
      </c>
      <c r="C59" s="17" t="s">
        <v>486</v>
      </c>
      <c r="D59" s="17">
        <f>VLOOKUP(B59,'Company X - SKU Master'!$A:$B,2,0)</f>
        <v>112</v>
      </c>
      <c r="E59" s="18">
        <f t="shared" si="1"/>
        <v>0.224</v>
      </c>
    </row>
    <row r="60">
      <c r="A60" s="15" t="s">
        <v>69</v>
      </c>
      <c r="B60" s="16">
        <v>8.904223819024E12</v>
      </c>
      <c r="C60" s="17" t="s">
        <v>486</v>
      </c>
      <c r="D60" s="17">
        <f>VLOOKUP(B60,'Company X - SKU Master'!$A:$B,2,0)</f>
        <v>112</v>
      </c>
      <c r="E60" s="18">
        <f t="shared" si="1"/>
        <v>0.224</v>
      </c>
    </row>
    <row r="61">
      <c r="A61" s="15" t="s">
        <v>69</v>
      </c>
      <c r="B61" s="16">
        <v>8.904223818553E12</v>
      </c>
      <c r="C61" s="17" t="s">
        <v>484</v>
      </c>
      <c r="D61" s="17">
        <f>VLOOKUP(B61,'Company X - SKU Master'!$A:$B,2,0)</f>
        <v>115</v>
      </c>
      <c r="E61" s="18">
        <f t="shared" si="1"/>
        <v>0.115</v>
      </c>
    </row>
    <row r="62">
      <c r="A62" s="15" t="s">
        <v>165</v>
      </c>
      <c r="B62" s="16">
        <v>8.904223818706E12</v>
      </c>
      <c r="C62" s="17" t="s">
        <v>484</v>
      </c>
      <c r="D62" s="17">
        <f>VLOOKUP(B62,'Company X - SKU Master'!$A:$B,2,0)</f>
        <v>127</v>
      </c>
      <c r="E62" s="18">
        <f t="shared" si="1"/>
        <v>0.127</v>
      </c>
    </row>
    <row r="63">
      <c r="A63" s="15" t="s">
        <v>165</v>
      </c>
      <c r="B63" s="16">
        <v>8.904223818942E12</v>
      </c>
      <c r="C63" s="17" t="s">
        <v>484</v>
      </c>
      <c r="D63" s="17">
        <f>VLOOKUP(B63,'Company X - SKU Master'!$A:$B,2,0)</f>
        <v>133</v>
      </c>
      <c r="E63" s="18">
        <f t="shared" si="1"/>
        <v>0.133</v>
      </c>
    </row>
    <row r="64">
      <c r="A64" s="15" t="s">
        <v>165</v>
      </c>
      <c r="B64" s="16">
        <v>8.90422381885E12</v>
      </c>
      <c r="C64" s="17" t="s">
        <v>484</v>
      </c>
      <c r="D64" s="17">
        <f>VLOOKUP(B64,'Company X - SKU Master'!$A:$B,2,0)</f>
        <v>240</v>
      </c>
      <c r="E64" s="18">
        <f t="shared" si="1"/>
        <v>0.24</v>
      </c>
    </row>
    <row r="65">
      <c r="A65" s="15" t="s">
        <v>61</v>
      </c>
      <c r="B65" s="16">
        <v>8.904223816214E12</v>
      </c>
      <c r="C65" s="17" t="s">
        <v>486</v>
      </c>
      <c r="D65" s="17">
        <f>VLOOKUP(B65,'Company X - SKU Master'!$A:$B,2,0)</f>
        <v>120</v>
      </c>
      <c r="E65" s="18">
        <f t="shared" si="1"/>
        <v>0.24</v>
      </c>
    </row>
    <row r="66">
      <c r="A66" s="15" t="s">
        <v>61</v>
      </c>
      <c r="B66" s="16">
        <v>8.904223818874E12</v>
      </c>
      <c r="C66" s="17" t="s">
        <v>486</v>
      </c>
      <c r="D66" s="17">
        <f>VLOOKUP(B66,'Company X - SKU Master'!$A:$B,2,0)</f>
        <v>100</v>
      </c>
      <c r="E66" s="18">
        <f t="shared" si="1"/>
        <v>0.2</v>
      </c>
    </row>
    <row r="67">
      <c r="A67" s="15" t="s">
        <v>61</v>
      </c>
      <c r="B67" s="16">
        <v>8.904223818935E12</v>
      </c>
      <c r="C67" s="17" t="s">
        <v>488</v>
      </c>
      <c r="D67" s="17">
        <f>VLOOKUP(B67,'Company X - SKU Master'!$A:$B,2,0)</f>
        <v>120</v>
      </c>
      <c r="E67" s="18">
        <f t="shared" si="1"/>
        <v>0.48</v>
      </c>
    </row>
    <row r="68">
      <c r="A68" s="15" t="s">
        <v>163</v>
      </c>
      <c r="B68" s="16">
        <v>8.904223816665E12</v>
      </c>
      <c r="C68" s="17" t="s">
        <v>486</v>
      </c>
      <c r="D68" s="17">
        <f>VLOOKUP(B68,'Company X - SKU Master'!$A:$B,2,0)</f>
        <v>102</v>
      </c>
      <c r="E68" s="18">
        <f t="shared" si="1"/>
        <v>0.204</v>
      </c>
    </row>
    <row r="69">
      <c r="A69" s="15" t="s">
        <v>163</v>
      </c>
      <c r="B69" s="16">
        <v>8.904223819277E12</v>
      </c>
      <c r="C69" s="17" t="s">
        <v>484</v>
      </c>
      <c r="D69" s="17">
        <f>VLOOKUP(B69,'Company X - SKU Master'!$A:$B,2,0)</f>
        <v>350</v>
      </c>
      <c r="E69" s="18">
        <f t="shared" si="1"/>
        <v>0.35</v>
      </c>
    </row>
    <row r="70">
      <c r="A70" s="15" t="s">
        <v>161</v>
      </c>
      <c r="B70" s="16">
        <v>8.904223816214E12</v>
      </c>
      <c r="C70" s="17" t="s">
        <v>484</v>
      </c>
      <c r="D70" s="17">
        <f>VLOOKUP(B70,'Company X - SKU Master'!$A:$B,2,0)</f>
        <v>120</v>
      </c>
      <c r="E70" s="18">
        <f t="shared" si="1"/>
        <v>0.12</v>
      </c>
    </row>
    <row r="71">
      <c r="A71" s="15" t="s">
        <v>161</v>
      </c>
      <c r="B71" s="16">
        <v>8.904223818874E12</v>
      </c>
      <c r="C71" s="17" t="s">
        <v>484</v>
      </c>
      <c r="D71" s="17">
        <f>VLOOKUP(B71,'Company X - SKU Master'!$A:$B,2,0)</f>
        <v>100</v>
      </c>
      <c r="E71" s="18">
        <f t="shared" si="1"/>
        <v>0.1</v>
      </c>
    </row>
    <row r="72">
      <c r="A72" s="15" t="s">
        <v>159</v>
      </c>
      <c r="B72" s="16">
        <v>8.904223818706E12</v>
      </c>
      <c r="C72" s="17" t="s">
        <v>484</v>
      </c>
      <c r="D72" s="17">
        <f>VLOOKUP(B72,'Company X - SKU Master'!$A:$B,2,0)</f>
        <v>127</v>
      </c>
      <c r="E72" s="18">
        <f t="shared" si="1"/>
        <v>0.127</v>
      </c>
    </row>
    <row r="73">
      <c r="A73" s="15" t="s">
        <v>155</v>
      </c>
      <c r="B73" s="16">
        <v>8.904223816214E12</v>
      </c>
      <c r="C73" s="17" t="s">
        <v>484</v>
      </c>
      <c r="D73" s="17">
        <f>VLOOKUP(B73,'Company X - SKU Master'!$A:$B,2,0)</f>
        <v>120</v>
      </c>
      <c r="E73" s="18">
        <f t="shared" si="1"/>
        <v>0.12</v>
      </c>
    </row>
    <row r="74">
      <c r="A74" s="15" t="s">
        <v>155</v>
      </c>
      <c r="B74" s="16">
        <v>8.904223818874E12</v>
      </c>
      <c r="C74" s="17" t="s">
        <v>484</v>
      </c>
      <c r="D74" s="17">
        <f>VLOOKUP(B74,'Company X - SKU Master'!$A:$B,2,0)</f>
        <v>100</v>
      </c>
      <c r="E74" s="18">
        <f t="shared" si="1"/>
        <v>0.1</v>
      </c>
    </row>
    <row r="75">
      <c r="A75" s="15" t="s">
        <v>155</v>
      </c>
      <c r="B75" s="16">
        <v>8.904223818706E12</v>
      </c>
      <c r="C75" s="17" t="s">
        <v>484</v>
      </c>
      <c r="D75" s="17">
        <f>VLOOKUP(B75,'Company X - SKU Master'!$A:$B,2,0)</f>
        <v>127</v>
      </c>
      <c r="E75" s="18">
        <f t="shared" si="1"/>
        <v>0.127</v>
      </c>
    </row>
    <row r="76">
      <c r="A76" s="15" t="s">
        <v>155</v>
      </c>
      <c r="B76" s="16">
        <v>8.904223818942E12</v>
      </c>
      <c r="C76" s="17" t="s">
        <v>484</v>
      </c>
      <c r="D76" s="17">
        <f>VLOOKUP(B76,'Company X - SKU Master'!$A:$B,2,0)</f>
        <v>133</v>
      </c>
      <c r="E76" s="18">
        <f t="shared" si="1"/>
        <v>0.133</v>
      </c>
    </row>
    <row r="77">
      <c r="A77" s="15" t="s">
        <v>155</v>
      </c>
      <c r="B77" s="16">
        <v>8.90422381885E12</v>
      </c>
      <c r="C77" s="17" t="s">
        <v>484</v>
      </c>
      <c r="D77" s="17">
        <f>VLOOKUP(B77,'Company X - SKU Master'!$A:$B,2,0)</f>
        <v>240</v>
      </c>
      <c r="E77" s="18">
        <f t="shared" si="1"/>
        <v>0.24</v>
      </c>
    </row>
    <row r="78">
      <c r="A78" s="15" t="s">
        <v>251</v>
      </c>
      <c r="B78" s="16">
        <v>8.904223818706E12</v>
      </c>
      <c r="C78" s="17" t="s">
        <v>484</v>
      </c>
      <c r="D78" s="17">
        <f>VLOOKUP(B78,'Company X - SKU Master'!$A:$B,2,0)</f>
        <v>127</v>
      </c>
      <c r="E78" s="18">
        <f t="shared" si="1"/>
        <v>0.127</v>
      </c>
    </row>
    <row r="79">
      <c r="A79" s="15" t="s">
        <v>251</v>
      </c>
      <c r="B79" s="16">
        <v>8.904223818942E12</v>
      </c>
      <c r="C79" s="17" t="s">
        <v>484</v>
      </c>
      <c r="D79" s="17">
        <f>VLOOKUP(B79,'Company X - SKU Master'!$A:$B,2,0)</f>
        <v>133</v>
      </c>
      <c r="E79" s="18">
        <f t="shared" si="1"/>
        <v>0.133</v>
      </c>
    </row>
    <row r="80">
      <c r="A80" s="15" t="s">
        <v>251</v>
      </c>
      <c r="B80" s="16">
        <v>8.90422381885E12</v>
      </c>
      <c r="C80" s="17" t="s">
        <v>484</v>
      </c>
      <c r="D80" s="17">
        <f>VLOOKUP(B80,'Company X - SKU Master'!$A:$B,2,0)</f>
        <v>240</v>
      </c>
      <c r="E80" s="18">
        <f t="shared" si="1"/>
        <v>0.24</v>
      </c>
    </row>
    <row r="81">
      <c r="A81" s="15" t="s">
        <v>153</v>
      </c>
      <c r="B81" s="16">
        <v>8.904223818478E12</v>
      </c>
      <c r="C81" s="17" t="s">
        <v>484</v>
      </c>
      <c r="D81" s="17">
        <f>VLOOKUP(B81,'Company X - SKU Master'!$A:$B,2,0)</f>
        <v>350</v>
      </c>
      <c r="E81" s="18">
        <f t="shared" si="1"/>
        <v>0.35</v>
      </c>
    </row>
    <row r="82">
      <c r="A82" s="15" t="s">
        <v>153</v>
      </c>
      <c r="B82" s="16">
        <v>8.90422381913E12</v>
      </c>
      <c r="C82" s="17" t="s">
        <v>484</v>
      </c>
      <c r="D82" s="17">
        <f>VLOOKUP(B82,'Company X - SKU Master'!$A:$B,2,0)</f>
        <v>350</v>
      </c>
      <c r="E82" s="18">
        <f t="shared" si="1"/>
        <v>0.35</v>
      </c>
    </row>
    <row r="83">
      <c r="A83" s="15" t="s">
        <v>153</v>
      </c>
      <c r="B83" s="16">
        <v>8.904223819277E12</v>
      </c>
      <c r="C83" s="17" t="s">
        <v>484</v>
      </c>
      <c r="D83" s="17">
        <f>VLOOKUP(B83,'Company X - SKU Master'!$A:$B,2,0)</f>
        <v>350</v>
      </c>
      <c r="E83" s="18">
        <f t="shared" si="1"/>
        <v>0.35</v>
      </c>
    </row>
    <row r="84">
      <c r="A84" s="15" t="s">
        <v>153</v>
      </c>
      <c r="B84" s="16">
        <v>8.904223819284E12</v>
      </c>
      <c r="C84" s="17" t="s">
        <v>484</v>
      </c>
      <c r="D84" s="17">
        <f>VLOOKUP(B84,'Company X - SKU Master'!$A:$B,2,0)</f>
        <v>350</v>
      </c>
      <c r="E84" s="18">
        <f t="shared" si="1"/>
        <v>0.35</v>
      </c>
    </row>
    <row r="85">
      <c r="A85" s="15" t="s">
        <v>153</v>
      </c>
      <c r="B85" s="16" t="s">
        <v>491</v>
      </c>
      <c r="C85" s="17" t="s">
        <v>484</v>
      </c>
      <c r="D85" s="17">
        <f>VLOOKUP(B85,'Company X - SKU Master'!$A:$B,2,0)</f>
        <v>500</v>
      </c>
      <c r="E85" s="18">
        <f t="shared" si="1"/>
        <v>0.5</v>
      </c>
    </row>
    <row r="86">
      <c r="A86" s="15" t="s">
        <v>153</v>
      </c>
      <c r="B86" s="16">
        <v>8.904223819291E12</v>
      </c>
      <c r="C86" s="17" t="s">
        <v>486</v>
      </c>
      <c r="D86" s="17">
        <f>VLOOKUP(B86,'Company X - SKU Master'!$A:$B,2,0)</f>
        <v>112</v>
      </c>
      <c r="E86" s="18">
        <f t="shared" si="1"/>
        <v>0.224</v>
      </c>
    </row>
    <row r="87">
      <c r="A87" s="15" t="s">
        <v>153</v>
      </c>
      <c r="B87" s="16">
        <v>8.904223819031E12</v>
      </c>
      <c r="C87" s="17" t="s">
        <v>486</v>
      </c>
      <c r="D87" s="17">
        <f>VLOOKUP(B87,'Company X - SKU Master'!$A:$B,2,0)</f>
        <v>112</v>
      </c>
      <c r="E87" s="18">
        <f t="shared" si="1"/>
        <v>0.224</v>
      </c>
    </row>
    <row r="88">
      <c r="A88" s="15" t="s">
        <v>153</v>
      </c>
      <c r="B88" s="16">
        <v>8.904223819024E12</v>
      </c>
      <c r="C88" s="17" t="s">
        <v>486</v>
      </c>
      <c r="D88" s="17">
        <f>VLOOKUP(B88,'Company X - SKU Master'!$A:$B,2,0)</f>
        <v>112</v>
      </c>
      <c r="E88" s="18">
        <f t="shared" si="1"/>
        <v>0.224</v>
      </c>
    </row>
    <row r="89">
      <c r="A89" s="15" t="s">
        <v>59</v>
      </c>
      <c r="B89" s="16">
        <v>8.90422381898E12</v>
      </c>
      <c r="C89" s="17" t="s">
        <v>484</v>
      </c>
      <c r="D89" s="17">
        <f>VLOOKUP(B89,'Company X - SKU Master'!$A:$B,2,0)</f>
        <v>110</v>
      </c>
      <c r="E89" s="18">
        <f t="shared" si="1"/>
        <v>0.11</v>
      </c>
    </row>
    <row r="90">
      <c r="A90" s="15" t="s">
        <v>59</v>
      </c>
      <c r="B90" s="16">
        <v>8.904223819031E12</v>
      </c>
      <c r="C90" s="17" t="s">
        <v>488</v>
      </c>
      <c r="D90" s="17">
        <f>VLOOKUP(B90,'Company X - SKU Master'!$A:$B,2,0)</f>
        <v>112</v>
      </c>
      <c r="E90" s="18">
        <f t="shared" si="1"/>
        <v>0.448</v>
      </c>
    </row>
    <row r="91">
      <c r="A91" s="15" t="s">
        <v>157</v>
      </c>
      <c r="B91" s="16">
        <v>8.904223819031E12</v>
      </c>
      <c r="C91" s="17" t="s">
        <v>488</v>
      </c>
      <c r="D91" s="17">
        <f>VLOOKUP(B91,'Company X - SKU Master'!$A:$B,2,0)</f>
        <v>112</v>
      </c>
      <c r="E91" s="18">
        <f t="shared" si="1"/>
        <v>0.448</v>
      </c>
    </row>
    <row r="92">
      <c r="A92" s="15" t="s">
        <v>157</v>
      </c>
      <c r="B92" s="16">
        <v>8.904223819017E12</v>
      </c>
      <c r="C92" s="17" t="s">
        <v>484</v>
      </c>
      <c r="D92" s="17">
        <f>VLOOKUP(B92,'Company X - SKU Master'!$A:$B,2,0)</f>
        <v>115</v>
      </c>
      <c r="E92" s="18">
        <f t="shared" si="1"/>
        <v>0.115</v>
      </c>
    </row>
    <row r="93">
      <c r="A93" s="15" t="s">
        <v>249</v>
      </c>
      <c r="B93" s="16">
        <v>8.904223818706E12</v>
      </c>
      <c r="C93" s="17" t="s">
        <v>484</v>
      </c>
      <c r="D93" s="17">
        <f>VLOOKUP(B93,'Company X - SKU Master'!$A:$B,2,0)</f>
        <v>127</v>
      </c>
      <c r="E93" s="18">
        <f t="shared" si="1"/>
        <v>0.127</v>
      </c>
    </row>
    <row r="94">
      <c r="A94" s="15" t="s">
        <v>249</v>
      </c>
      <c r="B94" s="16">
        <v>8.904223818942E12</v>
      </c>
      <c r="C94" s="17" t="s">
        <v>484</v>
      </c>
      <c r="D94" s="17">
        <f>VLOOKUP(B94,'Company X - SKU Master'!$A:$B,2,0)</f>
        <v>133</v>
      </c>
      <c r="E94" s="18">
        <f t="shared" si="1"/>
        <v>0.133</v>
      </c>
    </row>
    <row r="95">
      <c r="A95" s="15" t="s">
        <v>249</v>
      </c>
      <c r="B95" s="16">
        <v>8.90422381885E12</v>
      </c>
      <c r="C95" s="17" t="s">
        <v>484</v>
      </c>
      <c r="D95" s="17">
        <f>VLOOKUP(B95,'Company X - SKU Master'!$A:$B,2,0)</f>
        <v>240</v>
      </c>
      <c r="E95" s="18">
        <f t="shared" si="1"/>
        <v>0.24</v>
      </c>
    </row>
    <row r="96">
      <c r="A96" s="15" t="s">
        <v>151</v>
      </c>
      <c r="B96" s="16">
        <v>8.904223818706E12</v>
      </c>
      <c r="C96" s="17" t="s">
        <v>484</v>
      </c>
      <c r="D96" s="17">
        <f>VLOOKUP(B96,'Company X - SKU Master'!$A:$B,2,0)</f>
        <v>127</v>
      </c>
      <c r="E96" s="18">
        <f t="shared" si="1"/>
        <v>0.127</v>
      </c>
    </row>
    <row r="97">
      <c r="A97" s="15" t="s">
        <v>151</v>
      </c>
      <c r="B97" s="16">
        <v>8.904223818942E12</v>
      </c>
      <c r="C97" s="17" t="s">
        <v>484</v>
      </c>
      <c r="D97" s="17">
        <f>VLOOKUP(B97,'Company X - SKU Master'!$A:$B,2,0)</f>
        <v>133</v>
      </c>
      <c r="E97" s="18">
        <f t="shared" si="1"/>
        <v>0.133</v>
      </c>
    </row>
    <row r="98">
      <c r="A98" s="15" t="s">
        <v>151</v>
      </c>
      <c r="B98" s="16">
        <v>8.90422381885E12</v>
      </c>
      <c r="C98" s="17" t="s">
        <v>484</v>
      </c>
      <c r="D98" s="17">
        <f>VLOOKUP(B98,'Company X - SKU Master'!$A:$B,2,0)</f>
        <v>240</v>
      </c>
      <c r="E98" s="18">
        <f t="shared" si="1"/>
        <v>0.24</v>
      </c>
    </row>
    <row r="99">
      <c r="A99" s="15" t="s">
        <v>187</v>
      </c>
      <c r="B99" s="16">
        <v>8.904223816214E12</v>
      </c>
      <c r="C99" s="17" t="s">
        <v>484</v>
      </c>
      <c r="D99" s="17">
        <f>VLOOKUP(B99,'Company X - SKU Master'!$A:$B,2,0)</f>
        <v>120</v>
      </c>
      <c r="E99" s="18">
        <f t="shared" si="1"/>
        <v>0.12</v>
      </c>
    </row>
    <row r="100">
      <c r="A100" s="15" t="s">
        <v>187</v>
      </c>
      <c r="B100" s="16">
        <v>8.904223818669E12</v>
      </c>
      <c r="C100" s="17" t="s">
        <v>486</v>
      </c>
      <c r="D100" s="17">
        <f>VLOOKUP(B100,'Company X - SKU Master'!$A:$B,2,0)</f>
        <v>240</v>
      </c>
      <c r="E100" s="18">
        <f t="shared" si="1"/>
        <v>0.48</v>
      </c>
    </row>
    <row r="101">
      <c r="A101" s="15" t="s">
        <v>187</v>
      </c>
      <c r="B101" s="16">
        <v>8.904223818683E12</v>
      </c>
      <c r="C101" s="17" t="s">
        <v>484</v>
      </c>
      <c r="D101" s="17">
        <f>VLOOKUP(B101,'Company X - SKU Master'!$A:$B,2,0)</f>
        <v>121</v>
      </c>
      <c r="E101" s="18">
        <f t="shared" si="1"/>
        <v>0.121</v>
      </c>
    </row>
    <row r="102">
      <c r="A102" s="15" t="s">
        <v>257</v>
      </c>
      <c r="B102" s="16">
        <v>8.904223818706E12</v>
      </c>
      <c r="C102" s="17" t="s">
        <v>484</v>
      </c>
      <c r="D102" s="17">
        <f>VLOOKUP(B102,'Company X - SKU Master'!$A:$B,2,0)</f>
        <v>127</v>
      </c>
      <c r="E102" s="18">
        <f t="shared" si="1"/>
        <v>0.127</v>
      </c>
    </row>
    <row r="103">
      <c r="A103" s="15" t="s">
        <v>257</v>
      </c>
      <c r="B103" s="16">
        <v>8.904223818669E12</v>
      </c>
      <c r="C103" s="17" t="s">
        <v>484</v>
      </c>
      <c r="D103" s="17">
        <f>VLOOKUP(B103,'Company X - SKU Master'!$A:$B,2,0)</f>
        <v>240</v>
      </c>
      <c r="E103" s="18">
        <f t="shared" si="1"/>
        <v>0.24</v>
      </c>
    </row>
    <row r="104">
      <c r="A104" s="15" t="s">
        <v>257</v>
      </c>
      <c r="B104" s="16">
        <v>8.904223819499E12</v>
      </c>
      <c r="C104" s="17" t="s">
        <v>484</v>
      </c>
      <c r="D104" s="17">
        <f>VLOOKUP(B104,'Company X - SKU Master'!$A:$B,2,0)</f>
        <v>210</v>
      </c>
      <c r="E104" s="18">
        <f t="shared" si="1"/>
        <v>0.21</v>
      </c>
    </row>
    <row r="105">
      <c r="A105" s="15" t="s">
        <v>257</v>
      </c>
      <c r="B105" s="16">
        <v>8.904223819031E12</v>
      </c>
      <c r="C105" s="17" t="s">
        <v>484</v>
      </c>
      <c r="D105" s="17">
        <f>VLOOKUP(B105,'Company X - SKU Master'!$A:$B,2,0)</f>
        <v>112</v>
      </c>
      <c r="E105" s="18">
        <f t="shared" si="1"/>
        <v>0.112</v>
      </c>
    </row>
    <row r="106">
      <c r="A106" s="15" t="s">
        <v>149</v>
      </c>
      <c r="B106" s="16">
        <v>8.904223818706E12</v>
      </c>
      <c r="C106" s="17" t="s">
        <v>484</v>
      </c>
      <c r="D106" s="17">
        <f>VLOOKUP(B106,'Company X - SKU Master'!$A:$B,2,0)</f>
        <v>127</v>
      </c>
      <c r="E106" s="18">
        <f t="shared" si="1"/>
        <v>0.127</v>
      </c>
    </row>
    <row r="107">
      <c r="A107" s="15" t="s">
        <v>149</v>
      </c>
      <c r="B107" s="16">
        <v>8.90422381885E12</v>
      </c>
      <c r="C107" s="17" t="s">
        <v>484</v>
      </c>
      <c r="D107" s="17">
        <f>VLOOKUP(B107,'Company X - SKU Master'!$A:$B,2,0)</f>
        <v>240</v>
      </c>
      <c r="E107" s="18">
        <f t="shared" si="1"/>
        <v>0.24</v>
      </c>
    </row>
    <row r="108">
      <c r="A108" s="15" t="s">
        <v>149</v>
      </c>
      <c r="B108" s="16">
        <v>8.904223819468E12</v>
      </c>
      <c r="C108" s="17" t="s">
        <v>484</v>
      </c>
      <c r="D108" s="17">
        <f>VLOOKUP(B108,'Company X - SKU Master'!$A:$B,2,0)</f>
        <v>240</v>
      </c>
      <c r="E108" s="18">
        <f t="shared" si="1"/>
        <v>0.24</v>
      </c>
    </row>
    <row r="109">
      <c r="A109" s="15" t="s">
        <v>147</v>
      </c>
      <c r="B109" s="16">
        <v>8.904223815859E12</v>
      </c>
      <c r="C109" s="17" t="s">
        <v>484</v>
      </c>
      <c r="D109" s="17">
        <f>VLOOKUP(B109,'Company X - SKU Master'!$A:$B,2,0)</f>
        <v>165</v>
      </c>
      <c r="E109" s="18">
        <f t="shared" si="1"/>
        <v>0.165</v>
      </c>
    </row>
    <row r="110">
      <c r="A110" s="15" t="s">
        <v>147</v>
      </c>
      <c r="B110" s="16">
        <v>8.904223818751E12</v>
      </c>
      <c r="C110" s="17" t="s">
        <v>484</v>
      </c>
      <c r="D110" s="17">
        <f>VLOOKUP(B110,'Company X - SKU Master'!$A:$B,2,0)</f>
        <v>113</v>
      </c>
      <c r="E110" s="18">
        <f t="shared" si="1"/>
        <v>0.113</v>
      </c>
    </row>
    <row r="111">
      <c r="A111" s="15" t="s">
        <v>147</v>
      </c>
      <c r="B111" s="16">
        <v>8.904223815873E12</v>
      </c>
      <c r="C111" s="17" t="s">
        <v>484</v>
      </c>
      <c r="D111" s="17">
        <f>VLOOKUP(B111,'Company X - SKU Master'!$A:$B,2,0)</f>
        <v>65</v>
      </c>
      <c r="E111" s="18">
        <f t="shared" si="1"/>
        <v>0.065</v>
      </c>
    </row>
    <row r="112">
      <c r="A112" s="15" t="s">
        <v>147</v>
      </c>
      <c r="B112" s="16">
        <v>8.904223815859E12</v>
      </c>
      <c r="C112" s="17" t="s">
        <v>484</v>
      </c>
      <c r="D112" s="17">
        <f>VLOOKUP(B112,'Company X - SKU Master'!$A:$B,2,0)</f>
        <v>165</v>
      </c>
      <c r="E112" s="18">
        <f t="shared" si="1"/>
        <v>0.165</v>
      </c>
    </row>
    <row r="113">
      <c r="A113" s="15" t="s">
        <v>247</v>
      </c>
      <c r="B113" s="16">
        <v>8.904223819352E12</v>
      </c>
      <c r="C113" s="17" t="s">
        <v>484</v>
      </c>
      <c r="D113" s="17">
        <f>VLOOKUP(B113,'Company X - SKU Master'!$A:$B,2,0)</f>
        <v>165</v>
      </c>
      <c r="E113" s="18">
        <f t="shared" si="1"/>
        <v>0.165</v>
      </c>
    </row>
    <row r="114">
      <c r="A114" s="15" t="s">
        <v>247</v>
      </c>
      <c r="B114" s="16">
        <v>8.904223819543E12</v>
      </c>
      <c r="C114" s="17" t="s">
        <v>484</v>
      </c>
      <c r="D114" s="17">
        <f>VLOOKUP(B114,'Company X - SKU Master'!$A:$B,2,0)</f>
        <v>300</v>
      </c>
      <c r="E114" s="18">
        <f t="shared" si="1"/>
        <v>0.3</v>
      </c>
    </row>
    <row r="115">
      <c r="A115" s="15" t="s">
        <v>247</v>
      </c>
      <c r="B115" s="16">
        <v>8.904223819147E12</v>
      </c>
      <c r="C115" s="17" t="s">
        <v>484</v>
      </c>
      <c r="D115" s="17">
        <f>VLOOKUP(B115,'Company X - SKU Master'!$A:$B,2,0)</f>
        <v>240</v>
      </c>
      <c r="E115" s="18">
        <f t="shared" si="1"/>
        <v>0.24</v>
      </c>
    </row>
    <row r="116">
      <c r="A116" s="15" t="s">
        <v>247</v>
      </c>
      <c r="B116" s="16">
        <v>8.904223819468E12</v>
      </c>
      <c r="C116" s="17" t="s">
        <v>484</v>
      </c>
      <c r="D116" s="17">
        <f>VLOOKUP(B116,'Company X - SKU Master'!$A:$B,2,0)</f>
        <v>240</v>
      </c>
      <c r="E116" s="18">
        <f t="shared" si="1"/>
        <v>0.24</v>
      </c>
    </row>
    <row r="117">
      <c r="A117" s="15" t="s">
        <v>259</v>
      </c>
      <c r="B117" s="16">
        <v>8.904223816214E12</v>
      </c>
      <c r="C117" s="17" t="s">
        <v>484</v>
      </c>
      <c r="D117" s="17">
        <f>VLOOKUP(B117,'Company X - SKU Master'!$A:$B,2,0)</f>
        <v>120</v>
      </c>
      <c r="E117" s="18">
        <f t="shared" si="1"/>
        <v>0.12</v>
      </c>
    </row>
    <row r="118">
      <c r="A118" s="15" t="s">
        <v>259</v>
      </c>
      <c r="B118" s="16">
        <v>8.904223819499E12</v>
      </c>
      <c r="C118" s="17" t="s">
        <v>484</v>
      </c>
      <c r="D118" s="17">
        <f>VLOOKUP(B118,'Company X - SKU Master'!$A:$B,2,0)</f>
        <v>210</v>
      </c>
      <c r="E118" s="18">
        <f t="shared" si="1"/>
        <v>0.21</v>
      </c>
    </row>
    <row r="119">
      <c r="A119" s="15" t="s">
        <v>259</v>
      </c>
      <c r="B119" s="16">
        <v>8.904223819505E12</v>
      </c>
      <c r="C119" s="17" t="s">
        <v>484</v>
      </c>
      <c r="D119" s="17">
        <f>VLOOKUP(B119,'Company X - SKU Master'!$A:$B,2,0)</f>
        <v>210</v>
      </c>
      <c r="E119" s="18">
        <f t="shared" si="1"/>
        <v>0.21</v>
      </c>
    </row>
    <row r="120">
      <c r="A120" s="15" t="s">
        <v>259</v>
      </c>
      <c r="B120" s="16">
        <v>8.904223819512E12</v>
      </c>
      <c r="C120" s="17" t="s">
        <v>484</v>
      </c>
      <c r="D120" s="17">
        <f>VLOOKUP(B120,'Company X - SKU Master'!$A:$B,2,0)</f>
        <v>210</v>
      </c>
      <c r="E120" s="18">
        <f t="shared" si="1"/>
        <v>0.21</v>
      </c>
    </row>
    <row r="121">
      <c r="A121" s="15" t="s">
        <v>145</v>
      </c>
      <c r="B121" s="16">
        <v>8.904223819468E12</v>
      </c>
      <c r="C121" s="17" t="s">
        <v>484</v>
      </c>
      <c r="D121" s="17">
        <f>VLOOKUP(B121,'Company X - SKU Master'!$A:$B,2,0)</f>
        <v>240</v>
      </c>
      <c r="E121" s="18">
        <f t="shared" si="1"/>
        <v>0.24</v>
      </c>
    </row>
    <row r="122">
      <c r="A122" s="15" t="s">
        <v>145</v>
      </c>
      <c r="B122" s="16">
        <v>8.904223819345E12</v>
      </c>
      <c r="C122" s="17" t="s">
        <v>484</v>
      </c>
      <c r="D122" s="17">
        <f>VLOOKUP(B122,'Company X - SKU Master'!$A:$B,2,0)</f>
        <v>165</v>
      </c>
      <c r="E122" s="18">
        <f t="shared" si="1"/>
        <v>0.165</v>
      </c>
    </row>
    <row r="123">
      <c r="A123" s="15" t="s">
        <v>145</v>
      </c>
      <c r="B123" s="16">
        <v>8.904223818874E12</v>
      </c>
      <c r="C123" s="17" t="s">
        <v>484</v>
      </c>
      <c r="D123" s="17">
        <f>VLOOKUP(B123,'Company X - SKU Master'!$A:$B,2,0)</f>
        <v>100</v>
      </c>
      <c r="E123" s="18">
        <f t="shared" si="1"/>
        <v>0.1</v>
      </c>
    </row>
    <row r="124">
      <c r="A124" s="15" t="s">
        <v>75</v>
      </c>
      <c r="B124" s="16">
        <v>8.904223816214E12</v>
      </c>
      <c r="C124" s="17" t="s">
        <v>484</v>
      </c>
      <c r="D124" s="17">
        <f>VLOOKUP(B124,'Company X - SKU Master'!$A:$B,2,0)</f>
        <v>120</v>
      </c>
      <c r="E124" s="18">
        <f t="shared" si="1"/>
        <v>0.12</v>
      </c>
    </row>
    <row r="125">
      <c r="A125" s="15" t="s">
        <v>75</v>
      </c>
      <c r="B125" s="16">
        <v>8.904223818874E12</v>
      </c>
      <c r="C125" s="17" t="s">
        <v>484</v>
      </c>
      <c r="D125" s="17">
        <f>VLOOKUP(B125,'Company X - SKU Master'!$A:$B,2,0)</f>
        <v>100</v>
      </c>
      <c r="E125" s="18">
        <f t="shared" si="1"/>
        <v>0.1</v>
      </c>
    </row>
    <row r="126">
      <c r="A126" s="15" t="s">
        <v>75</v>
      </c>
      <c r="B126" s="16">
        <v>8.904223818881E12</v>
      </c>
      <c r="C126" s="17" t="s">
        <v>484</v>
      </c>
      <c r="D126" s="17">
        <f>VLOOKUP(B126,'Company X - SKU Master'!$A:$B,2,0)</f>
        <v>140</v>
      </c>
      <c r="E126" s="18">
        <f t="shared" si="1"/>
        <v>0.14</v>
      </c>
    </row>
    <row r="127">
      <c r="A127" s="15" t="s">
        <v>75</v>
      </c>
      <c r="B127" s="16">
        <v>8.904223819291E12</v>
      </c>
      <c r="C127" s="17" t="s">
        <v>486</v>
      </c>
      <c r="D127" s="17">
        <f>VLOOKUP(B127,'Company X - SKU Master'!$A:$B,2,0)</f>
        <v>112</v>
      </c>
      <c r="E127" s="18">
        <f t="shared" si="1"/>
        <v>0.224</v>
      </c>
    </row>
    <row r="128">
      <c r="A128" s="15" t="s">
        <v>75</v>
      </c>
      <c r="B128" s="16">
        <v>8.904223819031E12</v>
      </c>
      <c r="C128" s="17" t="s">
        <v>486</v>
      </c>
      <c r="D128" s="17">
        <f>VLOOKUP(B128,'Company X - SKU Master'!$A:$B,2,0)</f>
        <v>112</v>
      </c>
      <c r="E128" s="18">
        <f t="shared" si="1"/>
        <v>0.224</v>
      </c>
    </row>
    <row r="129">
      <c r="A129" s="15" t="s">
        <v>75</v>
      </c>
      <c r="B129" s="16">
        <v>8.904223819024E12</v>
      </c>
      <c r="C129" s="17" t="s">
        <v>486</v>
      </c>
      <c r="D129" s="17">
        <f>VLOOKUP(B129,'Company X - SKU Master'!$A:$B,2,0)</f>
        <v>112</v>
      </c>
      <c r="E129" s="18">
        <f t="shared" si="1"/>
        <v>0.224</v>
      </c>
    </row>
    <row r="130">
      <c r="A130" s="15" t="s">
        <v>143</v>
      </c>
      <c r="B130" s="16">
        <v>8.904223818706E12</v>
      </c>
      <c r="C130" s="17" t="s">
        <v>484</v>
      </c>
      <c r="D130" s="17">
        <f>VLOOKUP(B130,'Company X - SKU Master'!$A:$B,2,0)</f>
        <v>127</v>
      </c>
      <c r="E130" s="18">
        <f t="shared" si="1"/>
        <v>0.127</v>
      </c>
    </row>
    <row r="131">
      <c r="A131" s="15" t="s">
        <v>143</v>
      </c>
      <c r="B131" s="16">
        <v>8.90422381885E12</v>
      </c>
      <c r="C131" s="17" t="s">
        <v>484</v>
      </c>
      <c r="D131" s="17">
        <f>VLOOKUP(B131,'Company X - SKU Master'!$A:$B,2,0)</f>
        <v>240</v>
      </c>
      <c r="E131" s="18">
        <f t="shared" si="1"/>
        <v>0.24</v>
      </c>
    </row>
    <row r="132">
      <c r="A132" s="15" t="s">
        <v>143</v>
      </c>
      <c r="B132" s="16">
        <v>8.904223819468E12</v>
      </c>
      <c r="C132" s="17" t="s">
        <v>484</v>
      </c>
      <c r="D132" s="17">
        <f>VLOOKUP(B132,'Company X - SKU Master'!$A:$B,2,0)</f>
        <v>240</v>
      </c>
      <c r="E132" s="18">
        <f t="shared" si="1"/>
        <v>0.24</v>
      </c>
    </row>
    <row r="133">
      <c r="A133" s="15" t="s">
        <v>245</v>
      </c>
      <c r="B133" s="16">
        <v>8.904223818706E12</v>
      </c>
      <c r="C133" s="17" t="s">
        <v>484</v>
      </c>
      <c r="D133" s="17">
        <f>VLOOKUP(B133,'Company X - SKU Master'!$A:$B,2,0)</f>
        <v>127</v>
      </c>
      <c r="E133" s="18">
        <f t="shared" si="1"/>
        <v>0.127</v>
      </c>
    </row>
    <row r="134">
      <c r="A134" s="15" t="s">
        <v>245</v>
      </c>
      <c r="B134" s="16">
        <v>8.904223818942E12</v>
      </c>
      <c r="C134" s="17" t="s">
        <v>484</v>
      </c>
      <c r="D134" s="17">
        <f>VLOOKUP(B134,'Company X - SKU Master'!$A:$B,2,0)</f>
        <v>133</v>
      </c>
      <c r="E134" s="18">
        <f t="shared" si="1"/>
        <v>0.133</v>
      </c>
    </row>
    <row r="135">
      <c r="A135" s="15" t="s">
        <v>245</v>
      </c>
      <c r="B135" s="16">
        <v>8.90422381885E12</v>
      </c>
      <c r="C135" s="17" t="s">
        <v>484</v>
      </c>
      <c r="D135" s="17">
        <f>VLOOKUP(B135,'Company X - SKU Master'!$A:$B,2,0)</f>
        <v>240</v>
      </c>
      <c r="E135" s="18">
        <f t="shared" si="1"/>
        <v>0.24</v>
      </c>
    </row>
    <row r="136">
      <c r="A136" s="15" t="s">
        <v>243</v>
      </c>
      <c r="B136" s="16">
        <v>8.904223818706E12</v>
      </c>
      <c r="C136" s="17" t="s">
        <v>484</v>
      </c>
      <c r="D136" s="17">
        <f>VLOOKUP(B136,'Company X - SKU Master'!$A:$B,2,0)</f>
        <v>127</v>
      </c>
      <c r="E136" s="18">
        <f t="shared" si="1"/>
        <v>0.127</v>
      </c>
    </row>
    <row r="137">
      <c r="A137" s="15" t="s">
        <v>243</v>
      </c>
      <c r="B137" s="16">
        <v>8.904223818683E12</v>
      </c>
      <c r="C137" s="17" t="s">
        <v>484</v>
      </c>
      <c r="D137" s="17">
        <f>VLOOKUP(B137,'Company X - SKU Master'!$A:$B,2,0)</f>
        <v>121</v>
      </c>
      <c r="E137" s="18">
        <f t="shared" si="1"/>
        <v>0.121</v>
      </c>
    </row>
    <row r="138">
      <c r="A138" s="15" t="s">
        <v>243</v>
      </c>
      <c r="B138" s="16">
        <v>8.90422381885E12</v>
      </c>
      <c r="C138" s="17" t="s">
        <v>484</v>
      </c>
      <c r="D138" s="17">
        <f>VLOOKUP(B138,'Company X - SKU Master'!$A:$B,2,0)</f>
        <v>240</v>
      </c>
      <c r="E138" s="18">
        <f t="shared" si="1"/>
        <v>0.24</v>
      </c>
    </row>
    <row r="139">
      <c r="A139" s="15" t="s">
        <v>241</v>
      </c>
      <c r="B139" s="16">
        <v>8.904223818706E12</v>
      </c>
      <c r="C139" s="17" t="s">
        <v>484</v>
      </c>
      <c r="D139" s="17">
        <f>VLOOKUP(B139,'Company X - SKU Master'!$A:$B,2,0)</f>
        <v>127</v>
      </c>
      <c r="E139" s="18">
        <f t="shared" si="1"/>
        <v>0.127</v>
      </c>
    </row>
    <row r="140">
      <c r="A140" s="15" t="s">
        <v>241</v>
      </c>
      <c r="B140" s="16">
        <v>8.90422381885E12</v>
      </c>
      <c r="C140" s="17" t="s">
        <v>484</v>
      </c>
      <c r="D140" s="17">
        <f>VLOOKUP(B140,'Company X - SKU Master'!$A:$B,2,0)</f>
        <v>240</v>
      </c>
      <c r="E140" s="18">
        <f t="shared" si="1"/>
        <v>0.24</v>
      </c>
    </row>
    <row r="141">
      <c r="A141" s="15" t="s">
        <v>241</v>
      </c>
      <c r="B141" s="16">
        <v>8.904223819468E12</v>
      </c>
      <c r="C141" s="17" t="s">
        <v>484</v>
      </c>
      <c r="D141" s="17">
        <f>VLOOKUP(B141,'Company X - SKU Master'!$A:$B,2,0)</f>
        <v>240</v>
      </c>
      <c r="E141" s="18">
        <f t="shared" si="1"/>
        <v>0.24</v>
      </c>
    </row>
    <row r="142">
      <c r="A142" s="15" t="s">
        <v>239</v>
      </c>
      <c r="B142" s="16">
        <v>8.904223819468E12</v>
      </c>
      <c r="C142" s="17" t="s">
        <v>484</v>
      </c>
      <c r="D142" s="17">
        <f>VLOOKUP(B142,'Company X - SKU Master'!$A:$B,2,0)</f>
        <v>240</v>
      </c>
      <c r="E142" s="18">
        <f t="shared" si="1"/>
        <v>0.24</v>
      </c>
    </row>
    <row r="143">
      <c r="A143" s="15" t="s">
        <v>239</v>
      </c>
      <c r="B143" s="16">
        <v>8.904223818454E12</v>
      </c>
      <c r="C143" s="17" t="s">
        <v>484</v>
      </c>
      <c r="D143" s="17">
        <f>VLOOKUP(B143,'Company X - SKU Master'!$A:$B,2,0)</f>
        <v>232</v>
      </c>
      <c r="E143" s="18">
        <f t="shared" si="1"/>
        <v>0.232</v>
      </c>
    </row>
    <row r="144">
      <c r="A144" s="15" t="s">
        <v>239</v>
      </c>
      <c r="B144" s="16">
        <v>8.904223818669E12</v>
      </c>
      <c r="C144" s="17" t="s">
        <v>484</v>
      </c>
      <c r="D144" s="17">
        <f>VLOOKUP(B144,'Company X - SKU Master'!$A:$B,2,0)</f>
        <v>240</v>
      </c>
      <c r="E144" s="18">
        <f t="shared" si="1"/>
        <v>0.24</v>
      </c>
    </row>
    <row r="145">
      <c r="A145" s="15" t="s">
        <v>239</v>
      </c>
      <c r="B145" s="16">
        <v>8.904223818638E12</v>
      </c>
      <c r="C145" s="17" t="s">
        <v>486</v>
      </c>
      <c r="D145" s="17">
        <f>VLOOKUP(B145,'Company X - SKU Master'!$A:$B,2,0)</f>
        <v>137</v>
      </c>
      <c r="E145" s="18">
        <f t="shared" si="1"/>
        <v>0.274</v>
      </c>
    </row>
    <row r="146">
      <c r="A146" s="15" t="s">
        <v>237</v>
      </c>
      <c r="B146" s="16">
        <v>8.904223818706E12</v>
      </c>
      <c r="C146" s="17" t="s">
        <v>484</v>
      </c>
      <c r="D146" s="17">
        <f>VLOOKUP(B146,'Company X - SKU Master'!$A:$B,2,0)</f>
        <v>127</v>
      </c>
      <c r="E146" s="18">
        <f t="shared" si="1"/>
        <v>0.127</v>
      </c>
    </row>
    <row r="147">
      <c r="A147" s="15" t="s">
        <v>237</v>
      </c>
      <c r="B147" s="16">
        <v>8.904223818942E12</v>
      </c>
      <c r="C147" s="17" t="s">
        <v>484</v>
      </c>
      <c r="D147" s="17">
        <f>VLOOKUP(B147,'Company X - SKU Master'!$A:$B,2,0)</f>
        <v>133</v>
      </c>
      <c r="E147" s="18">
        <f t="shared" si="1"/>
        <v>0.133</v>
      </c>
    </row>
    <row r="148">
      <c r="A148" s="15" t="s">
        <v>237</v>
      </c>
      <c r="B148" s="16">
        <v>8.90422381885E12</v>
      </c>
      <c r="C148" s="17" t="s">
        <v>484</v>
      </c>
      <c r="D148" s="17">
        <f>VLOOKUP(B148,'Company X - SKU Master'!$A:$B,2,0)</f>
        <v>240</v>
      </c>
      <c r="E148" s="18">
        <f t="shared" si="1"/>
        <v>0.24</v>
      </c>
    </row>
    <row r="149">
      <c r="A149" s="15" t="s">
        <v>235</v>
      </c>
      <c r="B149" s="16">
        <v>8.904223818706E12</v>
      </c>
      <c r="C149" s="17" t="s">
        <v>484</v>
      </c>
      <c r="D149" s="17">
        <f>VLOOKUP(B149,'Company X - SKU Master'!$A:$B,2,0)</f>
        <v>127</v>
      </c>
      <c r="E149" s="18">
        <f t="shared" si="1"/>
        <v>0.127</v>
      </c>
    </row>
    <row r="150">
      <c r="A150" s="15" t="s">
        <v>235</v>
      </c>
      <c r="B150" s="16">
        <v>8.904223818942E12</v>
      </c>
      <c r="C150" s="17" t="s">
        <v>484</v>
      </c>
      <c r="D150" s="17">
        <f>VLOOKUP(B150,'Company X - SKU Master'!$A:$B,2,0)</f>
        <v>133</v>
      </c>
      <c r="E150" s="18">
        <f t="shared" si="1"/>
        <v>0.133</v>
      </c>
    </row>
    <row r="151">
      <c r="A151" s="15" t="s">
        <v>235</v>
      </c>
      <c r="B151" s="16">
        <v>8.90422381885E12</v>
      </c>
      <c r="C151" s="17" t="s">
        <v>484</v>
      </c>
      <c r="D151" s="17">
        <f>VLOOKUP(B151,'Company X - SKU Master'!$A:$B,2,0)</f>
        <v>240</v>
      </c>
      <c r="E151" s="18">
        <f t="shared" si="1"/>
        <v>0.24</v>
      </c>
    </row>
    <row r="152">
      <c r="A152" s="15" t="s">
        <v>141</v>
      </c>
      <c r="B152" s="16">
        <v>8.90422381885E12</v>
      </c>
      <c r="C152" s="17" t="s">
        <v>484</v>
      </c>
      <c r="D152" s="17">
        <f>VLOOKUP(B152,'Company X - SKU Master'!$A:$B,2,0)</f>
        <v>240</v>
      </c>
      <c r="E152" s="18">
        <f t="shared" si="1"/>
        <v>0.24</v>
      </c>
    </row>
    <row r="153">
      <c r="A153" s="15" t="s">
        <v>141</v>
      </c>
      <c r="B153" s="16">
        <v>8.904223818683E12</v>
      </c>
      <c r="C153" s="17" t="s">
        <v>484</v>
      </c>
      <c r="D153" s="17">
        <f>VLOOKUP(B153,'Company X - SKU Master'!$A:$B,2,0)</f>
        <v>121</v>
      </c>
      <c r="E153" s="18">
        <f t="shared" si="1"/>
        <v>0.121</v>
      </c>
    </row>
    <row r="154">
      <c r="A154" s="15" t="s">
        <v>141</v>
      </c>
      <c r="B154" s="16">
        <v>8.904223819468E12</v>
      </c>
      <c r="C154" s="17" t="s">
        <v>484</v>
      </c>
      <c r="D154" s="17">
        <f>VLOOKUP(B154,'Company X - SKU Master'!$A:$B,2,0)</f>
        <v>240</v>
      </c>
      <c r="E154" s="18">
        <f t="shared" si="1"/>
        <v>0.24</v>
      </c>
    </row>
    <row r="155">
      <c r="A155" s="15" t="s">
        <v>233</v>
      </c>
      <c r="B155" s="16">
        <v>8.90422381885E12</v>
      </c>
      <c r="C155" s="17" t="s">
        <v>484</v>
      </c>
      <c r="D155" s="17">
        <f>VLOOKUP(B155,'Company X - SKU Master'!$A:$B,2,0)</f>
        <v>240</v>
      </c>
      <c r="E155" s="18">
        <f t="shared" si="1"/>
        <v>0.24</v>
      </c>
    </row>
    <row r="156">
      <c r="A156" s="15" t="s">
        <v>233</v>
      </c>
      <c r="B156" s="16">
        <v>8.904223818683E12</v>
      </c>
      <c r="C156" s="17" t="s">
        <v>484</v>
      </c>
      <c r="D156" s="17">
        <f>VLOOKUP(B156,'Company X - SKU Master'!$A:$B,2,0)</f>
        <v>121</v>
      </c>
      <c r="E156" s="18">
        <f t="shared" si="1"/>
        <v>0.121</v>
      </c>
    </row>
    <row r="157">
      <c r="A157" s="15" t="s">
        <v>77</v>
      </c>
      <c r="B157" s="16">
        <v>8.904223819499E12</v>
      </c>
      <c r="C157" s="17" t="s">
        <v>484</v>
      </c>
      <c r="D157" s="17">
        <f>VLOOKUP(B157,'Company X - SKU Master'!$A:$B,2,0)</f>
        <v>210</v>
      </c>
      <c r="E157" s="18">
        <f t="shared" si="1"/>
        <v>0.21</v>
      </c>
    </row>
    <row r="158">
      <c r="A158" s="15" t="s">
        <v>77</v>
      </c>
      <c r="B158" s="16">
        <v>8.904223819505E12</v>
      </c>
      <c r="C158" s="17" t="s">
        <v>484</v>
      </c>
      <c r="D158" s="17">
        <f>VLOOKUP(B158,'Company X - SKU Master'!$A:$B,2,0)</f>
        <v>210</v>
      </c>
      <c r="E158" s="18">
        <f t="shared" si="1"/>
        <v>0.21</v>
      </c>
    </row>
    <row r="159">
      <c r="A159" s="15" t="s">
        <v>77</v>
      </c>
      <c r="B159" s="16">
        <v>8.904223819512E12</v>
      </c>
      <c r="C159" s="17" t="s">
        <v>484</v>
      </c>
      <c r="D159" s="17">
        <f>VLOOKUP(B159,'Company X - SKU Master'!$A:$B,2,0)</f>
        <v>210</v>
      </c>
      <c r="E159" s="18">
        <f t="shared" si="1"/>
        <v>0.21</v>
      </c>
    </row>
    <row r="160">
      <c r="A160" s="15" t="s">
        <v>129</v>
      </c>
      <c r="B160" s="16">
        <v>8.904223819277E12</v>
      </c>
      <c r="C160" s="17" t="s">
        <v>484</v>
      </c>
      <c r="D160" s="17">
        <f>VLOOKUP(B160,'Company X - SKU Master'!$A:$B,2,0)</f>
        <v>350</v>
      </c>
      <c r="E160" s="18">
        <f t="shared" si="1"/>
        <v>0.35</v>
      </c>
    </row>
    <row r="161">
      <c r="A161" s="15" t="s">
        <v>129</v>
      </c>
      <c r="B161" s="16">
        <v>8.904223818478E12</v>
      </c>
      <c r="C161" s="17" t="s">
        <v>484</v>
      </c>
      <c r="D161" s="17">
        <f>VLOOKUP(B161,'Company X - SKU Master'!$A:$B,2,0)</f>
        <v>350</v>
      </c>
      <c r="E161" s="18">
        <f t="shared" si="1"/>
        <v>0.35</v>
      </c>
    </row>
    <row r="162">
      <c r="A162" s="15" t="s">
        <v>129</v>
      </c>
      <c r="B162" s="16">
        <v>8.904223819284E12</v>
      </c>
      <c r="C162" s="17" t="s">
        <v>484</v>
      </c>
      <c r="D162" s="17">
        <f>VLOOKUP(B162,'Company X - SKU Master'!$A:$B,2,0)</f>
        <v>350</v>
      </c>
      <c r="E162" s="18">
        <f t="shared" si="1"/>
        <v>0.35</v>
      </c>
    </row>
    <row r="163">
      <c r="A163" s="15" t="s">
        <v>129</v>
      </c>
      <c r="B163" s="16">
        <v>8.90422381913E12</v>
      </c>
      <c r="C163" s="17" t="s">
        <v>484</v>
      </c>
      <c r="D163" s="17">
        <f>VLOOKUP(B163,'Company X - SKU Master'!$A:$B,2,0)</f>
        <v>350</v>
      </c>
      <c r="E163" s="18">
        <f t="shared" si="1"/>
        <v>0.35</v>
      </c>
    </row>
    <row r="164">
      <c r="A164" s="15" t="s">
        <v>129</v>
      </c>
      <c r="B164" s="16">
        <v>8.904223819031E12</v>
      </c>
      <c r="C164" s="17" t="s">
        <v>486</v>
      </c>
      <c r="D164" s="17">
        <f>VLOOKUP(B164,'Company X - SKU Master'!$A:$B,2,0)</f>
        <v>112</v>
      </c>
      <c r="E164" s="18">
        <f t="shared" si="1"/>
        <v>0.224</v>
      </c>
    </row>
    <row r="165">
      <c r="A165" s="15" t="s">
        <v>129</v>
      </c>
      <c r="B165" s="16">
        <v>8.904223819024E12</v>
      </c>
      <c r="C165" s="17" t="s">
        <v>486</v>
      </c>
      <c r="D165" s="17">
        <f>VLOOKUP(B165,'Company X - SKU Master'!$A:$B,2,0)</f>
        <v>112</v>
      </c>
      <c r="E165" s="18">
        <f t="shared" si="1"/>
        <v>0.224</v>
      </c>
    </row>
    <row r="166">
      <c r="A166" s="15" t="s">
        <v>129</v>
      </c>
      <c r="B166" s="16">
        <v>8.904223816214E12</v>
      </c>
      <c r="C166" s="17" t="s">
        <v>484</v>
      </c>
      <c r="D166" s="17">
        <f>VLOOKUP(B166,'Company X - SKU Master'!$A:$B,2,0)</f>
        <v>120</v>
      </c>
      <c r="E166" s="18">
        <f t="shared" si="1"/>
        <v>0.12</v>
      </c>
    </row>
    <row r="167">
      <c r="A167" s="15" t="s">
        <v>129</v>
      </c>
      <c r="B167" s="16">
        <v>8.904223818874E12</v>
      </c>
      <c r="C167" s="17" t="s">
        <v>484</v>
      </c>
      <c r="D167" s="17">
        <f>VLOOKUP(B167,'Company X - SKU Master'!$A:$B,2,0)</f>
        <v>100</v>
      </c>
      <c r="E167" s="18">
        <f t="shared" si="1"/>
        <v>0.1</v>
      </c>
    </row>
    <row r="168">
      <c r="A168" s="15" t="s">
        <v>129</v>
      </c>
      <c r="B168" s="16">
        <v>8.904223818881E12</v>
      </c>
      <c r="C168" s="17" t="s">
        <v>484</v>
      </c>
      <c r="D168" s="17">
        <f>VLOOKUP(B168,'Company X - SKU Master'!$A:$B,2,0)</f>
        <v>140</v>
      </c>
      <c r="E168" s="18">
        <f t="shared" si="1"/>
        <v>0.14</v>
      </c>
    </row>
    <row r="169">
      <c r="A169" s="15" t="s">
        <v>129</v>
      </c>
      <c r="B169" s="16">
        <v>8.904223818898E12</v>
      </c>
      <c r="C169" s="17" t="s">
        <v>484</v>
      </c>
      <c r="D169" s="17">
        <f>VLOOKUP(B169,'Company X - SKU Master'!$A:$B,2,0)</f>
        <v>140</v>
      </c>
      <c r="E169" s="18">
        <f t="shared" si="1"/>
        <v>0.14</v>
      </c>
    </row>
    <row r="170">
      <c r="A170" s="15" t="s">
        <v>129</v>
      </c>
      <c r="B170" s="16">
        <v>8.904223818706E12</v>
      </c>
      <c r="C170" s="17" t="s">
        <v>484</v>
      </c>
      <c r="D170" s="17">
        <f>VLOOKUP(B170,'Company X - SKU Master'!$A:$B,2,0)</f>
        <v>127</v>
      </c>
      <c r="E170" s="18">
        <f t="shared" si="1"/>
        <v>0.127</v>
      </c>
    </row>
    <row r="171">
      <c r="A171" s="15" t="s">
        <v>129</v>
      </c>
      <c r="B171" s="16">
        <v>8.904223818942E12</v>
      </c>
      <c r="C171" s="17" t="s">
        <v>484</v>
      </c>
      <c r="D171" s="17">
        <f>VLOOKUP(B171,'Company X - SKU Master'!$A:$B,2,0)</f>
        <v>133</v>
      </c>
      <c r="E171" s="18">
        <f t="shared" si="1"/>
        <v>0.133</v>
      </c>
    </row>
    <row r="172">
      <c r="A172" s="15" t="s">
        <v>129</v>
      </c>
      <c r="B172" s="16">
        <v>8.90422381885E12</v>
      </c>
      <c r="C172" s="17" t="s">
        <v>484</v>
      </c>
      <c r="D172" s="17">
        <f>VLOOKUP(B172,'Company X - SKU Master'!$A:$B,2,0)</f>
        <v>240</v>
      </c>
      <c r="E172" s="18">
        <f t="shared" si="1"/>
        <v>0.24</v>
      </c>
    </row>
    <row r="173">
      <c r="A173" s="15" t="s">
        <v>129</v>
      </c>
      <c r="B173" s="16">
        <v>8.904223818454E12</v>
      </c>
      <c r="C173" s="17" t="s">
        <v>484</v>
      </c>
      <c r="D173" s="17">
        <f>VLOOKUP(B173,'Company X - SKU Master'!$A:$B,2,0)</f>
        <v>232</v>
      </c>
      <c r="E173" s="18">
        <f t="shared" si="1"/>
        <v>0.232</v>
      </c>
    </row>
    <row r="174">
      <c r="A174" s="15" t="s">
        <v>127</v>
      </c>
      <c r="B174" s="16">
        <v>8.904223819284E12</v>
      </c>
      <c r="C174" s="17" t="s">
        <v>484</v>
      </c>
      <c r="D174" s="17">
        <f>VLOOKUP(B174,'Company X - SKU Master'!$A:$B,2,0)</f>
        <v>350</v>
      </c>
      <c r="E174" s="18">
        <f t="shared" si="1"/>
        <v>0.35</v>
      </c>
    </row>
    <row r="175">
      <c r="A175" s="15" t="s">
        <v>127</v>
      </c>
      <c r="B175" s="16">
        <v>8.904223819352E12</v>
      </c>
      <c r="C175" s="17" t="s">
        <v>484</v>
      </c>
      <c r="D175" s="17">
        <f>VLOOKUP(B175,'Company X - SKU Master'!$A:$B,2,0)</f>
        <v>165</v>
      </c>
      <c r="E175" s="18">
        <f t="shared" si="1"/>
        <v>0.165</v>
      </c>
    </row>
    <row r="176">
      <c r="A176" s="15" t="s">
        <v>127</v>
      </c>
      <c r="B176" s="16">
        <v>8.904223818935E12</v>
      </c>
      <c r="C176" s="17" t="s">
        <v>484</v>
      </c>
      <c r="D176" s="17">
        <f>VLOOKUP(B176,'Company X - SKU Master'!$A:$B,2,0)</f>
        <v>120</v>
      </c>
      <c r="E176" s="18">
        <f t="shared" si="1"/>
        <v>0.12</v>
      </c>
    </row>
    <row r="177">
      <c r="A177" s="15" t="s">
        <v>127</v>
      </c>
      <c r="B177" s="16">
        <v>8.904223816214E12</v>
      </c>
      <c r="C177" s="17" t="s">
        <v>484</v>
      </c>
      <c r="D177" s="17">
        <f>VLOOKUP(B177,'Company X - SKU Master'!$A:$B,2,0)</f>
        <v>120</v>
      </c>
      <c r="E177" s="18">
        <f t="shared" si="1"/>
        <v>0.12</v>
      </c>
    </row>
    <row r="178">
      <c r="A178" s="15" t="s">
        <v>127</v>
      </c>
      <c r="B178" s="16">
        <v>8.904223818454E12</v>
      </c>
      <c r="C178" s="17" t="s">
        <v>484</v>
      </c>
      <c r="D178" s="17">
        <f>VLOOKUP(B178,'Company X - SKU Master'!$A:$B,2,0)</f>
        <v>232</v>
      </c>
      <c r="E178" s="18">
        <f t="shared" si="1"/>
        <v>0.232</v>
      </c>
    </row>
    <row r="179">
      <c r="A179" s="15" t="s">
        <v>127</v>
      </c>
      <c r="B179" s="16" t="s">
        <v>492</v>
      </c>
      <c r="C179" s="17" t="s">
        <v>484</v>
      </c>
      <c r="D179" s="17">
        <f>VLOOKUP(B179,'Company X - SKU Master'!$A:$B,2,0)</f>
        <v>500</v>
      </c>
      <c r="E179" s="18">
        <f t="shared" si="1"/>
        <v>0.5</v>
      </c>
    </row>
    <row r="180">
      <c r="A180" s="15" t="s">
        <v>127</v>
      </c>
      <c r="B180" s="16">
        <v>8.904223819116E12</v>
      </c>
      <c r="C180" s="17" t="s">
        <v>484</v>
      </c>
      <c r="D180" s="17">
        <f>VLOOKUP(B180,'Company X - SKU Master'!$A:$B,2,0)</f>
        <v>30</v>
      </c>
      <c r="E180" s="18">
        <f t="shared" si="1"/>
        <v>0.03</v>
      </c>
    </row>
    <row r="181">
      <c r="A181" s="15" t="s">
        <v>125</v>
      </c>
      <c r="B181" s="16">
        <v>8.904223818706E12</v>
      </c>
      <c r="C181" s="17" t="s">
        <v>484</v>
      </c>
      <c r="D181" s="17">
        <f>VLOOKUP(B181,'Company X - SKU Master'!$A:$B,2,0)</f>
        <v>127</v>
      </c>
      <c r="E181" s="18">
        <f t="shared" si="1"/>
        <v>0.127</v>
      </c>
    </row>
    <row r="182">
      <c r="A182" s="15" t="s">
        <v>125</v>
      </c>
      <c r="B182" s="16">
        <v>8.904223819024E12</v>
      </c>
      <c r="C182" s="17" t="s">
        <v>490</v>
      </c>
      <c r="D182" s="17">
        <f>VLOOKUP(B182,'Company X - SKU Master'!$A:$B,2,0)</f>
        <v>112</v>
      </c>
      <c r="E182" s="18">
        <f t="shared" si="1"/>
        <v>0.896</v>
      </c>
    </row>
    <row r="183">
      <c r="A183" s="15" t="s">
        <v>125</v>
      </c>
      <c r="B183" s="16">
        <v>8.904223818683E12</v>
      </c>
      <c r="C183" s="17" t="s">
        <v>486</v>
      </c>
      <c r="D183" s="17">
        <f>VLOOKUP(B183,'Company X - SKU Master'!$A:$B,2,0)</f>
        <v>121</v>
      </c>
      <c r="E183" s="18">
        <f t="shared" si="1"/>
        <v>0.242</v>
      </c>
    </row>
    <row r="184">
      <c r="A184" s="15" t="s">
        <v>125</v>
      </c>
      <c r="B184" s="16">
        <v>8.90422381885E12</v>
      </c>
      <c r="C184" s="17" t="s">
        <v>484</v>
      </c>
      <c r="D184" s="17">
        <f>VLOOKUP(B184,'Company X - SKU Master'!$A:$B,2,0)</f>
        <v>240</v>
      </c>
      <c r="E184" s="18">
        <f t="shared" si="1"/>
        <v>0.24</v>
      </c>
    </row>
    <row r="185">
      <c r="A185" s="15" t="s">
        <v>253</v>
      </c>
      <c r="B185" s="16">
        <v>8.904223818706E12</v>
      </c>
      <c r="C185" s="17" t="s">
        <v>484</v>
      </c>
      <c r="D185" s="17">
        <f>VLOOKUP(B185,'Company X - SKU Master'!$A:$B,2,0)</f>
        <v>127</v>
      </c>
      <c r="E185" s="18">
        <f t="shared" si="1"/>
        <v>0.127</v>
      </c>
    </row>
    <row r="186">
      <c r="A186" s="15" t="s">
        <v>253</v>
      </c>
      <c r="B186" s="16">
        <v>8.90422381885E12</v>
      </c>
      <c r="C186" s="17" t="s">
        <v>484</v>
      </c>
      <c r="D186" s="17">
        <f>VLOOKUP(B186,'Company X - SKU Master'!$A:$B,2,0)</f>
        <v>240</v>
      </c>
      <c r="E186" s="18">
        <f t="shared" si="1"/>
        <v>0.24</v>
      </c>
    </row>
    <row r="187">
      <c r="A187" s="15" t="s">
        <v>253</v>
      </c>
      <c r="B187" s="16">
        <v>8.904223819468E12</v>
      </c>
      <c r="C187" s="17" t="s">
        <v>484</v>
      </c>
      <c r="D187" s="17">
        <f>VLOOKUP(B187,'Company X - SKU Master'!$A:$B,2,0)</f>
        <v>240</v>
      </c>
      <c r="E187" s="18">
        <f t="shared" si="1"/>
        <v>0.24</v>
      </c>
    </row>
    <row r="188">
      <c r="A188" s="15" t="s">
        <v>231</v>
      </c>
      <c r="B188" s="16">
        <v>8.904223818706E12</v>
      </c>
      <c r="C188" s="17" t="s">
        <v>484</v>
      </c>
      <c r="D188" s="17">
        <f>VLOOKUP(B188,'Company X - SKU Master'!$A:$B,2,0)</f>
        <v>127</v>
      </c>
      <c r="E188" s="18">
        <f t="shared" si="1"/>
        <v>0.127</v>
      </c>
    </row>
    <row r="189">
      <c r="A189" s="15" t="s">
        <v>231</v>
      </c>
      <c r="B189" s="16">
        <v>8.904223818942E12</v>
      </c>
      <c r="C189" s="17" t="s">
        <v>484</v>
      </c>
      <c r="D189" s="17">
        <f>VLOOKUP(B189,'Company X - SKU Master'!$A:$B,2,0)</f>
        <v>133</v>
      </c>
      <c r="E189" s="18">
        <f t="shared" si="1"/>
        <v>0.133</v>
      </c>
    </row>
    <row r="190">
      <c r="A190" s="15" t="s">
        <v>231</v>
      </c>
      <c r="B190" s="16">
        <v>8.90422381885E12</v>
      </c>
      <c r="C190" s="17" t="s">
        <v>484</v>
      </c>
      <c r="D190" s="17">
        <f>VLOOKUP(B190,'Company X - SKU Master'!$A:$B,2,0)</f>
        <v>240</v>
      </c>
      <c r="E190" s="18">
        <f t="shared" si="1"/>
        <v>0.24</v>
      </c>
    </row>
    <row r="191">
      <c r="A191" s="15" t="s">
        <v>229</v>
      </c>
      <c r="B191" s="16">
        <v>8.904223818706E12</v>
      </c>
      <c r="C191" s="17" t="s">
        <v>484</v>
      </c>
      <c r="D191" s="17">
        <f>VLOOKUP(B191,'Company X - SKU Master'!$A:$B,2,0)</f>
        <v>127</v>
      </c>
      <c r="E191" s="18">
        <f t="shared" si="1"/>
        <v>0.127</v>
      </c>
    </row>
    <row r="192">
      <c r="A192" s="15" t="s">
        <v>229</v>
      </c>
      <c r="B192" s="16">
        <v>8.904223818942E12</v>
      </c>
      <c r="C192" s="17" t="s">
        <v>484</v>
      </c>
      <c r="D192" s="17">
        <f>VLOOKUP(B192,'Company X - SKU Master'!$A:$B,2,0)</f>
        <v>133</v>
      </c>
      <c r="E192" s="18">
        <f t="shared" si="1"/>
        <v>0.133</v>
      </c>
    </row>
    <row r="193">
      <c r="A193" s="15" t="s">
        <v>229</v>
      </c>
      <c r="B193" s="16">
        <v>8.90422381885E12</v>
      </c>
      <c r="C193" s="17" t="s">
        <v>484</v>
      </c>
      <c r="D193" s="17">
        <f>VLOOKUP(B193,'Company X - SKU Master'!$A:$B,2,0)</f>
        <v>240</v>
      </c>
      <c r="E193" s="18">
        <f t="shared" si="1"/>
        <v>0.24</v>
      </c>
    </row>
    <row r="194">
      <c r="A194" s="15" t="s">
        <v>227</v>
      </c>
      <c r="B194" s="16">
        <v>8.904223818706E12</v>
      </c>
      <c r="C194" s="17" t="s">
        <v>484</v>
      </c>
      <c r="D194" s="17">
        <f>VLOOKUP(B194,'Company X - SKU Master'!$A:$B,2,0)</f>
        <v>127</v>
      </c>
      <c r="E194" s="18">
        <f t="shared" si="1"/>
        <v>0.127</v>
      </c>
    </row>
    <row r="195">
      <c r="A195" s="15" t="s">
        <v>227</v>
      </c>
      <c r="B195" s="16">
        <v>8.904223818942E12</v>
      </c>
      <c r="C195" s="17" t="s">
        <v>484</v>
      </c>
      <c r="D195" s="17">
        <f>VLOOKUP(B195,'Company X - SKU Master'!$A:$B,2,0)</f>
        <v>133</v>
      </c>
      <c r="E195" s="18">
        <f t="shared" si="1"/>
        <v>0.133</v>
      </c>
    </row>
    <row r="196">
      <c r="A196" s="15" t="s">
        <v>227</v>
      </c>
      <c r="B196" s="16">
        <v>8.90422381885E12</v>
      </c>
      <c r="C196" s="17" t="s">
        <v>484</v>
      </c>
      <c r="D196" s="17">
        <f>VLOOKUP(B196,'Company X - SKU Master'!$A:$B,2,0)</f>
        <v>240</v>
      </c>
      <c r="E196" s="18">
        <f t="shared" si="1"/>
        <v>0.24</v>
      </c>
    </row>
    <row r="197">
      <c r="A197" s="15" t="s">
        <v>225</v>
      </c>
      <c r="B197" s="16">
        <v>8.904223818706E12</v>
      </c>
      <c r="C197" s="17" t="s">
        <v>484</v>
      </c>
      <c r="D197" s="17">
        <f>VLOOKUP(B197,'Company X - SKU Master'!$A:$B,2,0)</f>
        <v>127</v>
      </c>
      <c r="E197" s="18">
        <f t="shared" si="1"/>
        <v>0.127</v>
      </c>
    </row>
    <row r="198">
      <c r="A198" s="15" t="s">
        <v>225</v>
      </c>
      <c r="B198" s="16">
        <v>8.904223818942E12</v>
      </c>
      <c r="C198" s="17" t="s">
        <v>484</v>
      </c>
      <c r="D198" s="17">
        <f>VLOOKUP(B198,'Company X - SKU Master'!$A:$B,2,0)</f>
        <v>133</v>
      </c>
      <c r="E198" s="18">
        <f t="shared" si="1"/>
        <v>0.133</v>
      </c>
    </row>
    <row r="199">
      <c r="A199" s="15" t="s">
        <v>225</v>
      </c>
      <c r="B199" s="16">
        <v>8.90422381885E12</v>
      </c>
      <c r="C199" s="17" t="s">
        <v>484</v>
      </c>
      <c r="D199" s="17">
        <f>VLOOKUP(B199,'Company X - SKU Master'!$A:$B,2,0)</f>
        <v>240</v>
      </c>
      <c r="E199" s="18">
        <f t="shared" si="1"/>
        <v>0.24</v>
      </c>
    </row>
    <row r="200">
      <c r="A200" s="15" t="s">
        <v>223</v>
      </c>
      <c r="B200" s="16">
        <v>8.904223819338E12</v>
      </c>
      <c r="C200" s="17" t="s">
        <v>484</v>
      </c>
      <c r="D200" s="17">
        <f>VLOOKUP(B200,'Company X - SKU Master'!$A:$B,2,0)</f>
        <v>600</v>
      </c>
      <c r="E200" s="18">
        <f t="shared" si="1"/>
        <v>0.6</v>
      </c>
    </row>
    <row r="201">
      <c r="A201" s="15" t="s">
        <v>139</v>
      </c>
      <c r="B201" s="16">
        <v>8.904223817273E12</v>
      </c>
      <c r="C201" s="17" t="s">
        <v>486</v>
      </c>
      <c r="D201" s="17">
        <f>VLOOKUP(B201,'Company X - SKU Master'!$A:$B,2,0)</f>
        <v>65</v>
      </c>
      <c r="E201" s="18">
        <f t="shared" si="1"/>
        <v>0.13</v>
      </c>
    </row>
    <row r="202">
      <c r="A202" s="15" t="s">
        <v>139</v>
      </c>
      <c r="B202" s="16">
        <v>8.904223815866E12</v>
      </c>
      <c r="C202" s="17" t="s">
        <v>486</v>
      </c>
      <c r="D202" s="17">
        <f>VLOOKUP(B202,'Company X - SKU Master'!$A:$B,2,0)</f>
        <v>113</v>
      </c>
      <c r="E202" s="18">
        <f t="shared" si="1"/>
        <v>0.226</v>
      </c>
    </row>
    <row r="203">
      <c r="A203" s="15" t="s">
        <v>139</v>
      </c>
      <c r="B203" s="16">
        <v>8.904223815859E12</v>
      </c>
      <c r="C203" s="17" t="s">
        <v>484</v>
      </c>
      <c r="D203" s="17">
        <f>VLOOKUP(B203,'Company X - SKU Master'!$A:$B,2,0)</f>
        <v>165</v>
      </c>
      <c r="E203" s="18">
        <f t="shared" si="1"/>
        <v>0.165</v>
      </c>
    </row>
    <row r="204">
      <c r="A204" s="15" t="s">
        <v>139</v>
      </c>
      <c r="B204" s="16">
        <v>8.904223815682E12</v>
      </c>
      <c r="C204" s="17" t="s">
        <v>484</v>
      </c>
      <c r="D204" s="17">
        <f>VLOOKUP(B204,'Company X - SKU Master'!$A:$B,2,0)</f>
        <v>210</v>
      </c>
      <c r="E204" s="18">
        <f t="shared" si="1"/>
        <v>0.21</v>
      </c>
    </row>
    <row r="205">
      <c r="A205" s="15" t="s">
        <v>221</v>
      </c>
      <c r="B205" s="16">
        <v>8.904223816214E12</v>
      </c>
      <c r="C205" s="17" t="s">
        <v>484</v>
      </c>
      <c r="D205" s="17">
        <f>VLOOKUP(B205,'Company X - SKU Master'!$A:$B,2,0)</f>
        <v>120</v>
      </c>
      <c r="E205" s="18">
        <f t="shared" si="1"/>
        <v>0.12</v>
      </c>
    </row>
    <row r="206">
      <c r="A206" s="15" t="s">
        <v>221</v>
      </c>
      <c r="B206" s="16">
        <v>8.904223818874E12</v>
      </c>
      <c r="C206" s="17" t="s">
        <v>484</v>
      </c>
      <c r="D206" s="17">
        <f>VLOOKUP(B206,'Company X - SKU Master'!$A:$B,2,0)</f>
        <v>100</v>
      </c>
      <c r="E206" s="18">
        <f t="shared" si="1"/>
        <v>0.1</v>
      </c>
    </row>
    <row r="207">
      <c r="A207" s="15" t="s">
        <v>219</v>
      </c>
      <c r="B207" s="16">
        <v>8.904223818706E12</v>
      </c>
      <c r="C207" s="17" t="s">
        <v>484</v>
      </c>
      <c r="D207" s="17">
        <f>VLOOKUP(B207,'Company X - SKU Master'!$A:$B,2,0)</f>
        <v>127</v>
      </c>
      <c r="E207" s="18">
        <f t="shared" si="1"/>
        <v>0.127</v>
      </c>
    </row>
    <row r="208">
      <c r="A208" s="15" t="s">
        <v>219</v>
      </c>
      <c r="B208" s="16">
        <v>8.904223818942E12</v>
      </c>
      <c r="C208" s="17" t="s">
        <v>484</v>
      </c>
      <c r="D208" s="17">
        <f>VLOOKUP(B208,'Company X - SKU Master'!$A:$B,2,0)</f>
        <v>133</v>
      </c>
      <c r="E208" s="18">
        <f t="shared" si="1"/>
        <v>0.133</v>
      </c>
    </row>
    <row r="209">
      <c r="A209" s="15" t="s">
        <v>219</v>
      </c>
      <c r="B209" s="16">
        <v>8.90422381885E12</v>
      </c>
      <c r="C209" s="17" t="s">
        <v>484</v>
      </c>
      <c r="D209" s="17">
        <f>VLOOKUP(B209,'Company X - SKU Master'!$A:$B,2,0)</f>
        <v>240</v>
      </c>
      <c r="E209" s="18">
        <f t="shared" si="1"/>
        <v>0.24</v>
      </c>
    </row>
    <row r="210">
      <c r="A210" s="15" t="s">
        <v>55</v>
      </c>
      <c r="B210" s="16">
        <v>8.904223818614E12</v>
      </c>
      <c r="C210" s="17" t="s">
        <v>484</v>
      </c>
      <c r="D210" s="17">
        <f>VLOOKUP(B210,'Company X - SKU Master'!$A:$B,2,0)</f>
        <v>65</v>
      </c>
      <c r="E210" s="18">
        <f t="shared" si="1"/>
        <v>0.065</v>
      </c>
    </row>
    <row r="211">
      <c r="A211" s="15" t="s">
        <v>55</v>
      </c>
      <c r="B211" s="16">
        <v>8.904223815866E12</v>
      </c>
      <c r="C211" s="17" t="s">
        <v>484</v>
      </c>
      <c r="D211" s="17">
        <f>VLOOKUP(B211,'Company X - SKU Master'!$A:$B,2,0)</f>
        <v>113</v>
      </c>
      <c r="E211" s="18">
        <f t="shared" si="1"/>
        <v>0.113</v>
      </c>
    </row>
    <row r="212">
      <c r="A212" s="15" t="s">
        <v>55</v>
      </c>
      <c r="B212" s="16">
        <v>8.904223815859E12</v>
      </c>
      <c r="C212" s="17" t="s">
        <v>484</v>
      </c>
      <c r="D212" s="17">
        <f>VLOOKUP(B212,'Company X - SKU Master'!$A:$B,2,0)</f>
        <v>165</v>
      </c>
      <c r="E212" s="18">
        <f t="shared" si="1"/>
        <v>0.165</v>
      </c>
    </row>
    <row r="213">
      <c r="A213" s="15" t="s">
        <v>55</v>
      </c>
      <c r="B213" s="16">
        <v>8.904223817334E12</v>
      </c>
      <c r="C213" s="17" t="s">
        <v>484</v>
      </c>
      <c r="D213" s="17">
        <f>VLOOKUP(B213,'Company X - SKU Master'!$A:$B,2,0)</f>
        <v>170</v>
      </c>
      <c r="E213" s="18">
        <f t="shared" si="1"/>
        <v>0.17</v>
      </c>
    </row>
    <row r="214">
      <c r="A214" s="15" t="s">
        <v>55</v>
      </c>
      <c r="B214" s="16" t="s">
        <v>493</v>
      </c>
      <c r="C214" s="17" t="s">
        <v>484</v>
      </c>
      <c r="D214" s="17">
        <f>VLOOKUP(B214,'Company X - SKU Master'!$A:$B,2,0)</f>
        <v>500</v>
      </c>
      <c r="E214" s="18">
        <f t="shared" si="1"/>
        <v>0.5</v>
      </c>
    </row>
    <row r="215">
      <c r="A215" s="15" t="s">
        <v>55</v>
      </c>
      <c r="B215" s="16">
        <v>8.904223819369E12</v>
      </c>
      <c r="C215" s="17" t="s">
        <v>484</v>
      </c>
      <c r="D215" s="17">
        <f>VLOOKUP(B215,'Company X - SKU Master'!$A:$B,2,0)</f>
        <v>170</v>
      </c>
      <c r="E215" s="18">
        <f t="shared" si="1"/>
        <v>0.17</v>
      </c>
    </row>
    <row r="216">
      <c r="A216" s="15" t="s">
        <v>217</v>
      </c>
      <c r="B216" s="16">
        <v>8.904223818706E12</v>
      </c>
      <c r="C216" s="17" t="s">
        <v>484</v>
      </c>
      <c r="D216" s="17">
        <f>VLOOKUP(B216,'Company X - SKU Master'!$A:$B,2,0)</f>
        <v>127</v>
      </c>
      <c r="E216" s="18">
        <f t="shared" si="1"/>
        <v>0.127</v>
      </c>
    </row>
    <row r="217">
      <c r="A217" s="15" t="s">
        <v>217</v>
      </c>
      <c r="B217" s="16">
        <v>8.904223818942E12</v>
      </c>
      <c r="C217" s="17" t="s">
        <v>484</v>
      </c>
      <c r="D217" s="17">
        <f>VLOOKUP(B217,'Company X - SKU Master'!$A:$B,2,0)</f>
        <v>133</v>
      </c>
      <c r="E217" s="18">
        <f t="shared" si="1"/>
        <v>0.133</v>
      </c>
    </row>
    <row r="218">
      <c r="A218" s="15" t="s">
        <v>217</v>
      </c>
      <c r="B218" s="16">
        <v>8.90422381885E12</v>
      </c>
      <c r="C218" s="17" t="s">
        <v>484</v>
      </c>
      <c r="D218" s="17">
        <f>VLOOKUP(B218,'Company X - SKU Master'!$A:$B,2,0)</f>
        <v>240</v>
      </c>
      <c r="E218" s="18">
        <f t="shared" si="1"/>
        <v>0.24</v>
      </c>
    </row>
    <row r="219">
      <c r="A219" s="15" t="s">
        <v>53</v>
      </c>
      <c r="B219" s="16">
        <v>8.904223819468E12</v>
      </c>
      <c r="C219" s="17" t="s">
        <v>486</v>
      </c>
      <c r="D219" s="17">
        <f>VLOOKUP(B219,'Company X - SKU Master'!$A:$B,2,0)</f>
        <v>240</v>
      </c>
      <c r="E219" s="18">
        <f t="shared" si="1"/>
        <v>0.48</v>
      </c>
    </row>
    <row r="220">
      <c r="A220" s="15" t="s">
        <v>53</v>
      </c>
      <c r="B220" s="16">
        <v>8.904223818706E12</v>
      </c>
      <c r="C220" s="17" t="s">
        <v>486</v>
      </c>
      <c r="D220" s="17">
        <f>VLOOKUP(B220,'Company X - SKU Master'!$A:$B,2,0)</f>
        <v>127</v>
      </c>
      <c r="E220" s="18">
        <f t="shared" si="1"/>
        <v>0.254</v>
      </c>
    </row>
    <row r="221">
      <c r="A221" s="15" t="s">
        <v>51</v>
      </c>
      <c r="B221" s="16">
        <v>8.904223818706E12</v>
      </c>
      <c r="C221" s="17" t="s">
        <v>484</v>
      </c>
      <c r="D221" s="17">
        <f>VLOOKUP(B221,'Company X - SKU Master'!$A:$B,2,0)</f>
        <v>127</v>
      </c>
      <c r="E221" s="18">
        <f t="shared" si="1"/>
        <v>0.127</v>
      </c>
    </row>
    <row r="222">
      <c r="A222" s="15" t="s">
        <v>51</v>
      </c>
      <c r="B222" s="16">
        <v>8.90422381885E12</v>
      </c>
      <c r="C222" s="17" t="s">
        <v>484</v>
      </c>
      <c r="D222" s="17">
        <f>VLOOKUP(B222,'Company X - SKU Master'!$A:$B,2,0)</f>
        <v>240</v>
      </c>
      <c r="E222" s="18">
        <f t="shared" si="1"/>
        <v>0.24</v>
      </c>
    </row>
    <row r="223">
      <c r="A223" s="15" t="s">
        <v>51</v>
      </c>
      <c r="B223" s="16">
        <v>8.904223819468E12</v>
      </c>
      <c r="C223" s="17" t="s">
        <v>484</v>
      </c>
      <c r="D223" s="17">
        <f>VLOOKUP(B223,'Company X - SKU Master'!$A:$B,2,0)</f>
        <v>240</v>
      </c>
      <c r="E223" s="18">
        <f t="shared" si="1"/>
        <v>0.24</v>
      </c>
    </row>
    <row r="224">
      <c r="A224" s="15" t="s">
        <v>215</v>
      </c>
      <c r="B224" s="16">
        <v>8.904223818706E12</v>
      </c>
      <c r="C224" s="17" t="s">
        <v>484</v>
      </c>
      <c r="D224" s="17">
        <f>VLOOKUP(B224,'Company X - SKU Master'!$A:$B,2,0)</f>
        <v>127</v>
      </c>
      <c r="E224" s="18">
        <f t="shared" si="1"/>
        <v>0.127</v>
      </c>
    </row>
    <row r="225">
      <c r="A225" s="15" t="s">
        <v>215</v>
      </c>
      <c r="B225" s="16">
        <v>8.904223818942E12</v>
      </c>
      <c r="C225" s="17" t="s">
        <v>484</v>
      </c>
      <c r="D225" s="17">
        <f>VLOOKUP(B225,'Company X - SKU Master'!$A:$B,2,0)</f>
        <v>133</v>
      </c>
      <c r="E225" s="18">
        <f t="shared" si="1"/>
        <v>0.133</v>
      </c>
    </row>
    <row r="226">
      <c r="A226" s="15" t="s">
        <v>215</v>
      </c>
      <c r="B226" s="16">
        <v>8.90422381885E12</v>
      </c>
      <c r="C226" s="17" t="s">
        <v>484</v>
      </c>
      <c r="D226" s="17">
        <f>VLOOKUP(B226,'Company X - SKU Master'!$A:$B,2,0)</f>
        <v>240</v>
      </c>
      <c r="E226" s="18">
        <f t="shared" si="1"/>
        <v>0.24</v>
      </c>
    </row>
    <row r="227">
      <c r="A227" s="15" t="s">
        <v>49</v>
      </c>
      <c r="B227" s="16">
        <v>8.904223819161E12</v>
      </c>
      <c r="C227" s="17" t="s">
        <v>484</v>
      </c>
      <c r="D227" s="17">
        <f>VLOOKUP(B227,'Company X - SKU Master'!$A:$B,2,0)</f>
        <v>115</v>
      </c>
      <c r="E227" s="18">
        <f t="shared" si="1"/>
        <v>0.115</v>
      </c>
    </row>
    <row r="228">
      <c r="A228" s="15" t="s">
        <v>49</v>
      </c>
      <c r="B228" s="16">
        <v>8.90422381926E12</v>
      </c>
      <c r="C228" s="17" t="s">
        <v>484</v>
      </c>
      <c r="D228" s="17">
        <f>VLOOKUP(B228,'Company X - SKU Master'!$A:$B,2,0)</f>
        <v>130</v>
      </c>
      <c r="E228" s="18">
        <f t="shared" si="1"/>
        <v>0.13</v>
      </c>
    </row>
    <row r="229">
      <c r="A229" s="15" t="s">
        <v>137</v>
      </c>
      <c r="B229" s="16">
        <v>8.904223818683E12</v>
      </c>
      <c r="C229" s="17" t="s">
        <v>484</v>
      </c>
      <c r="D229" s="17">
        <f>VLOOKUP(B229,'Company X - SKU Master'!$A:$B,2,0)</f>
        <v>121</v>
      </c>
      <c r="E229" s="18">
        <f t="shared" si="1"/>
        <v>0.121</v>
      </c>
    </row>
    <row r="230">
      <c r="A230" s="15" t="s">
        <v>137</v>
      </c>
      <c r="B230" s="16">
        <v>8.904223819468E12</v>
      </c>
      <c r="C230" s="17" t="s">
        <v>484</v>
      </c>
      <c r="D230" s="17">
        <f>VLOOKUP(B230,'Company X - SKU Master'!$A:$B,2,0)</f>
        <v>240</v>
      </c>
      <c r="E230" s="18">
        <f t="shared" si="1"/>
        <v>0.24</v>
      </c>
    </row>
    <row r="231">
      <c r="A231" s="15" t="s">
        <v>137</v>
      </c>
      <c r="B231" s="16">
        <v>8.90422381885E12</v>
      </c>
      <c r="C231" s="17" t="s">
        <v>484</v>
      </c>
      <c r="D231" s="17">
        <f>VLOOKUP(B231,'Company X - SKU Master'!$A:$B,2,0)</f>
        <v>240</v>
      </c>
      <c r="E231" s="18">
        <f t="shared" si="1"/>
        <v>0.24</v>
      </c>
    </row>
    <row r="232">
      <c r="A232" s="15" t="s">
        <v>47</v>
      </c>
      <c r="B232" s="16">
        <v>8.904223818706E12</v>
      </c>
      <c r="C232" s="17" t="s">
        <v>484</v>
      </c>
      <c r="D232" s="17">
        <f>VLOOKUP(B232,'Company X - SKU Master'!$A:$B,2,0)</f>
        <v>127</v>
      </c>
      <c r="E232" s="18">
        <f t="shared" si="1"/>
        <v>0.127</v>
      </c>
    </row>
    <row r="233">
      <c r="A233" s="15" t="s">
        <v>47</v>
      </c>
      <c r="B233" s="16">
        <v>8.90422381885E12</v>
      </c>
      <c r="C233" s="17" t="s">
        <v>484</v>
      </c>
      <c r="D233" s="17">
        <f>VLOOKUP(B233,'Company X - SKU Master'!$A:$B,2,0)</f>
        <v>240</v>
      </c>
      <c r="E233" s="18">
        <f t="shared" si="1"/>
        <v>0.24</v>
      </c>
    </row>
    <row r="234">
      <c r="A234" s="15" t="s">
        <v>47</v>
      </c>
      <c r="B234" s="16">
        <v>8.904223819468E12</v>
      </c>
      <c r="C234" s="17" t="s">
        <v>484</v>
      </c>
      <c r="D234" s="17">
        <f>VLOOKUP(B234,'Company X - SKU Master'!$A:$B,2,0)</f>
        <v>240</v>
      </c>
      <c r="E234" s="18">
        <f t="shared" si="1"/>
        <v>0.24</v>
      </c>
    </row>
    <row r="235">
      <c r="A235" s="15" t="s">
        <v>45</v>
      </c>
      <c r="B235" s="16">
        <v>8.904223815859E12</v>
      </c>
      <c r="C235" s="17" t="s">
        <v>484</v>
      </c>
      <c r="D235" s="17">
        <f>VLOOKUP(B235,'Company X - SKU Master'!$A:$B,2,0)</f>
        <v>165</v>
      </c>
      <c r="E235" s="18">
        <f t="shared" si="1"/>
        <v>0.165</v>
      </c>
    </row>
    <row r="236">
      <c r="A236" s="15" t="s">
        <v>45</v>
      </c>
      <c r="B236" s="16">
        <v>8.904223817273E12</v>
      </c>
      <c r="C236" s="17" t="s">
        <v>484</v>
      </c>
      <c r="D236" s="17">
        <f>VLOOKUP(B236,'Company X - SKU Master'!$A:$B,2,0)</f>
        <v>65</v>
      </c>
      <c r="E236" s="18">
        <f t="shared" si="1"/>
        <v>0.065</v>
      </c>
    </row>
    <row r="237">
      <c r="A237" s="15" t="s">
        <v>45</v>
      </c>
      <c r="B237" s="16">
        <v>8.904223818751E12</v>
      </c>
      <c r="C237" s="17" t="s">
        <v>484</v>
      </c>
      <c r="D237" s="17">
        <f>VLOOKUP(B237,'Company X - SKU Master'!$A:$B,2,0)</f>
        <v>113</v>
      </c>
      <c r="E237" s="18">
        <f t="shared" si="1"/>
        <v>0.113</v>
      </c>
    </row>
    <row r="238">
      <c r="A238" s="15" t="s">
        <v>43</v>
      </c>
      <c r="B238" s="16">
        <v>8.904223819291E12</v>
      </c>
      <c r="C238" s="17" t="s">
        <v>486</v>
      </c>
      <c r="D238" s="17">
        <f>VLOOKUP(B238,'Company X - SKU Master'!$A:$B,2,0)</f>
        <v>112</v>
      </c>
      <c r="E238" s="18">
        <f t="shared" si="1"/>
        <v>0.224</v>
      </c>
    </row>
    <row r="239">
      <c r="A239" s="15" t="s">
        <v>43</v>
      </c>
      <c r="B239" s="16">
        <v>8.904223819031E12</v>
      </c>
      <c r="C239" s="17" t="s">
        <v>486</v>
      </c>
      <c r="D239" s="17">
        <f>VLOOKUP(B239,'Company X - SKU Master'!$A:$B,2,0)</f>
        <v>112</v>
      </c>
      <c r="E239" s="18">
        <f t="shared" si="1"/>
        <v>0.224</v>
      </c>
    </row>
    <row r="240">
      <c r="A240" s="15" t="s">
        <v>43</v>
      </c>
      <c r="B240" s="16">
        <v>8.904223819024E12</v>
      </c>
      <c r="C240" s="17" t="s">
        <v>486</v>
      </c>
      <c r="D240" s="17">
        <f>VLOOKUP(B240,'Company X - SKU Master'!$A:$B,2,0)</f>
        <v>112</v>
      </c>
      <c r="E240" s="18">
        <f t="shared" si="1"/>
        <v>0.224</v>
      </c>
    </row>
    <row r="241">
      <c r="A241" s="15" t="s">
        <v>43</v>
      </c>
      <c r="B241" s="16">
        <v>8.904223819161E12</v>
      </c>
      <c r="C241" s="17" t="s">
        <v>484</v>
      </c>
      <c r="D241" s="17">
        <f>VLOOKUP(B241,'Company X - SKU Master'!$A:$B,2,0)</f>
        <v>115</v>
      </c>
      <c r="E241" s="18">
        <f t="shared" si="1"/>
        <v>0.115</v>
      </c>
    </row>
    <row r="242">
      <c r="A242" s="15" t="s">
        <v>43</v>
      </c>
      <c r="B242" s="16">
        <v>8.90422381926E12</v>
      </c>
      <c r="C242" s="17" t="s">
        <v>484</v>
      </c>
      <c r="D242" s="17">
        <f>VLOOKUP(B242,'Company X - SKU Master'!$A:$B,2,0)</f>
        <v>130</v>
      </c>
      <c r="E242" s="18">
        <f t="shared" si="1"/>
        <v>0.13</v>
      </c>
    </row>
    <row r="243">
      <c r="A243" s="15" t="s">
        <v>43</v>
      </c>
      <c r="B243" s="16">
        <v>8.904223819468E12</v>
      </c>
      <c r="C243" s="17" t="s">
        <v>484</v>
      </c>
      <c r="D243" s="17">
        <f>VLOOKUP(B243,'Company X - SKU Master'!$A:$B,2,0)</f>
        <v>240</v>
      </c>
      <c r="E243" s="18">
        <f t="shared" si="1"/>
        <v>0.24</v>
      </c>
    </row>
    <row r="244">
      <c r="A244" s="15" t="s">
        <v>135</v>
      </c>
      <c r="B244" s="16">
        <v>8.904223818706E12</v>
      </c>
      <c r="C244" s="17" t="s">
        <v>484</v>
      </c>
      <c r="D244" s="17">
        <f>VLOOKUP(B244,'Company X - SKU Master'!$A:$B,2,0)</f>
        <v>127</v>
      </c>
      <c r="E244" s="18">
        <f t="shared" si="1"/>
        <v>0.127</v>
      </c>
    </row>
    <row r="245">
      <c r="A245" s="15" t="s">
        <v>135</v>
      </c>
      <c r="B245" s="16">
        <v>8.904223818942E12</v>
      </c>
      <c r="C245" s="17" t="s">
        <v>484</v>
      </c>
      <c r="D245" s="17">
        <f>VLOOKUP(B245,'Company X - SKU Master'!$A:$B,2,0)</f>
        <v>133</v>
      </c>
      <c r="E245" s="18">
        <f t="shared" si="1"/>
        <v>0.133</v>
      </c>
    </row>
    <row r="246">
      <c r="A246" s="15" t="s">
        <v>135</v>
      </c>
      <c r="B246" s="16">
        <v>8.90422381885E12</v>
      </c>
      <c r="C246" s="17" t="s">
        <v>484</v>
      </c>
      <c r="D246" s="17">
        <f>VLOOKUP(B246,'Company X - SKU Master'!$A:$B,2,0)</f>
        <v>240</v>
      </c>
      <c r="E246" s="18">
        <f t="shared" si="1"/>
        <v>0.24</v>
      </c>
    </row>
    <row r="247">
      <c r="A247" s="15" t="s">
        <v>57</v>
      </c>
      <c r="B247" s="16">
        <v>8.904223819468E12</v>
      </c>
      <c r="C247" s="17" t="s">
        <v>484</v>
      </c>
      <c r="D247" s="17">
        <f>VLOOKUP(B247,'Company X - SKU Master'!$A:$B,2,0)</f>
        <v>240</v>
      </c>
      <c r="E247" s="18">
        <f t="shared" si="1"/>
        <v>0.24</v>
      </c>
    </row>
    <row r="248">
      <c r="A248" s="15" t="s">
        <v>57</v>
      </c>
      <c r="B248" s="16">
        <v>8.904223818669E12</v>
      </c>
      <c r="C248" s="17" t="s">
        <v>484</v>
      </c>
      <c r="D248" s="17">
        <f>VLOOKUP(B248,'Company X - SKU Master'!$A:$B,2,0)</f>
        <v>240</v>
      </c>
      <c r="E248" s="18">
        <f t="shared" si="1"/>
        <v>0.24</v>
      </c>
    </row>
    <row r="249">
      <c r="A249" s="15" t="s">
        <v>57</v>
      </c>
      <c r="B249" s="16">
        <v>8.904223818683E12</v>
      </c>
      <c r="C249" s="17" t="s">
        <v>484</v>
      </c>
      <c r="D249" s="17">
        <f>VLOOKUP(B249,'Company X - SKU Master'!$A:$B,2,0)</f>
        <v>121</v>
      </c>
      <c r="E249" s="18">
        <f t="shared" si="1"/>
        <v>0.121</v>
      </c>
    </row>
    <row r="250">
      <c r="A250" s="15" t="s">
        <v>57</v>
      </c>
      <c r="B250" s="16">
        <v>8.904223818713E12</v>
      </c>
      <c r="C250" s="17" t="s">
        <v>484</v>
      </c>
      <c r="D250" s="17">
        <f>VLOOKUP(B250,'Company X - SKU Master'!$A:$B,2,0)</f>
        <v>120</v>
      </c>
      <c r="E250" s="18">
        <f t="shared" si="1"/>
        <v>0.12</v>
      </c>
    </row>
    <row r="251">
      <c r="A251" s="15" t="s">
        <v>209</v>
      </c>
      <c r="B251" s="16">
        <v>8.904223819321E12</v>
      </c>
      <c r="C251" s="17" t="s">
        <v>484</v>
      </c>
      <c r="D251" s="17">
        <f>VLOOKUP(B251,'Company X - SKU Master'!$A:$B,2,0)</f>
        <v>600</v>
      </c>
      <c r="E251" s="18">
        <f t="shared" si="1"/>
        <v>0.6</v>
      </c>
    </row>
    <row r="252">
      <c r="A252" s="15" t="s">
        <v>209</v>
      </c>
      <c r="B252" s="16">
        <v>8.90422381843E12</v>
      </c>
      <c r="C252" s="17" t="s">
        <v>484</v>
      </c>
      <c r="D252" s="17">
        <f>VLOOKUP(B252,'Company X - SKU Master'!$A:$B,2,0)</f>
        <v>165</v>
      </c>
      <c r="E252" s="18">
        <f t="shared" si="1"/>
        <v>0.165</v>
      </c>
    </row>
    <row r="253">
      <c r="A253" s="15" t="s">
        <v>39</v>
      </c>
      <c r="B253" s="16">
        <v>8.904223818669E12</v>
      </c>
      <c r="C253" s="17" t="s">
        <v>484</v>
      </c>
      <c r="D253" s="17">
        <f>VLOOKUP(B253,'Company X - SKU Master'!$A:$B,2,0)</f>
        <v>240</v>
      </c>
      <c r="E253" s="18">
        <f t="shared" si="1"/>
        <v>0.24</v>
      </c>
    </row>
    <row r="254">
      <c r="A254" s="15" t="s">
        <v>39</v>
      </c>
      <c r="B254" s="16">
        <v>8.904223819147E12</v>
      </c>
      <c r="C254" s="17" t="s">
        <v>484</v>
      </c>
      <c r="D254" s="17">
        <f>VLOOKUP(B254,'Company X - SKU Master'!$A:$B,2,0)</f>
        <v>240</v>
      </c>
      <c r="E254" s="18">
        <f t="shared" si="1"/>
        <v>0.24</v>
      </c>
    </row>
    <row r="255">
      <c r="A255" s="15" t="s">
        <v>39</v>
      </c>
      <c r="B255" s="16">
        <v>8.90422381885E12</v>
      </c>
      <c r="C255" s="17" t="s">
        <v>484</v>
      </c>
      <c r="D255" s="17">
        <f>VLOOKUP(B255,'Company X - SKU Master'!$A:$B,2,0)</f>
        <v>240</v>
      </c>
      <c r="E255" s="18">
        <f t="shared" si="1"/>
        <v>0.24</v>
      </c>
    </row>
    <row r="256">
      <c r="A256" s="15" t="s">
        <v>39</v>
      </c>
      <c r="B256" s="16">
        <v>8.904223819505E12</v>
      </c>
      <c r="C256" s="17" t="s">
        <v>484</v>
      </c>
      <c r="D256" s="17">
        <f>VLOOKUP(B256,'Company X - SKU Master'!$A:$B,2,0)</f>
        <v>210</v>
      </c>
      <c r="E256" s="18">
        <f t="shared" si="1"/>
        <v>0.21</v>
      </c>
    </row>
    <row r="257">
      <c r="A257" s="15" t="s">
        <v>37</v>
      </c>
      <c r="B257" s="16">
        <v>8.904223818706E12</v>
      </c>
      <c r="C257" s="17" t="s">
        <v>484</v>
      </c>
      <c r="D257" s="17">
        <f>VLOOKUP(B257,'Company X - SKU Master'!$A:$B,2,0)</f>
        <v>127</v>
      </c>
      <c r="E257" s="18">
        <f t="shared" si="1"/>
        <v>0.127</v>
      </c>
    </row>
    <row r="258">
      <c r="A258" s="15" t="s">
        <v>37</v>
      </c>
      <c r="B258" s="16">
        <v>8.904223818942E12</v>
      </c>
      <c r="C258" s="17" t="s">
        <v>484</v>
      </c>
      <c r="D258" s="17">
        <f>VLOOKUP(B258,'Company X - SKU Master'!$A:$B,2,0)</f>
        <v>133</v>
      </c>
      <c r="E258" s="18">
        <f t="shared" si="1"/>
        <v>0.133</v>
      </c>
    </row>
    <row r="259">
      <c r="A259" s="15" t="s">
        <v>37</v>
      </c>
      <c r="B259" s="16">
        <v>8.90422381885E12</v>
      </c>
      <c r="C259" s="17" t="s">
        <v>484</v>
      </c>
      <c r="D259" s="17">
        <f>VLOOKUP(B259,'Company X - SKU Master'!$A:$B,2,0)</f>
        <v>240</v>
      </c>
      <c r="E259" s="18">
        <f t="shared" si="1"/>
        <v>0.24</v>
      </c>
    </row>
    <row r="260">
      <c r="A260" s="15" t="s">
        <v>37</v>
      </c>
      <c r="B260" s="16">
        <v>8.904223819246E12</v>
      </c>
      <c r="C260" s="17" t="s">
        <v>486</v>
      </c>
      <c r="D260" s="17">
        <f>VLOOKUP(B260,'Company X - SKU Master'!$A:$B,2,0)</f>
        <v>290</v>
      </c>
      <c r="E260" s="18">
        <f t="shared" si="1"/>
        <v>0.58</v>
      </c>
    </row>
    <row r="261">
      <c r="A261" s="15" t="s">
        <v>35</v>
      </c>
      <c r="B261" s="16">
        <v>8.904223818706E12</v>
      </c>
      <c r="C261" s="17" t="s">
        <v>484</v>
      </c>
      <c r="D261" s="17">
        <f>VLOOKUP(B261,'Company X - SKU Master'!$A:$B,2,0)</f>
        <v>127</v>
      </c>
      <c r="E261" s="18">
        <f t="shared" si="1"/>
        <v>0.127</v>
      </c>
    </row>
    <row r="262">
      <c r="A262" s="15" t="s">
        <v>35</v>
      </c>
      <c r="B262" s="16">
        <v>8.90422381885E12</v>
      </c>
      <c r="C262" s="17" t="s">
        <v>484</v>
      </c>
      <c r="D262" s="17">
        <f>VLOOKUP(B262,'Company X - SKU Master'!$A:$B,2,0)</f>
        <v>240</v>
      </c>
      <c r="E262" s="18">
        <f t="shared" si="1"/>
        <v>0.24</v>
      </c>
    </row>
    <row r="263">
      <c r="A263" s="15" t="s">
        <v>35</v>
      </c>
      <c r="B263" s="16">
        <v>8.904223819468E12</v>
      </c>
      <c r="C263" s="17" t="s">
        <v>484</v>
      </c>
      <c r="D263" s="17">
        <f>VLOOKUP(B263,'Company X - SKU Master'!$A:$B,2,0)</f>
        <v>240</v>
      </c>
      <c r="E263" s="18">
        <f t="shared" si="1"/>
        <v>0.24</v>
      </c>
    </row>
    <row r="264">
      <c r="A264" s="15" t="s">
        <v>41</v>
      </c>
      <c r="B264" s="16">
        <v>8.904223819468E12</v>
      </c>
      <c r="C264" s="17" t="s">
        <v>484</v>
      </c>
      <c r="D264" s="17">
        <f>VLOOKUP(B264,'Company X - SKU Master'!$A:$B,2,0)</f>
        <v>240</v>
      </c>
      <c r="E264" s="18">
        <f t="shared" si="1"/>
        <v>0.24</v>
      </c>
    </row>
    <row r="265">
      <c r="A265" s="15" t="s">
        <v>207</v>
      </c>
      <c r="B265" s="16">
        <v>8.904223818706E12</v>
      </c>
      <c r="C265" s="17" t="s">
        <v>484</v>
      </c>
      <c r="D265" s="17">
        <f>VLOOKUP(B265,'Company X - SKU Master'!$A:$B,2,0)</f>
        <v>127</v>
      </c>
      <c r="E265" s="18">
        <f t="shared" si="1"/>
        <v>0.127</v>
      </c>
    </row>
    <row r="266">
      <c r="A266" s="15" t="s">
        <v>207</v>
      </c>
      <c r="B266" s="16">
        <v>8.904223818942E12</v>
      </c>
      <c r="C266" s="17" t="s">
        <v>484</v>
      </c>
      <c r="D266" s="17">
        <f>VLOOKUP(B266,'Company X - SKU Master'!$A:$B,2,0)</f>
        <v>133</v>
      </c>
      <c r="E266" s="18">
        <f t="shared" si="1"/>
        <v>0.133</v>
      </c>
    </row>
    <row r="267">
      <c r="A267" s="15" t="s">
        <v>207</v>
      </c>
      <c r="B267" s="16">
        <v>8.90422381885E12</v>
      </c>
      <c r="C267" s="17" t="s">
        <v>484</v>
      </c>
      <c r="D267" s="17">
        <f>VLOOKUP(B267,'Company X - SKU Master'!$A:$B,2,0)</f>
        <v>240</v>
      </c>
      <c r="E267" s="18">
        <f t="shared" si="1"/>
        <v>0.24</v>
      </c>
    </row>
    <row r="268">
      <c r="A268" s="15" t="s">
        <v>33</v>
      </c>
      <c r="B268" s="16">
        <v>8.904223818706E12</v>
      </c>
      <c r="C268" s="17" t="s">
        <v>484</v>
      </c>
      <c r="D268" s="17">
        <f>VLOOKUP(B268,'Company X - SKU Master'!$A:$B,2,0)</f>
        <v>127</v>
      </c>
      <c r="E268" s="18">
        <f t="shared" si="1"/>
        <v>0.127</v>
      </c>
    </row>
    <row r="269">
      <c r="A269" s="15" t="s">
        <v>33</v>
      </c>
      <c r="B269" s="16">
        <v>8.90422381885E12</v>
      </c>
      <c r="C269" s="17" t="s">
        <v>484</v>
      </c>
      <c r="D269" s="17">
        <f>VLOOKUP(B269,'Company X - SKU Master'!$A:$B,2,0)</f>
        <v>240</v>
      </c>
      <c r="E269" s="18">
        <f t="shared" si="1"/>
        <v>0.24</v>
      </c>
    </row>
    <row r="270">
      <c r="A270" s="15" t="s">
        <v>33</v>
      </c>
      <c r="B270" s="16">
        <v>8.904223819468E12</v>
      </c>
      <c r="C270" s="17" t="s">
        <v>484</v>
      </c>
      <c r="D270" s="17">
        <f>VLOOKUP(B270,'Company X - SKU Master'!$A:$B,2,0)</f>
        <v>240</v>
      </c>
      <c r="E270" s="18">
        <f t="shared" si="1"/>
        <v>0.24</v>
      </c>
    </row>
    <row r="271">
      <c r="A271" s="15" t="s">
        <v>205</v>
      </c>
      <c r="B271" s="16">
        <v>8.904223818706E12</v>
      </c>
      <c r="C271" s="17" t="s">
        <v>484</v>
      </c>
      <c r="D271" s="17">
        <f>VLOOKUP(B271,'Company X - SKU Master'!$A:$B,2,0)</f>
        <v>127</v>
      </c>
      <c r="E271" s="18">
        <f t="shared" si="1"/>
        <v>0.127</v>
      </c>
    </row>
    <row r="272">
      <c r="A272" s="15" t="s">
        <v>205</v>
      </c>
      <c r="B272" s="16">
        <v>8.904223818942E12</v>
      </c>
      <c r="C272" s="17" t="s">
        <v>484</v>
      </c>
      <c r="D272" s="17">
        <f>VLOOKUP(B272,'Company X - SKU Master'!$A:$B,2,0)</f>
        <v>133</v>
      </c>
      <c r="E272" s="18">
        <f t="shared" si="1"/>
        <v>0.133</v>
      </c>
    </row>
    <row r="273">
      <c r="A273" s="15" t="s">
        <v>205</v>
      </c>
      <c r="B273" s="16">
        <v>8.90422381885E12</v>
      </c>
      <c r="C273" s="17" t="s">
        <v>484</v>
      </c>
      <c r="D273" s="17">
        <f>VLOOKUP(B273,'Company X - SKU Master'!$A:$B,2,0)</f>
        <v>240</v>
      </c>
      <c r="E273" s="18">
        <f t="shared" si="1"/>
        <v>0.24</v>
      </c>
    </row>
    <row r="274">
      <c r="A274" s="15" t="s">
        <v>213</v>
      </c>
      <c r="B274" s="16">
        <v>8.904223819147E12</v>
      </c>
      <c r="C274" s="17" t="s">
        <v>484</v>
      </c>
      <c r="D274" s="17">
        <f>VLOOKUP(B274,'Company X - SKU Master'!$A:$B,2,0)</f>
        <v>240</v>
      </c>
      <c r="E274" s="18">
        <f t="shared" si="1"/>
        <v>0.24</v>
      </c>
    </row>
    <row r="275">
      <c r="A275" s="15" t="s">
        <v>213</v>
      </c>
      <c r="B275" s="16">
        <v>8.904223819468E12</v>
      </c>
      <c r="C275" s="17" t="s">
        <v>484</v>
      </c>
      <c r="D275" s="17">
        <f>VLOOKUP(B275,'Company X - SKU Master'!$A:$B,2,0)</f>
        <v>240</v>
      </c>
      <c r="E275" s="18">
        <f t="shared" si="1"/>
        <v>0.24</v>
      </c>
    </row>
    <row r="276">
      <c r="A276" s="15" t="s">
        <v>213</v>
      </c>
      <c r="B276" s="16">
        <v>8.904223819277E12</v>
      </c>
      <c r="C276" s="17" t="s">
        <v>484</v>
      </c>
      <c r="D276" s="17">
        <f>VLOOKUP(B276,'Company X - SKU Master'!$A:$B,2,0)</f>
        <v>350</v>
      </c>
      <c r="E276" s="18">
        <f t="shared" si="1"/>
        <v>0.35</v>
      </c>
    </row>
    <row r="277">
      <c r="A277" s="15" t="s">
        <v>123</v>
      </c>
      <c r="B277" s="16">
        <v>8.90422381885E12</v>
      </c>
      <c r="C277" s="17" t="s">
        <v>486</v>
      </c>
      <c r="D277" s="17">
        <f>VLOOKUP(B277,'Company X - SKU Master'!$A:$B,2,0)</f>
        <v>240</v>
      </c>
      <c r="E277" s="18">
        <f t="shared" si="1"/>
        <v>0.48</v>
      </c>
    </row>
    <row r="278">
      <c r="A278" s="15" t="s">
        <v>123</v>
      </c>
      <c r="B278" s="16">
        <v>8.904223818713E12</v>
      </c>
      <c r="C278" s="17" t="s">
        <v>484</v>
      </c>
      <c r="D278" s="17">
        <f>VLOOKUP(B278,'Company X - SKU Master'!$A:$B,2,0)</f>
        <v>120</v>
      </c>
      <c r="E278" s="18">
        <f t="shared" si="1"/>
        <v>0.12</v>
      </c>
    </row>
    <row r="279">
      <c r="A279" s="15" t="s">
        <v>123</v>
      </c>
      <c r="B279" s="16">
        <v>8.904223819024E12</v>
      </c>
      <c r="C279" s="17" t="s">
        <v>488</v>
      </c>
      <c r="D279" s="17">
        <f>VLOOKUP(B279,'Company X - SKU Master'!$A:$B,2,0)</f>
        <v>112</v>
      </c>
      <c r="E279" s="18">
        <f t="shared" si="1"/>
        <v>0.448</v>
      </c>
    </row>
    <row r="280">
      <c r="A280" s="15" t="s">
        <v>121</v>
      </c>
      <c r="B280" s="16">
        <v>8.904223819031E12</v>
      </c>
      <c r="C280" s="17" t="s">
        <v>494</v>
      </c>
      <c r="D280" s="17">
        <f>VLOOKUP(B280,'Company X - SKU Master'!$A:$B,2,0)</f>
        <v>112</v>
      </c>
      <c r="E280" s="18">
        <f t="shared" si="1"/>
        <v>0.672</v>
      </c>
    </row>
    <row r="281">
      <c r="A281" s="15" t="s">
        <v>121</v>
      </c>
      <c r="B281" s="16">
        <v>8.904223819024E12</v>
      </c>
      <c r="C281" s="17" t="s">
        <v>494</v>
      </c>
      <c r="D281" s="17">
        <f>VLOOKUP(B281,'Company X - SKU Master'!$A:$B,2,0)</f>
        <v>112</v>
      </c>
      <c r="E281" s="18">
        <f t="shared" si="1"/>
        <v>0.672</v>
      </c>
    </row>
    <row r="282">
      <c r="A282" s="15" t="s">
        <v>121</v>
      </c>
      <c r="B282" s="16">
        <v>8.904223819291E12</v>
      </c>
      <c r="C282" s="17" t="s">
        <v>486</v>
      </c>
      <c r="D282" s="17">
        <f>VLOOKUP(B282,'Company X - SKU Master'!$A:$B,2,0)</f>
        <v>112</v>
      </c>
      <c r="E282" s="18">
        <f t="shared" si="1"/>
        <v>0.224</v>
      </c>
    </row>
    <row r="283">
      <c r="A283" s="15" t="s">
        <v>121</v>
      </c>
      <c r="B283" s="16">
        <v>8.904223819031E12</v>
      </c>
      <c r="C283" s="17" t="s">
        <v>486</v>
      </c>
      <c r="D283" s="17">
        <f>VLOOKUP(B283,'Company X - SKU Master'!$A:$B,2,0)</f>
        <v>112</v>
      </c>
      <c r="E283" s="18">
        <f t="shared" si="1"/>
        <v>0.224</v>
      </c>
    </row>
    <row r="284">
      <c r="A284" s="15" t="s">
        <v>121</v>
      </c>
      <c r="B284" s="16">
        <v>8.904223819024E12</v>
      </c>
      <c r="C284" s="17" t="s">
        <v>486</v>
      </c>
      <c r="D284" s="17">
        <f>VLOOKUP(B284,'Company X - SKU Master'!$A:$B,2,0)</f>
        <v>112</v>
      </c>
      <c r="E284" s="18">
        <f t="shared" si="1"/>
        <v>0.224</v>
      </c>
    </row>
    <row r="285">
      <c r="A285" s="15" t="s">
        <v>211</v>
      </c>
      <c r="B285" s="16">
        <v>8.904223818706E12</v>
      </c>
      <c r="C285" s="17" t="s">
        <v>484</v>
      </c>
      <c r="D285" s="17">
        <f>VLOOKUP(B285,'Company X - SKU Master'!$A:$B,2,0)</f>
        <v>127</v>
      </c>
      <c r="E285" s="18">
        <f t="shared" si="1"/>
        <v>0.127</v>
      </c>
    </row>
    <row r="286">
      <c r="A286" s="15" t="s">
        <v>211</v>
      </c>
      <c r="B286" s="16">
        <v>8.904223818942E12</v>
      </c>
      <c r="C286" s="17" t="s">
        <v>484</v>
      </c>
      <c r="D286" s="17">
        <f>VLOOKUP(B286,'Company X - SKU Master'!$A:$B,2,0)</f>
        <v>133</v>
      </c>
      <c r="E286" s="18">
        <f t="shared" si="1"/>
        <v>0.133</v>
      </c>
    </row>
    <row r="287">
      <c r="A287" s="15" t="s">
        <v>211</v>
      </c>
      <c r="B287" s="16">
        <v>8.90422381885E12</v>
      </c>
      <c r="C287" s="17" t="s">
        <v>484</v>
      </c>
      <c r="D287" s="17">
        <f>VLOOKUP(B287,'Company X - SKU Master'!$A:$B,2,0)</f>
        <v>240</v>
      </c>
      <c r="E287" s="18">
        <f t="shared" si="1"/>
        <v>0.24</v>
      </c>
    </row>
    <row r="288">
      <c r="A288" s="15" t="s">
        <v>203</v>
      </c>
      <c r="B288" s="16">
        <v>8.904223818997E12</v>
      </c>
      <c r="C288" s="17" t="s">
        <v>484</v>
      </c>
      <c r="D288" s="17">
        <f>VLOOKUP(B288,'Company X - SKU Master'!$A:$B,2,0)</f>
        <v>490</v>
      </c>
      <c r="E288" s="18">
        <f t="shared" si="1"/>
        <v>0.49</v>
      </c>
    </row>
    <row r="289">
      <c r="A289" s="15" t="s">
        <v>31</v>
      </c>
      <c r="B289" s="16">
        <v>8.904223818706E12</v>
      </c>
      <c r="C289" s="17" t="s">
        <v>484</v>
      </c>
      <c r="D289" s="17">
        <f>VLOOKUP(B289,'Company X - SKU Master'!$A:$B,2,0)</f>
        <v>127</v>
      </c>
      <c r="E289" s="18">
        <f t="shared" si="1"/>
        <v>0.127</v>
      </c>
    </row>
    <row r="290">
      <c r="A290" s="15" t="s">
        <v>31</v>
      </c>
      <c r="B290" s="16">
        <v>8.904223818942E12</v>
      </c>
      <c r="C290" s="17" t="s">
        <v>484</v>
      </c>
      <c r="D290" s="17">
        <f>VLOOKUP(B290,'Company X - SKU Master'!$A:$B,2,0)</f>
        <v>133</v>
      </c>
      <c r="E290" s="18">
        <f t="shared" si="1"/>
        <v>0.133</v>
      </c>
    </row>
    <row r="291">
      <c r="A291" s="15" t="s">
        <v>31</v>
      </c>
      <c r="B291" s="16">
        <v>8.90422381885E12</v>
      </c>
      <c r="C291" s="17" t="s">
        <v>484</v>
      </c>
      <c r="D291" s="17">
        <f>VLOOKUP(B291,'Company X - SKU Master'!$A:$B,2,0)</f>
        <v>240</v>
      </c>
      <c r="E291" s="18">
        <f t="shared" si="1"/>
        <v>0.24</v>
      </c>
    </row>
    <row r="292">
      <c r="A292" s="15" t="s">
        <v>133</v>
      </c>
      <c r="B292" s="16">
        <v>8.904223818706E12</v>
      </c>
      <c r="C292" s="17" t="s">
        <v>484</v>
      </c>
      <c r="D292" s="17">
        <f>VLOOKUP(B292,'Company X - SKU Master'!$A:$B,2,0)</f>
        <v>127</v>
      </c>
      <c r="E292" s="18">
        <f t="shared" si="1"/>
        <v>0.127</v>
      </c>
    </row>
    <row r="293">
      <c r="A293" s="15" t="s">
        <v>133</v>
      </c>
      <c r="B293" s="16">
        <v>8.90422381885E12</v>
      </c>
      <c r="C293" s="17" t="s">
        <v>484</v>
      </c>
      <c r="D293" s="17">
        <f>VLOOKUP(B293,'Company X - SKU Master'!$A:$B,2,0)</f>
        <v>240</v>
      </c>
      <c r="E293" s="18">
        <f t="shared" si="1"/>
        <v>0.24</v>
      </c>
    </row>
    <row r="294">
      <c r="A294" s="15" t="s">
        <v>133</v>
      </c>
      <c r="B294" s="16">
        <v>8.904223819468E12</v>
      </c>
      <c r="C294" s="17" t="s">
        <v>484</v>
      </c>
      <c r="D294" s="17">
        <f>VLOOKUP(B294,'Company X - SKU Master'!$A:$B,2,0)</f>
        <v>240</v>
      </c>
      <c r="E294" s="18">
        <f t="shared" si="1"/>
        <v>0.24</v>
      </c>
    </row>
    <row r="295">
      <c r="A295" s="15" t="s">
        <v>29</v>
      </c>
      <c r="B295" s="16">
        <v>8.904223818706E12</v>
      </c>
      <c r="C295" s="17" t="s">
        <v>484</v>
      </c>
      <c r="D295" s="17">
        <f>VLOOKUP(B295,'Company X - SKU Master'!$A:$B,2,0)</f>
        <v>127</v>
      </c>
      <c r="E295" s="18">
        <f t="shared" si="1"/>
        <v>0.127</v>
      </c>
    </row>
    <row r="296">
      <c r="A296" s="15" t="s">
        <v>29</v>
      </c>
      <c r="B296" s="16">
        <v>8.904223818942E12</v>
      </c>
      <c r="C296" s="17" t="s">
        <v>484</v>
      </c>
      <c r="D296" s="17">
        <f>VLOOKUP(B296,'Company X - SKU Master'!$A:$B,2,0)</f>
        <v>133</v>
      </c>
      <c r="E296" s="18">
        <f t="shared" si="1"/>
        <v>0.133</v>
      </c>
    </row>
    <row r="297">
      <c r="A297" s="15" t="s">
        <v>29</v>
      </c>
      <c r="B297" s="16">
        <v>8.90422381885E12</v>
      </c>
      <c r="C297" s="17" t="s">
        <v>484</v>
      </c>
      <c r="D297" s="17">
        <f>VLOOKUP(B297,'Company X - SKU Master'!$A:$B,2,0)</f>
        <v>240</v>
      </c>
      <c r="E297" s="18">
        <f t="shared" si="1"/>
        <v>0.24</v>
      </c>
    </row>
    <row r="298">
      <c r="A298" s="15" t="s">
        <v>119</v>
      </c>
      <c r="B298" s="16">
        <v>8.904223818706E12</v>
      </c>
      <c r="C298" s="17" t="s">
        <v>484</v>
      </c>
      <c r="D298" s="17">
        <f>VLOOKUP(B298,'Company X - SKU Master'!$A:$B,2,0)</f>
        <v>127</v>
      </c>
      <c r="E298" s="18">
        <f t="shared" si="1"/>
        <v>0.127</v>
      </c>
    </row>
    <row r="299">
      <c r="A299" s="15" t="s">
        <v>119</v>
      </c>
      <c r="B299" s="16">
        <v>8.904223818942E12</v>
      </c>
      <c r="C299" s="17" t="s">
        <v>484</v>
      </c>
      <c r="D299" s="17">
        <f>VLOOKUP(B299,'Company X - SKU Master'!$A:$B,2,0)</f>
        <v>133</v>
      </c>
      <c r="E299" s="18">
        <f t="shared" si="1"/>
        <v>0.133</v>
      </c>
    </row>
    <row r="300">
      <c r="A300" s="15" t="s">
        <v>119</v>
      </c>
      <c r="B300" s="16">
        <v>8.90422381885E12</v>
      </c>
      <c r="C300" s="17" t="s">
        <v>484</v>
      </c>
      <c r="D300" s="17">
        <f>VLOOKUP(B300,'Company X - SKU Master'!$A:$B,2,0)</f>
        <v>240</v>
      </c>
      <c r="E300" s="18">
        <f t="shared" si="1"/>
        <v>0.24</v>
      </c>
    </row>
    <row r="301">
      <c r="A301" s="15" t="s">
        <v>27</v>
      </c>
      <c r="B301" s="16">
        <v>8.904223819239E12</v>
      </c>
      <c r="C301" s="17" t="s">
        <v>484</v>
      </c>
      <c r="D301" s="17">
        <f>VLOOKUP(B301,'Company X - SKU Master'!$A:$B,2,0)</f>
        <v>290</v>
      </c>
      <c r="E301" s="18">
        <f t="shared" si="1"/>
        <v>0.29</v>
      </c>
    </row>
    <row r="302">
      <c r="A302" s="15" t="s">
        <v>27</v>
      </c>
      <c r="B302" s="16">
        <v>8.904223819246E12</v>
      </c>
      <c r="C302" s="17" t="s">
        <v>484</v>
      </c>
      <c r="D302" s="17">
        <f>VLOOKUP(B302,'Company X - SKU Master'!$A:$B,2,0)</f>
        <v>290</v>
      </c>
      <c r="E302" s="18">
        <f t="shared" si="1"/>
        <v>0.29</v>
      </c>
    </row>
    <row r="303">
      <c r="A303" s="15" t="s">
        <v>27</v>
      </c>
      <c r="B303" s="16">
        <v>8.904223819253E12</v>
      </c>
      <c r="C303" s="17" t="s">
        <v>484</v>
      </c>
      <c r="D303" s="17">
        <f>VLOOKUP(B303,'Company X - SKU Master'!$A:$B,2,0)</f>
        <v>290</v>
      </c>
      <c r="E303" s="18">
        <f t="shared" si="1"/>
        <v>0.29</v>
      </c>
    </row>
    <row r="304">
      <c r="A304" s="15" t="s">
        <v>27</v>
      </c>
      <c r="B304" s="16">
        <v>8.904223818713E12</v>
      </c>
      <c r="C304" s="17" t="s">
        <v>484</v>
      </c>
      <c r="D304" s="17">
        <f>VLOOKUP(B304,'Company X - SKU Master'!$A:$B,2,0)</f>
        <v>120</v>
      </c>
      <c r="E304" s="18">
        <f t="shared" si="1"/>
        <v>0.12</v>
      </c>
    </row>
    <row r="305">
      <c r="A305" s="15" t="s">
        <v>27</v>
      </c>
      <c r="B305" s="16">
        <v>8.904223817273E12</v>
      </c>
      <c r="C305" s="17" t="s">
        <v>484</v>
      </c>
      <c r="D305" s="17">
        <f>VLOOKUP(B305,'Company X - SKU Master'!$A:$B,2,0)</f>
        <v>65</v>
      </c>
      <c r="E305" s="18">
        <f t="shared" si="1"/>
        <v>0.065</v>
      </c>
    </row>
    <row r="306">
      <c r="A306" s="15" t="s">
        <v>27</v>
      </c>
      <c r="B306" s="16">
        <v>8.904223818751E12</v>
      </c>
      <c r="C306" s="17" t="s">
        <v>484</v>
      </c>
      <c r="D306" s="17">
        <f>VLOOKUP(B306,'Company X - SKU Master'!$A:$B,2,0)</f>
        <v>113</v>
      </c>
      <c r="E306" s="18">
        <f t="shared" si="1"/>
        <v>0.113</v>
      </c>
    </row>
    <row r="307">
      <c r="A307" s="15" t="s">
        <v>117</v>
      </c>
      <c r="B307" s="16">
        <v>8.904223819291E12</v>
      </c>
      <c r="C307" s="17" t="s">
        <v>488</v>
      </c>
      <c r="D307" s="17">
        <f>VLOOKUP(B307,'Company X - SKU Master'!$A:$B,2,0)</f>
        <v>112</v>
      </c>
      <c r="E307" s="18">
        <f t="shared" si="1"/>
        <v>0.448</v>
      </c>
    </row>
    <row r="308">
      <c r="A308" s="15" t="s">
        <v>117</v>
      </c>
      <c r="B308" s="16">
        <v>8.904223819031E12</v>
      </c>
      <c r="C308" s="17" t="s">
        <v>488</v>
      </c>
      <c r="D308" s="17">
        <f>VLOOKUP(B308,'Company X - SKU Master'!$A:$B,2,0)</f>
        <v>112</v>
      </c>
      <c r="E308" s="18">
        <f t="shared" si="1"/>
        <v>0.448</v>
      </c>
    </row>
    <row r="309">
      <c r="A309" s="15" t="s">
        <v>117</v>
      </c>
      <c r="B309" s="16">
        <v>8.904223819024E12</v>
      </c>
      <c r="C309" s="17" t="s">
        <v>488</v>
      </c>
      <c r="D309" s="17">
        <f>VLOOKUP(B309,'Company X - SKU Master'!$A:$B,2,0)</f>
        <v>112</v>
      </c>
      <c r="E309" s="18">
        <f t="shared" si="1"/>
        <v>0.448</v>
      </c>
    </row>
    <row r="310">
      <c r="A310" s="15" t="s">
        <v>117</v>
      </c>
      <c r="B310" s="16">
        <v>8.904223819017E12</v>
      </c>
      <c r="C310" s="17" t="s">
        <v>484</v>
      </c>
      <c r="D310" s="17">
        <f>VLOOKUP(B310,'Company X - SKU Master'!$A:$B,2,0)</f>
        <v>115</v>
      </c>
      <c r="E310" s="18">
        <f t="shared" si="1"/>
        <v>0.115</v>
      </c>
    </row>
    <row r="311">
      <c r="A311" s="15" t="s">
        <v>21</v>
      </c>
      <c r="B311" s="16">
        <v>8.904223819468E12</v>
      </c>
      <c r="C311" s="17" t="s">
        <v>484</v>
      </c>
      <c r="D311" s="17">
        <f>VLOOKUP(B311,'Company X - SKU Master'!$A:$B,2,0)</f>
        <v>240</v>
      </c>
      <c r="E311" s="18">
        <f t="shared" si="1"/>
        <v>0.24</v>
      </c>
    </row>
    <row r="312">
      <c r="A312" s="15" t="s">
        <v>115</v>
      </c>
      <c r="B312" s="16">
        <v>8.904223818706E12</v>
      </c>
      <c r="C312" s="17" t="s">
        <v>484</v>
      </c>
      <c r="D312" s="17">
        <f>VLOOKUP(B312,'Company X - SKU Master'!$A:$B,2,0)</f>
        <v>127</v>
      </c>
      <c r="E312" s="18">
        <f t="shared" si="1"/>
        <v>0.127</v>
      </c>
    </row>
    <row r="313">
      <c r="A313" s="15" t="s">
        <v>115</v>
      </c>
      <c r="B313" s="16">
        <v>8.904223818942E12</v>
      </c>
      <c r="C313" s="17" t="s">
        <v>484</v>
      </c>
      <c r="D313" s="17">
        <f>VLOOKUP(B313,'Company X - SKU Master'!$A:$B,2,0)</f>
        <v>133</v>
      </c>
      <c r="E313" s="18">
        <f t="shared" si="1"/>
        <v>0.133</v>
      </c>
    </row>
    <row r="314">
      <c r="A314" s="15" t="s">
        <v>115</v>
      </c>
      <c r="B314" s="16">
        <v>8.90422381885E12</v>
      </c>
      <c r="C314" s="17" t="s">
        <v>484</v>
      </c>
      <c r="D314" s="17">
        <f>VLOOKUP(B314,'Company X - SKU Master'!$A:$B,2,0)</f>
        <v>240</v>
      </c>
      <c r="E314" s="18">
        <f t="shared" si="1"/>
        <v>0.24</v>
      </c>
    </row>
    <row r="315">
      <c r="A315" s="15" t="s">
        <v>201</v>
      </c>
      <c r="B315" s="16">
        <v>8.904223818706E12</v>
      </c>
      <c r="C315" s="17" t="s">
        <v>484</v>
      </c>
      <c r="D315" s="17">
        <f>VLOOKUP(B315,'Company X - SKU Master'!$A:$B,2,0)</f>
        <v>127</v>
      </c>
      <c r="E315" s="18">
        <f t="shared" si="1"/>
        <v>0.127</v>
      </c>
    </row>
    <row r="316">
      <c r="A316" s="15" t="s">
        <v>201</v>
      </c>
      <c r="B316" s="16">
        <v>8.904223818942E12</v>
      </c>
      <c r="C316" s="17" t="s">
        <v>484</v>
      </c>
      <c r="D316" s="17">
        <f>VLOOKUP(B316,'Company X - SKU Master'!$A:$B,2,0)</f>
        <v>133</v>
      </c>
      <c r="E316" s="18">
        <f t="shared" si="1"/>
        <v>0.133</v>
      </c>
    </row>
    <row r="317">
      <c r="A317" s="15" t="s">
        <v>201</v>
      </c>
      <c r="B317" s="16">
        <v>8.90422381885E12</v>
      </c>
      <c r="C317" s="17" t="s">
        <v>484</v>
      </c>
      <c r="D317" s="17">
        <f>VLOOKUP(B317,'Company X - SKU Master'!$A:$B,2,0)</f>
        <v>240</v>
      </c>
      <c r="E317" s="18">
        <f t="shared" si="1"/>
        <v>0.24</v>
      </c>
    </row>
    <row r="318">
      <c r="A318" s="15" t="s">
        <v>25</v>
      </c>
      <c r="B318" s="16">
        <v>8.904223819499E12</v>
      </c>
      <c r="C318" s="17" t="s">
        <v>486</v>
      </c>
      <c r="D318" s="17">
        <f>VLOOKUP(B318,'Company X - SKU Master'!$A:$B,2,0)</f>
        <v>210</v>
      </c>
      <c r="E318" s="18">
        <f t="shared" si="1"/>
        <v>0.42</v>
      </c>
    </row>
    <row r="319">
      <c r="A319" s="15" t="s">
        <v>25</v>
      </c>
      <c r="B319" s="16">
        <v>8.904223819499E12</v>
      </c>
      <c r="C319" s="17" t="s">
        <v>486</v>
      </c>
      <c r="D319" s="17">
        <f>VLOOKUP(B319,'Company X - SKU Master'!$A:$B,2,0)</f>
        <v>210</v>
      </c>
      <c r="E319" s="18">
        <f t="shared" si="1"/>
        <v>0.42</v>
      </c>
    </row>
    <row r="320">
      <c r="A320" s="15" t="s">
        <v>199</v>
      </c>
      <c r="B320" s="16">
        <v>8.904223818706E12</v>
      </c>
      <c r="C320" s="17" t="s">
        <v>484</v>
      </c>
      <c r="D320" s="17">
        <f>VLOOKUP(B320,'Company X - SKU Master'!$A:$B,2,0)</f>
        <v>127</v>
      </c>
      <c r="E320" s="18">
        <f t="shared" si="1"/>
        <v>0.127</v>
      </c>
    </row>
    <row r="321">
      <c r="A321" s="15" t="s">
        <v>199</v>
      </c>
      <c r="B321" s="16">
        <v>8.904223818942E12</v>
      </c>
      <c r="C321" s="17" t="s">
        <v>484</v>
      </c>
      <c r="D321" s="17">
        <f>VLOOKUP(B321,'Company X - SKU Master'!$A:$B,2,0)</f>
        <v>133</v>
      </c>
      <c r="E321" s="18">
        <f t="shared" si="1"/>
        <v>0.133</v>
      </c>
    </row>
    <row r="322">
      <c r="A322" s="15" t="s">
        <v>199</v>
      </c>
      <c r="B322" s="16">
        <v>8.90422381885E12</v>
      </c>
      <c r="C322" s="17" t="s">
        <v>484</v>
      </c>
      <c r="D322" s="17">
        <f>VLOOKUP(B322,'Company X - SKU Master'!$A:$B,2,0)</f>
        <v>240</v>
      </c>
      <c r="E322" s="18">
        <f t="shared" si="1"/>
        <v>0.24</v>
      </c>
    </row>
    <row r="323">
      <c r="A323" s="15" t="s">
        <v>197</v>
      </c>
      <c r="B323" s="16">
        <v>8.904223818706E12</v>
      </c>
      <c r="C323" s="17" t="s">
        <v>484</v>
      </c>
      <c r="D323" s="17">
        <f>VLOOKUP(B323,'Company X - SKU Master'!$A:$B,2,0)</f>
        <v>127</v>
      </c>
      <c r="E323" s="18">
        <f t="shared" si="1"/>
        <v>0.127</v>
      </c>
    </row>
    <row r="324">
      <c r="A324" s="15" t="s">
        <v>113</v>
      </c>
      <c r="B324" s="16">
        <v>8.90422381885E12</v>
      </c>
      <c r="C324" s="17" t="s">
        <v>484</v>
      </c>
      <c r="D324" s="17">
        <f>VLOOKUP(B324,'Company X - SKU Master'!$A:$B,2,0)</f>
        <v>240</v>
      </c>
      <c r="E324" s="18">
        <f t="shared" si="1"/>
        <v>0.24</v>
      </c>
    </row>
    <row r="325">
      <c r="A325" s="15" t="s">
        <v>113</v>
      </c>
      <c r="B325" s="16">
        <v>8.904223818683E12</v>
      </c>
      <c r="C325" s="17" t="s">
        <v>484</v>
      </c>
      <c r="D325" s="17">
        <f>VLOOKUP(B325,'Company X - SKU Master'!$A:$B,2,0)</f>
        <v>121</v>
      </c>
      <c r="E325" s="18">
        <f t="shared" si="1"/>
        <v>0.121</v>
      </c>
    </row>
    <row r="326">
      <c r="A326" s="15" t="s">
        <v>111</v>
      </c>
      <c r="B326" s="16">
        <v>8.904223818706E12</v>
      </c>
      <c r="C326" s="17" t="s">
        <v>484</v>
      </c>
      <c r="D326" s="17">
        <f>VLOOKUP(B326,'Company X - SKU Master'!$A:$B,2,0)</f>
        <v>127</v>
      </c>
      <c r="E326" s="18">
        <f t="shared" si="1"/>
        <v>0.127</v>
      </c>
    </row>
    <row r="327">
      <c r="A327" s="15" t="s">
        <v>111</v>
      </c>
      <c r="B327" s="16">
        <v>8.904223818638E12</v>
      </c>
      <c r="C327" s="17" t="s">
        <v>486</v>
      </c>
      <c r="D327" s="17">
        <f>VLOOKUP(B327,'Company X - SKU Master'!$A:$B,2,0)</f>
        <v>137</v>
      </c>
      <c r="E327" s="18">
        <f t="shared" si="1"/>
        <v>0.274</v>
      </c>
    </row>
    <row r="328">
      <c r="A328" s="15" t="s">
        <v>111</v>
      </c>
      <c r="B328" s="16">
        <v>8.904223819505E12</v>
      </c>
      <c r="C328" s="17" t="s">
        <v>484</v>
      </c>
      <c r="D328" s="17">
        <f>VLOOKUP(B328,'Company X - SKU Master'!$A:$B,2,0)</f>
        <v>210</v>
      </c>
      <c r="E328" s="18">
        <f t="shared" si="1"/>
        <v>0.21</v>
      </c>
    </row>
    <row r="329">
      <c r="A329" s="15" t="s">
        <v>195</v>
      </c>
      <c r="B329" s="16">
        <v>8.904223819512E12</v>
      </c>
      <c r="C329" s="17" t="s">
        <v>488</v>
      </c>
      <c r="D329" s="17">
        <f>VLOOKUP(B329,'Company X - SKU Master'!$A:$B,2,0)</f>
        <v>210</v>
      </c>
      <c r="E329" s="18">
        <f t="shared" si="1"/>
        <v>0.84</v>
      </c>
    </row>
    <row r="330">
      <c r="A330" s="15" t="s">
        <v>107</v>
      </c>
      <c r="B330" s="16">
        <v>8.904223818706E12</v>
      </c>
      <c r="C330" s="17" t="s">
        <v>484</v>
      </c>
      <c r="D330" s="17">
        <f>VLOOKUP(B330,'Company X - SKU Master'!$A:$B,2,0)</f>
        <v>127</v>
      </c>
      <c r="E330" s="18">
        <f t="shared" si="1"/>
        <v>0.127</v>
      </c>
    </row>
    <row r="331">
      <c r="A331" s="15" t="s">
        <v>107</v>
      </c>
      <c r="B331" s="16">
        <v>8.904223818942E12</v>
      </c>
      <c r="C331" s="17" t="s">
        <v>484</v>
      </c>
      <c r="D331" s="17">
        <f>VLOOKUP(B331,'Company X - SKU Master'!$A:$B,2,0)</f>
        <v>133</v>
      </c>
      <c r="E331" s="18">
        <f t="shared" si="1"/>
        <v>0.133</v>
      </c>
    </row>
    <row r="332">
      <c r="A332" s="15" t="s">
        <v>107</v>
      </c>
      <c r="B332" s="16">
        <v>8.90422381885E12</v>
      </c>
      <c r="C332" s="17" t="s">
        <v>484</v>
      </c>
      <c r="D332" s="17">
        <f>VLOOKUP(B332,'Company X - SKU Master'!$A:$B,2,0)</f>
        <v>240</v>
      </c>
      <c r="E332" s="18">
        <f t="shared" si="1"/>
        <v>0.24</v>
      </c>
    </row>
    <row r="333">
      <c r="A333" s="15" t="s">
        <v>105</v>
      </c>
      <c r="B333" s="16">
        <v>8.904223819031E12</v>
      </c>
      <c r="C333" s="17" t="s">
        <v>484</v>
      </c>
      <c r="D333" s="17">
        <f>VLOOKUP(B333,'Company X - SKU Master'!$A:$B,2,0)</f>
        <v>112</v>
      </c>
      <c r="E333" s="18">
        <f t="shared" si="1"/>
        <v>0.112</v>
      </c>
    </row>
    <row r="334">
      <c r="A334" s="15" t="s">
        <v>105</v>
      </c>
      <c r="B334" s="16">
        <v>8.90422381843E12</v>
      </c>
      <c r="C334" s="17" t="s">
        <v>484</v>
      </c>
      <c r="D334" s="17">
        <f>VLOOKUP(B334,'Company X - SKU Master'!$A:$B,2,0)</f>
        <v>165</v>
      </c>
      <c r="E334" s="18">
        <f t="shared" si="1"/>
        <v>0.165</v>
      </c>
    </row>
    <row r="335">
      <c r="A335" s="15" t="s">
        <v>105</v>
      </c>
      <c r="B335" s="16">
        <v>8.90422381885E12</v>
      </c>
      <c r="C335" s="17" t="s">
        <v>484</v>
      </c>
      <c r="D335" s="17">
        <f>VLOOKUP(B335,'Company X - SKU Master'!$A:$B,2,0)</f>
        <v>240</v>
      </c>
      <c r="E335" s="18">
        <f t="shared" si="1"/>
        <v>0.24</v>
      </c>
    </row>
    <row r="336">
      <c r="A336" s="15" t="s">
        <v>105</v>
      </c>
      <c r="B336" s="16">
        <v>8.904223819512E12</v>
      </c>
      <c r="C336" s="17" t="s">
        <v>484</v>
      </c>
      <c r="D336" s="17">
        <f>VLOOKUP(B336,'Company X - SKU Master'!$A:$B,2,0)</f>
        <v>210</v>
      </c>
      <c r="E336" s="18">
        <f t="shared" si="1"/>
        <v>0.21</v>
      </c>
    </row>
    <row r="337">
      <c r="A337" s="15" t="s">
        <v>105</v>
      </c>
      <c r="B337" s="16">
        <v>8.904223819468E12</v>
      </c>
      <c r="C337" s="17" t="s">
        <v>484</v>
      </c>
      <c r="D337" s="17">
        <f>VLOOKUP(B337,'Company X - SKU Master'!$A:$B,2,0)</f>
        <v>240</v>
      </c>
      <c r="E337" s="18">
        <f t="shared" si="1"/>
        <v>0.24</v>
      </c>
    </row>
    <row r="338">
      <c r="A338" s="15" t="s">
        <v>109</v>
      </c>
      <c r="B338" s="16">
        <v>8.904223818706E12</v>
      </c>
      <c r="C338" s="17" t="s">
        <v>484</v>
      </c>
      <c r="D338" s="17">
        <f>VLOOKUP(B338,'Company X - SKU Master'!$A:$B,2,0)</f>
        <v>127</v>
      </c>
      <c r="E338" s="18">
        <f t="shared" si="1"/>
        <v>0.127</v>
      </c>
    </row>
    <row r="339">
      <c r="A339" s="15" t="s">
        <v>109</v>
      </c>
      <c r="B339" s="16">
        <v>8.904223818942E12</v>
      </c>
      <c r="C339" s="17" t="s">
        <v>484</v>
      </c>
      <c r="D339" s="17">
        <f>VLOOKUP(B339,'Company X - SKU Master'!$A:$B,2,0)</f>
        <v>133</v>
      </c>
      <c r="E339" s="18">
        <f t="shared" si="1"/>
        <v>0.133</v>
      </c>
    </row>
    <row r="340">
      <c r="A340" s="15" t="s">
        <v>109</v>
      </c>
      <c r="B340" s="16">
        <v>8.90422381885E12</v>
      </c>
      <c r="C340" s="17" t="s">
        <v>484</v>
      </c>
      <c r="D340" s="17">
        <f>VLOOKUP(B340,'Company X - SKU Master'!$A:$B,2,0)</f>
        <v>240</v>
      </c>
      <c r="E340" s="18">
        <f t="shared" si="1"/>
        <v>0.24</v>
      </c>
    </row>
    <row r="341">
      <c r="A341" s="15" t="s">
        <v>23</v>
      </c>
      <c r="B341" s="16">
        <v>8.904223819468E12</v>
      </c>
      <c r="C341" s="17" t="s">
        <v>484</v>
      </c>
      <c r="D341" s="17">
        <f>VLOOKUP(B341,'Company X - SKU Master'!$A:$B,2,0)</f>
        <v>240</v>
      </c>
      <c r="E341" s="18">
        <f t="shared" si="1"/>
        <v>0.24</v>
      </c>
    </row>
    <row r="342">
      <c r="A342" s="15" t="s">
        <v>103</v>
      </c>
      <c r="B342" s="16">
        <v>8.904223818706E12</v>
      </c>
      <c r="C342" s="17" t="s">
        <v>484</v>
      </c>
      <c r="D342" s="17">
        <f>VLOOKUP(B342,'Company X - SKU Master'!$A:$B,2,0)</f>
        <v>127</v>
      </c>
      <c r="E342" s="18">
        <f t="shared" si="1"/>
        <v>0.127</v>
      </c>
    </row>
    <row r="343">
      <c r="A343" s="15" t="s">
        <v>103</v>
      </c>
      <c r="B343" s="16">
        <v>8.904223818942E12</v>
      </c>
      <c r="C343" s="17" t="s">
        <v>484</v>
      </c>
      <c r="D343" s="17">
        <f>VLOOKUP(B343,'Company X - SKU Master'!$A:$B,2,0)</f>
        <v>133</v>
      </c>
      <c r="E343" s="18">
        <f t="shared" si="1"/>
        <v>0.133</v>
      </c>
    </row>
    <row r="344">
      <c r="A344" s="15" t="s">
        <v>103</v>
      </c>
      <c r="B344" s="16">
        <v>8.90422381885E12</v>
      </c>
      <c r="C344" s="17" t="s">
        <v>484</v>
      </c>
      <c r="D344" s="17">
        <f>VLOOKUP(B344,'Company X - SKU Master'!$A:$B,2,0)</f>
        <v>240</v>
      </c>
      <c r="E344" s="18">
        <f t="shared" si="1"/>
        <v>0.24</v>
      </c>
    </row>
    <row r="345">
      <c r="A345" s="15" t="s">
        <v>101</v>
      </c>
      <c r="B345" s="16">
        <v>8.904223818669E12</v>
      </c>
      <c r="C345" s="17" t="s">
        <v>484</v>
      </c>
      <c r="D345" s="17">
        <f>VLOOKUP(B345,'Company X - SKU Master'!$A:$B,2,0)</f>
        <v>240</v>
      </c>
      <c r="E345" s="18">
        <f t="shared" si="1"/>
        <v>0.24</v>
      </c>
    </row>
    <row r="346">
      <c r="A346" s="15" t="s">
        <v>101</v>
      </c>
      <c r="B346" s="16">
        <v>8.904223818683E12</v>
      </c>
      <c r="C346" s="17" t="s">
        <v>484</v>
      </c>
      <c r="D346" s="17">
        <f>VLOOKUP(B346,'Company X - SKU Master'!$A:$B,2,0)</f>
        <v>121</v>
      </c>
      <c r="E346" s="18">
        <f t="shared" si="1"/>
        <v>0.121</v>
      </c>
    </row>
    <row r="347">
      <c r="A347" s="15" t="s">
        <v>101</v>
      </c>
      <c r="B347" s="16">
        <v>8.904223818935E12</v>
      </c>
      <c r="C347" s="17" t="s">
        <v>484</v>
      </c>
      <c r="D347" s="17">
        <f>VLOOKUP(B347,'Company X - SKU Master'!$A:$B,2,0)</f>
        <v>120</v>
      </c>
      <c r="E347" s="18">
        <f t="shared" si="1"/>
        <v>0.12</v>
      </c>
    </row>
    <row r="348">
      <c r="A348" s="15" t="s">
        <v>101</v>
      </c>
      <c r="B348" s="16">
        <v>8.904223818713E12</v>
      </c>
      <c r="C348" s="17" t="s">
        <v>484</v>
      </c>
      <c r="D348" s="17">
        <f>VLOOKUP(B348,'Company X - SKU Master'!$A:$B,2,0)</f>
        <v>120</v>
      </c>
      <c r="E348" s="18">
        <f t="shared" si="1"/>
        <v>0.12</v>
      </c>
    </row>
    <row r="349">
      <c r="A349" s="15" t="s">
        <v>101</v>
      </c>
      <c r="B349" s="16">
        <v>8.904223819024E12</v>
      </c>
      <c r="C349" s="17" t="s">
        <v>484</v>
      </c>
      <c r="D349" s="17">
        <f>VLOOKUP(B349,'Company X - SKU Master'!$A:$B,2,0)</f>
        <v>112</v>
      </c>
      <c r="E349" s="18">
        <f t="shared" si="1"/>
        <v>0.112</v>
      </c>
    </row>
    <row r="350">
      <c r="A350" s="15" t="s">
        <v>101</v>
      </c>
      <c r="B350" s="16">
        <v>8.904223819123E12</v>
      </c>
      <c r="C350" s="17" t="s">
        <v>484</v>
      </c>
      <c r="D350" s="17">
        <f>VLOOKUP(B350,'Company X - SKU Master'!$A:$B,2,0)</f>
        <v>250</v>
      </c>
      <c r="E350" s="18">
        <f t="shared" si="1"/>
        <v>0.25</v>
      </c>
    </row>
    <row r="351">
      <c r="A351" s="15" t="s">
        <v>99</v>
      </c>
      <c r="B351" s="16">
        <v>8.904223818706E12</v>
      </c>
      <c r="C351" s="17" t="s">
        <v>484</v>
      </c>
      <c r="D351" s="17">
        <f>VLOOKUP(B351,'Company X - SKU Master'!$A:$B,2,0)</f>
        <v>127</v>
      </c>
      <c r="E351" s="18">
        <f t="shared" si="1"/>
        <v>0.127</v>
      </c>
    </row>
    <row r="352">
      <c r="A352" s="15" t="s">
        <v>99</v>
      </c>
      <c r="B352" s="16">
        <v>8.904223818942E12</v>
      </c>
      <c r="C352" s="17" t="s">
        <v>484</v>
      </c>
      <c r="D352" s="17">
        <f>VLOOKUP(B352,'Company X - SKU Master'!$A:$B,2,0)</f>
        <v>133</v>
      </c>
      <c r="E352" s="18">
        <f t="shared" si="1"/>
        <v>0.133</v>
      </c>
    </row>
    <row r="353">
      <c r="A353" s="15" t="s">
        <v>99</v>
      </c>
      <c r="B353" s="16">
        <v>8.90422381885E12</v>
      </c>
      <c r="C353" s="17" t="s">
        <v>484</v>
      </c>
      <c r="D353" s="17">
        <f>VLOOKUP(B353,'Company X - SKU Master'!$A:$B,2,0)</f>
        <v>240</v>
      </c>
      <c r="E353" s="18">
        <f t="shared" si="1"/>
        <v>0.24</v>
      </c>
    </row>
    <row r="354">
      <c r="A354" s="15" t="s">
        <v>97</v>
      </c>
      <c r="B354" s="16">
        <v>8.904223818591E12</v>
      </c>
      <c r="C354" s="17" t="s">
        <v>484</v>
      </c>
      <c r="D354" s="17">
        <f>VLOOKUP(B354,'Company X - SKU Master'!$A:$B,2,0)</f>
        <v>120</v>
      </c>
      <c r="E354" s="18">
        <f t="shared" si="1"/>
        <v>0.12</v>
      </c>
    </row>
    <row r="355">
      <c r="A355" s="15" t="s">
        <v>97</v>
      </c>
      <c r="B355" s="16">
        <v>8.904223816214E12</v>
      </c>
      <c r="C355" s="17" t="s">
        <v>484</v>
      </c>
      <c r="D355" s="17">
        <f>VLOOKUP(B355,'Company X - SKU Master'!$A:$B,2,0)</f>
        <v>120</v>
      </c>
      <c r="E355" s="18">
        <f t="shared" si="1"/>
        <v>0.12</v>
      </c>
    </row>
    <row r="356">
      <c r="A356" s="15" t="s">
        <v>97</v>
      </c>
      <c r="B356" s="16">
        <v>8.904223819024E12</v>
      </c>
      <c r="C356" s="17" t="s">
        <v>484</v>
      </c>
      <c r="D356" s="17">
        <f>VLOOKUP(B356,'Company X - SKU Master'!$A:$B,2,0)</f>
        <v>112</v>
      </c>
      <c r="E356" s="18">
        <f t="shared" si="1"/>
        <v>0.112</v>
      </c>
    </row>
    <row r="357">
      <c r="A357" s="15" t="s">
        <v>97</v>
      </c>
      <c r="B357" s="16">
        <v>8.904223819253E12</v>
      </c>
      <c r="C357" s="17" t="s">
        <v>484</v>
      </c>
      <c r="D357" s="17">
        <f>VLOOKUP(B357,'Company X - SKU Master'!$A:$B,2,0)</f>
        <v>290</v>
      </c>
      <c r="E357" s="18">
        <f t="shared" si="1"/>
        <v>0.29</v>
      </c>
    </row>
    <row r="358">
      <c r="A358" s="15" t="s">
        <v>97</v>
      </c>
      <c r="B358" s="16">
        <v>8.904223815804E12</v>
      </c>
      <c r="C358" s="17" t="s">
        <v>484</v>
      </c>
      <c r="D358" s="17">
        <f>VLOOKUP(B358,'Company X - SKU Master'!$A:$B,2,0)</f>
        <v>160</v>
      </c>
      <c r="E358" s="18">
        <f t="shared" si="1"/>
        <v>0.16</v>
      </c>
    </row>
    <row r="359">
      <c r="A359" s="15" t="s">
        <v>97</v>
      </c>
      <c r="B359" s="16">
        <v>8.904223818577E12</v>
      </c>
      <c r="C359" s="17" t="s">
        <v>484</v>
      </c>
      <c r="D359" s="17">
        <f>VLOOKUP(B359,'Company X - SKU Master'!$A:$B,2,0)</f>
        <v>150</v>
      </c>
      <c r="E359" s="18">
        <f t="shared" si="1"/>
        <v>0.15</v>
      </c>
    </row>
    <row r="360">
      <c r="A360" s="15" t="s">
        <v>95</v>
      </c>
      <c r="B360" s="16">
        <v>8.904223818706E12</v>
      </c>
      <c r="C360" s="17" t="s">
        <v>484</v>
      </c>
      <c r="D360" s="17">
        <f>VLOOKUP(B360,'Company X - SKU Master'!$A:$B,2,0)</f>
        <v>127</v>
      </c>
      <c r="E360" s="18">
        <f t="shared" si="1"/>
        <v>0.127</v>
      </c>
    </row>
    <row r="361">
      <c r="A361" s="15" t="s">
        <v>93</v>
      </c>
      <c r="B361" s="16">
        <v>8.904223818706E12</v>
      </c>
      <c r="C361" s="17" t="s">
        <v>484</v>
      </c>
      <c r="D361" s="17">
        <f>VLOOKUP(B361,'Company X - SKU Master'!$A:$B,2,0)</f>
        <v>127</v>
      </c>
      <c r="E361" s="18">
        <f t="shared" si="1"/>
        <v>0.127</v>
      </c>
    </row>
    <row r="362">
      <c r="A362" s="15" t="s">
        <v>93</v>
      </c>
      <c r="B362" s="16">
        <v>8.904223818942E12</v>
      </c>
      <c r="C362" s="17" t="s">
        <v>484</v>
      </c>
      <c r="D362" s="17">
        <f>VLOOKUP(B362,'Company X - SKU Master'!$A:$B,2,0)</f>
        <v>133</v>
      </c>
      <c r="E362" s="18">
        <f t="shared" si="1"/>
        <v>0.133</v>
      </c>
    </row>
    <row r="363">
      <c r="A363" s="15" t="s">
        <v>93</v>
      </c>
      <c r="B363" s="16">
        <v>8.90422381885E12</v>
      </c>
      <c r="C363" s="17" t="s">
        <v>484</v>
      </c>
      <c r="D363" s="17">
        <f>VLOOKUP(B363,'Company X - SKU Master'!$A:$B,2,0)</f>
        <v>240</v>
      </c>
      <c r="E363" s="18">
        <f t="shared" si="1"/>
        <v>0.24</v>
      </c>
    </row>
    <row r="364">
      <c r="A364" s="15" t="s">
        <v>131</v>
      </c>
      <c r="B364" s="16">
        <v>8.904223818706E12</v>
      </c>
      <c r="C364" s="17" t="s">
        <v>486</v>
      </c>
      <c r="D364" s="17">
        <f>VLOOKUP(B364,'Company X - SKU Master'!$A:$B,2,0)</f>
        <v>127</v>
      </c>
      <c r="E364" s="18">
        <f t="shared" si="1"/>
        <v>0.254</v>
      </c>
    </row>
    <row r="365">
      <c r="A365" s="15" t="s">
        <v>131</v>
      </c>
      <c r="B365" s="16">
        <v>8.904223818942E12</v>
      </c>
      <c r="C365" s="17" t="s">
        <v>486</v>
      </c>
      <c r="D365" s="17">
        <f>VLOOKUP(B365,'Company X - SKU Master'!$A:$B,2,0)</f>
        <v>133</v>
      </c>
      <c r="E365" s="18">
        <f t="shared" si="1"/>
        <v>0.266</v>
      </c>
    </row>
    <row r="366">
      <c r="A366" s="15" t="s">
        <v>131</v>
      </c>
      <c r="B366" s="16">
        <v>8.90422381885E12</v>
      </c>
      <c r="C366" s="17" t="s">
        <v>486</v>
      </c>
      <c r="D366" s="17">
        <f>VLOOKUP(B366,'Company X - SKU Master'!$A:$B,2,0)</f>
        <v>240</v>
      </c>
      <c r="E366" s="18">
        <f t="shared" si="1"/>
        <v>0.48</v>
      </c>
    </row>
    <row r="367">
      <c r="A367" s="15" t="s">
        <v>131</v>
      </c>
      <c r="B367" s="16">
        <v>8.904223818706E12</v>
      </c>
      <c r="C367" s="17" t="s">
        <v>484</v>
      </c>
      <c r="D367" s="17">
        <f>VLOOKUP(B367,'Company X - SKU Master'!$A:$B,2,0)</f>
        <v>127</v>
      </c>
      <c r="E367" s="18">
        <f t="shared" si="1"/>
        <v>0.127</v>
      </c>
    </row>
    <row r="368">
      <c r="A368" s="15" t="s">
        <v>131</v>
      </c>
      <c r="B368" s="16">
        <v>8.904223818942E12</v>
      </c>
      <c r="C368" s="17" t="s">
        <v>484</v>
      </c>
      <c r="D368" s="17">
        <f>VLOOKUP(B368,'Company X - SKU Master'!$A:$B,2,0)</f>
        <v>133</v>
      </c>
      <c r="E368" s="18">
        <f t="shared" si="1"/>
        <v>0.133</v>
      </c>
    </row>
    <row r="369">
      <c r="A369" s="15" t="s">
        <v>131</v>
      </c>
      <c r="B369" s="16">
        <v>8.90422381885E12</v>
      </c>
      <c r="C369" s="17" t="s">
        <v>484</v>
      </c>
      <c r="D369" s="17">
        <f>VLOOKUP(B369,'Company X - SKU Master'!$A:$B,2,0)</f>
        <v>240</v>
      </c>
      <c r="E369" s="18">
        <f t="shared" si="1"/>
        <v>0.24</v>
      </c>
    </row>
    <row r="370">
      <c r="A370" s="15" t="s">
        <v>131</v>
      </c>
      <c r="B370" s="16">
        <v>8.904223818683E12</v>
      </c>
      <c r="C370" s="17" t="s">
        <v>484</v>
      </c>
      <c r="D370" s="17">
        <f>VLOOKUP(B370,'Company X - SKU Master'!$A:$B,2,0)</f>
        <v>121</v>
      </c>
      <c r="E370" s="18">
        <f t="shared" si="1"/>
        <v>0.121</v>
      </c>
    </row>
    <row r="371">
      <c r="A371" s="15" t="s">
        <v>19</v>
      </c>
      <c r="B371" s="16">
        <v>8.904223819284E12</v>
      </c>
      <c r="C371" s="17" t="s">
        <v>484</v>
      </c>
      <c r="D371" s="17">
        <f>VLOOKUP(B371,'Company X - SKU Master'!$A:$B,2,0)</f>
        <v>350</v>
      </c>
      <c r="E371" s="18">
        <f t="shared" si="1"/>
        <v>0.35</v>
      </c>
    </row>
    <row r="372">
      <c r="A372" s="15" t="s">
        <v>19</v>
      </c>
      <c r="B372" s="16">
        <v>8.904223818478E12</v>
      </c>
      <c r="C372" s="17" t="s">
        <v>484</v>
      </c>
      <c r="D372" s="17">
        <f>VLOOKUP(B372,'Company X - SKU Master'!$A:$B,2,0)</f>
        <v>350</v>
      </c>
      <c r="E372" s="18">
        <f t="shared" si="1"/>
        <v>0.35</v>
      </c>
    </row>
    <row r="373">
      <c r="A373" s="15" t="s">
        <v>91</v>
      </c>
      <c r="B373" s="16">
        <v>8.904223818706E12</v>
      </c>
      <c r="C373" s="17" t="s">
        <v>484</v>
      </c>
      <c r="D373" s="17">
        <f>VLOOKUP(B373,'Company X - SKU Master'!$A:$B,2,0)</f>
        <v>127</v>
      </c>
      <c r="E373" s="18">
        <f t="shared" si="1"/>
        <v>0.127</v>
      </c>
    </row>
    <row r="374">
      <c r="A374" s="15" t="s">
        <v>91</v>
      </c>
      <c r="B374" s="16">
        <v>8.904223818942E12</v>
      </c>
      <c r="C374" s="17" t="s">
        <v>484</v>
      </c>
      <c r="D374" s="17">
        <f>VLOOKUP(B374,'Company X - SKU Master'!$A:$B,2,0)</f>
        <v>133</v>
      </c>
      <c r="E374" s="18">
        <f t="shared" si="1"/>
        <v>0.133</v>
      </c>
    </row>
    <row r="375">
      <c r="A375" s="15" t="s">
        <v>91</v>
      </c>
      <c r="B375" s="16">
        <v>8.90422381885E12</v>
      </c>
      <c r="C375" s="17" t="s">
        <v>484</v>
      </c>
      <c r="D375" s="17">
        <f>VLOOKUP(B375,'Company X - SKU Master'!$A:$B,2,0)</f>
        <v>240</v>
      </c>
      <c r="E375" s="18">
        <f t="shared" si="1"/>
        <v>0.24</v>
      </c>
    </row>
    <row r="376">
      <c r="A376" s="15" t="s">
        <v>17</v>
      </c>
      <c r="B376" s="16">
        <v>8.904223819437E12</v>
      </c>
      <c r="C376" s="17" t="s">
        <v>486</v>
      </c>
      <c r="D376" s="17">
        <f>VLOOKUP(B376,'Company X - SKU Master'!$A:$B,2,0)</f>
        <v>552</v>
      </c>
      <c r="E376" s="18">
        <f t="shared" si="1"/>
        <v>1.104</v>
      </c>
    </row>
    <row r="377">
      <c r="A377" s="15" t="s">
        <v>17</v>
      </c>
      <c r="B377" s="16">
        <v>8.904223819352E12</v>
      </c>
      <c r="C377" s="17" t="s">
        <v>484</v>
      </c>
      <c r="D377" s="17">
        <f>VLOOKUP(B377,'Company X - SKU Master'!$A:$B,2,0)</f>
        <v>165</v>
      </c>
      <c r="E377" s="18">
        <f t="shared" si="1"/>
        <v>0.165</v>
      </c>
    </row>
    <row r="378">
      <c r="A378" s="15" t="s">
        <v>17</v>
      </c>
      <c r="B378" s="16">
        <v>8.904223819024E12</v>
      </c>
      <c r="C378" s="17" t="s">
        <v>490</v>
      </c>
      <c r="D378" s="17">
        <f>VLOOKUP(B378,'Company X - SKU Master'!$A:$B,2,0)</f>
        <v>112</v>
      </c>
      <c r="E378" s="18">
        <f t="shared" si="1"/>
        <v>0.896</v>
      </c>
    </row>
    <row r="379">
      <c r="A379" s="15" t="s">
        <v>17</v>
      </c>
      <c r="B379" s="16">
        <v>8.904223818874E12</v>
      </c>
      <c r="C379" s="17" t="s">
        <v>484</v>
      </c>
      <c r="D379" s="17">
        <f>VLOOKUP(B379,'Company X - SKU Master'!$A:$B,2,0)</f>
        <v>100</v>
      </c>
      <c r="E379" s="18">
        <f t="shared" si="1"/>
        <v>0.1</v>
      </c>
    </row>
    <row r="380">
      <c r="A380" s="15" t="s">
        <v>89</v>
      </c>
      <c r="B380" s="16">
        <v>8.904223818706E12</v>
      </c>
      <c r="C380" s="17" t="s">
        <v>484</v>
      </c>
      <c r="D380" s="17">
        <f>VLOOKUP(B380,'Company X - SKU Master'!$A:$B,2,0)</f>
        <v>127</v>
      </c>
      <c r="E380" s="18">
        <f t="shared" si="1"/>
        <v>0.127</v>
      </c>
    </row>
    <row r="381">
      <c r="A381" s="15" t="s">
        <v>89</v>
      </c>
      <c r="B381" s="16">
        <v>8.904223818942E12</v>
      </c>
      <c r="C381" s="17" t="s">
        <v>484</v>
      </c>
      <c r="D381" s="17">
        <f>VLOOKUP(B381,'Company X - SKU Master'!$A:$B,2,0)</f>
        <v>133</v>
      </c>
      <c r="E381" s="18">
        <f t="shared" si="1"/>
        <v>0.133</v>
      </c>
    </row>
    <row r="382">
      <c r="A382" s="15" t="s">
        <v>89</v>
      </c>
      <c r="B382" s="16">
        <v>8.90422381885E12</v>
      </c>
      <c r="C382" s="17" t="s">
        <v>484</v>
      </c>
      <c r="D382" s="17">
        <f>VLOOKUP(B382,'Company X - SKU Master'!$A:$B,2,0)</f>
        <v>240</v>
      </c>
      <c r="E382" s="18">
        <f t="shared" si="1"/>
        <v>0.24</v>
      </c>
    </row>
    <row r="383">
      <c r="A383" s="15" t="s">
        <v>193</v>
      </c>
      <c r="B383" s="16">
        <v>8.904223818706E12</v>
      </c>
      <c r="C383" s="17" t="s">
        <v>484</v>
      </c>
      <c r="D383" s="17">
        <f>VLOOKUP(B383,'Company X - SKU Master'!$A:$B,2,0)</f>
        <v>127</v>
      </c>
      <c r="E383" s="18">
        <f t="shared" si="1"/>
        <v>0.127</v>
      </c>
    </row>
    <row r="384">
      <c r="A384" s="15" t="s">
        <v>193</v>
      </c>
      <c r="B384" s="16">
        <v>8.904223818942E12</v>
      </c>
      <c r="C384" s="17" t="s">
        <v>484</v>
      </c>
      <c r="D384" s="17">
        <f>VLOOKUP(B384,'Company X - SKU Master'!$A:$B,2,0)</f>
        <v>133</v>
      </c>
      <c r="E384" s="18">
        <f t="shared" si="1"/>
        <v>0.133</v>
      </c>
    </row>
    <row r="385">
      <c r="A385" s="15" t="s">
        <v>193</v>
      </c>
      <c r="B385" s="16">
        <v>8.90422381885E12</v>
      </c>
      <c r="C385" s="17" t="s">
        <v>484</v>
      </c>
      <c r="D385" s="17">
        <f>VLOOKUP(B385,'Company X - SKU Master'!$A:$B,2,0)</f>
        <v>240</v>
      </c>
      <c r="E385" s="18">
        <f t="shared" si="1"/>
        <v>0.24</v>
      </c>
    </row>
    <row r="386">
      <c r="A386" s="15" t="s">
        <v>15</v>
      </c>
      <c r="B386" s="16">
        <v>8.904223819017E12</v>
      </c>
      <c r="C386" s="17" t="s">
        <v>484</v>
      </c>
      <c r="D386" s="17">
        <f>VLOOKUP(B386,'Company X - SKU Master'!$A:$B,2,0)</f>
        <v>115</v>
      </c>
      <c r="E386" s="18">
        <f t="shared" si="1"/>
        <v>0.115</v>
      </c>
    </row>
    <row r="387">
      <c r="A387" s="15" t="s">
        <v>15</v>
      </c>
      <c r="B387" s="16">
        <v>8.904223818706E12</v>
      </c>
      <c r="C387" s="17" t="s">
        <v>484</v>
      </c>
      <c r="D387" s="17">
        <f>VLOOKUP(B387,'Company X - SKU Master'!$A:$B,2,0)</f>
        <v>127</v>
      </c>
      <c r="E387" s="18">
        <f t="shared" si="1"/>
        <v>0.127</v>
      </c>
    </row>
    <row r="388">
      <c r="A388" s="15" t="s">
        <v>15</v>
      </c>
      <c r="B388" s="16">
        <v>8.904223818942E12</v>
      </c>
      <c r="C388" s="17" t="s">
        <v>484</v>
      </c>
      <c r="D388" s="17">
        <f>VLOOKUP(B388,'Company X - SKU Master'!$A:$B,2,0)</f>
        <v>133</v>
      </c>
      <c r="E388" s="18">
        <f t="shared" si="1"/>
        <v>0.133</v>
      </c>
    </row>
    <row r="389">
      <c r="A389" s="15" t="s">
        <v>15</v>
      </c>
      <c r="B389" s="16">
        <v>8.90422381885E12</v>
      </c>
      <c r="C389" s="17" t="s">
        <v>484</v>
      </c>
      <c r="D389" s="17">
        <f>VLOOKUP(B389,'Company X - SKU Master'!$A:$B,2,0)</f>
        <v>240</v>
      </c>
      <c r="E389" s="18">
        <f t="shared" si="1"/>
        <v>0.24</v>
      </c>
    </row>
    <row r="390">
      <c r="A390" s="15" t="s">
        <v>87</v>
      </c>
      <c r="B390" s="16">
        <v>8.904223819161E12</v>
      </c>
      <c r="C390" s="17" t="s">
        <v>484</v>
      </c>
      <c r="D390" s="17">
        <f>VLOOKUP(B390,'Company X - SKU Master'!$A:$B,2,0)</f>
        <v>115</v>
      </c>
      <c r="E390" s="18">
        <f t="shared" si="1"/>
        <v>0.115</v>
      </c>
    </row>
    <row r="391">
      <c r="A391" s="15" t="s">
        <v>87</v>
      </c>
      <c r="B391" s="16">
        <v>8.90422381926E12</v>
      </c>
      <c r="C391" s="17" t="s">
        <v>484</v>
      </c>
      <c r="D391" s="17">
        <f>VLOOKUP(B391,'Company X - SKU Master'!$A:$B,2,0)</f>
        <v>130</v>
      </c>
      <c r="E391" s="18">
        <f t="shared" si="1"/>
        <v>0.13</v>
      </c>
    </row>
    <row r="392">
      <c r="A392" s="15" t="s">
        <v>85</v>
      </c>
      <c r="B392" s="16">
        <v>8.904223819161E12</v>
      </c>
      <c r="C392" s="17" t="s">
        <v>484</v>
      </c>
      <c r="D392" s="17">
        <f>VLOOKUP(B392,'Company X - SKU Master'!$A:$B,2,0)</f>
        <v>115</v>
      </c>
      <c r="E392" s="18">
        <f t="shared" si="1"/>
        <v>0.115</v>
      </c>
    </row>
    <row r="393">
      <c r="A393" s="15" t="s">
        <v>85</v>
      </c>
      <c r="B393" s="16">
        <v>8.90422381926E12</v>
      </c>
      <c r="C393" s="17" t="s">
        <v>484</v>
      </c>
      <c r="D393" s="17">
        <f>VLOOKUP(B393,'Company X - SKU Master'!$A:$B,2,0)</f>
        <v>130</v>
      </c>
      <c r="E393" s="18">
        <f t="shared" si="1"/>
        <v>0.13</v>
      </c>
    </row>
    <row r="394">
      <c r="A394" s="15" t="s">
        <v>13</v>
      </c>
      <c r="B394" s="16">
        <v>8.904223818645E12</v>
      </c>
      <c r="C394" s="17" t="s">
        <v>494</v>
      </c>
      <c r="D394" s="17">
        <f>VLOOKUP(B394,'Company X - SKU Master'!$A:$B,2,0)</f>
        <v>137</v>
      </c>
      <c r="E394" s="18">
        <f t="shared" si="1"/>
        <v>0.822</v>
      </c>
    </row>
    <row r="395">
      <c r="A395" s="15" t="s">
        <v>13</v>
      </c>
      <c r="B395" s="16">
        <v>8.904223819147E12</v>
      </c>
      <c r="C395" s="17" t="s">
        <v>486</v>
      </c>
      <c r="D395" s="17">
        <f>VLOOKUP(B395,'Company X - SKU Master'!$A:$B,2,0)</f>
        <v>240</v>
      </c>
      <c r="E395" s="18">
        <f t="shared" si="1"/>
        <v>0.48</v>
      </c>
    </row>
    <row r="396">
      <c r="A396" s="15" t="s">
        <v>83</v>
      </c>
      <c r="B396" s="16">
        <v>8.904223818706E12</v>
      </c>
      <c r="C396" s="17" t="s">
        <v>484</v>
      </c>
      <c r="D396" s="17">
        <f>VLOOKUP(B396,'Company X - SKU Master'!$A:$B,2,0)</f>
        <v>127</v>
      </c>
      <c r="E396" s="18">
        <f t="shared" si="1"/>
        <v>0.127</v>
      </c>
    </row>
    <row r="397">
      <c r="A397" s="15" t="s">
        <v>83</v>
      </c>
      <c r="B397" s="16">
        <v>8.904223818942E12</v>
      </c>
      <c r="C397" s="17" t="s">
        <v>484</v>
      </c>
      <c r="D397" s="17">
        <f>VLOOKUP(B397,'Company X - SKU Master'!$A:$B,2,0)</f>
        <v>133</v>
      </c>
      <c r="E397" s="18">
        <f t="shared" si="1"/>
        <v>0.133</v>
      </c>
    </row>
    <row r="398">
      <c r="A398" s="15" t="s">
        <v>83</v>
      </c>
      <c r="B398" s="16">
        <v>8.90422381885E12</v>
      </c>
      <c r="C398" s="17" t="s">
        <v>484</v>
      </c>
      <c r="D398" s="17">
        <f>VLOOKUP(B398,'Company X - SKU Master'!$A:$B,2,0)</f>
        <v>240</v>
      </c>
      <c r="E398" s="18">
        <f t="shared" si="1"/>
        <v>0.24</v>
      </c>
    </row>
    <row r="399">
      <c r="A399" s="15" t="s">
        <v>81</v>
      </c>
      <c r="B399" s="16">
        <v>8.90422381885E12</v>
      </c>
      <c r="C399" s="17" t="s">
        <v>486</v>
      </c>
      <c r="D399" s="17">
        <f>VLOOKUP(B399,'Company X - SKU Master'!$A:$B,2,0)</f>
        <v>240</v>
      </c>
      <c r="E399" s="18">
        <f t="shared" si="1"/>
        <v>0.48</v>
      </c>
    </row>
    <row r="400">
      <c r="A400" s="15" t="s">
        <v>79</v>
      </c>
      <c r="B400" s="16">
        <v>8.904223816214E12</v>
      </c>
      <c r="C400" s="17" t="s">
        <v>484</v>
      </c>
      <c r="D400" s="17">
        <f>VLOOKUP(B400,'Company X - SKU Master'!$A:$B,2,0)</f>
        <v>120</v>
      </c>
      <c r="E400" s="18">
        <f t="shared" si="1"/>
        <v>0.12</v>
      </c>
    </row>
    <row r="401">
      <c r="A401" s="15" t="s">
        <v>79</v>
      </c>
      <c r="B401" s="16">
        <v>8.904223818874E12</v>
      </c>
      <c r="C401" s="17" t="s">
        <v>484</v>
      </c>
      <c r="D401" s="17">
        <f>VLOOKUP(B401,'Company X - SKU Master'!$A:$B,2,0)</f>
        <v>100</v>
      </c>
      <c r="E401" s="18">
        <f t="shared" si="1"/>
        <v>0.1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480</v>
      </c>
      <c r="B1" s="13" t="s">
        <v>495</v>
      </c>
    </row>
    <row r="2">
      <c r="A2" s="15">
        <v>8.904223815682E12</v>
      </c>
      <c r="B2" s="16">
        <v>210.0</v>
      </c>
    </row>
    <row r="3">
      <c r="A3" s="15">
        <v>8.904223815859E12</v>
      </c>
      <c r="B3" s="16">
        <v>165.0</v>
      </c>
    </row>
    <row r="4">
      <c r="A4" s="15">
        <v>8.904223815866E12</v>
      </c>
      <c r="B4" s="16">
        <v>113.0</v>
      </c>
    </row>
    <row r="5">
      <c r="A5" s="15">
        <v>8.904223815873E12</v>
      </c>
      <c r="B5" s="16">
        <v>65.0</v>
      </c>
    </row>
    <row r="6">
      <c r="A6" s="15">
        <v>8.904223816214E12</v>
      </c>
      <c r="B6" s="16">
        <v>120.0</v>
      </c>
    </row>
    <row r="7">
      <c r="A7" s="15">
        <v>8.904223816665E12</v>
      </c>
      <c r="B7" s="16">
        <v>102.0</v>
      </c>
    </row>
    <row r="8">
      <c r="A8" s="15">
        <v>8.904223817273E12</v>
      </c>
      <c r="B8" s="16">
        <v>65.0</v>
      </c>
    </row>
    <row r="9">
      <c r="A9" s="15">
        <v>8.904223817334E12</v>
      </c>
      <c r="B9" s="16">
        <v>170.0</v>
      </c>
    </row>
    <row r="10">
      <c r="A10" s="15">
        <v>8.904223817501E12</v>
      </c>
      <c r="B10" s="16">
        <v>350.0</v>
      </c>
    </row>
    <row r="11">
      <c r="A11" s="15">
        <v>8.90422381843E12</v>
      </c>
      <c r="B11" s="16">
        <v>165.0</v>
      </c>
    </row>
    <row r="12">
      <c r="A12" s="15">
        <v>8.904223818478E12</v>
      </c>
      <c r="B12" s="16">
        <v>350.0</v>
      </c>
    </row>
    <row r="13">
      <c r="A13" s="15">
        <v>8.904223818553E12</v>
      </c>
      <c r="B13" s="16">
        <v>115.0</v>
      </c>
    </row>
    <row r="14">
      <c r="A14" s="15">
        <v>8.904223818577E12</v>
      </c>
      <c r="B14" s="16">
        <v>150.0</v>
      </c>
    </row>
    <row r="15">
      <c r="A15" s="15">
        <v>8.904223818591E12</v>
      </c>
      <c r="B15" s="16">
        <v>120.0</v>
      </c>
    </row>
    <row r="16">
      <c r="A16" s="15">
        <v>8.904223818614E12</v>
      </c>
      <c r="B16" s="16">
        <v>65.0</v>
      </c>
    </row>
    <row r="17">
      <c r="A17" s="15">
        <v>8.904223818638E12</v>
      </c>
      <c r="B17" s="16">
        <v>137.0</v>
      </c>
    </row>
    <row r="18">
      <c r="A18" s="15">
        <v>8.904223818645E12</v>
      </c>
      <c r="B18" s="16">
        <v>137.0</v>
      </c>
    </row>
    <row r="19">
      <c r="A19" s="15">
        <v>8.904223818669E12</v>
      </c>
      <c r="B19" s="16">
        <v>240.0</v>
      </c>
    </row>
    <row r="20">
      <c r="A20" s="15">
        <v>8.904223818683E12</v>
      </c>
      <c r="B20" s="16">
        <v>121.0</v>
      </c>
    </row>
    <row r="21">
      <c r="A21" s="15">
        <v>8.904223818706E12</v>
      </c>
      <c r="B21" s="16">
        <v>127.0</v>
      </c>
    </row>
    <row r="22">
      <c r="A22" s="15">
        <v>8.904223818713E12</v>
      </c>
      <c r="B22" s="16">
        <v>120.0</v>
      </c>
    </row>
    <row r="23">
      <c r="A23" s="15">
        <v>8.904223815804E12</v>
      </c>
      <c r="B23" s="16">
        <v>160.0</v>
      </c>
    </row>
    <row r="24">
      <c r="A24" s="15">
        <v>8.904223818454E12</v>
      </c>
      <c r="B24" s="16">
        <v>232.0</v>
      </c>
    </row>
    <row r="25">
      <c r="A25" s="15">
        <v>8.904223818751E12</v>
      </c>
      <c r="B25" s="16">
        <v>113.0</v>
      </c>
    </row>
    <row r="26">
      <c r="A26" s="15">
        <v>8.90422381885E12</v>
      </c>
      <c r="B26" s="16">
        <v>240.0</v>
      </c>
    </row>
    <row r="27">
      <c r="A27" s="15">
        <v>8.904223818935E12</v>
      </c>
      <c r="B27" s="16">
        <v>120.0</v>
      </c>
    </row>
    <row r="28">
      <c r="A28" s="15">
        <v>8.904223818874E12</v>
      </c>
      <c r="B28" s="16">
        <v>100.0</v>
      </c>
    </row>
    <row r="29">
      <c r="A29" s="15">
        <v>8.904223818997E12</v>
      </c>
      <c r="B29" s="16">
        <v>490.0</v>
      </c>
    </row>
    <row r="30">
      <c r="A30" s="15">
        <v>8.904223818942E12</v>
      </c>
      <c r="B30" s="16">
        <v>133.0</v>
      </c>
    </row>
    <row r="31">
      <c r="A31" s="15">
        <v>8.904223819024E12</v>
      </c>
      <c r="B31" s="16">
        <v>112.0</v>
      </c>
    </row>
    <row r="32">
      <c r="A32" s="15">
        <v>8.904223819031E12</v>
      </c>
      <c r="B32" s="16">
        <v>112.0</v>
      </c>
    </row>
    <row r="33">
      <c r="A33" s="15">
        <v>8.90422381898E12</v>
      </c>
      <c r="B33" s="16">
        <v>110.0</v>
      </c>
    </row>
    <row r="34">
      <c r="A34" s="15">
        <v>8.904223819017E12</v>
      </c>
      <c r="B34" s="16">
        <v>115.0</v>
      </c>
    </row>
    <row r="35">
      <c r="A35" s="15">
        <v>8.904223819093E12</v>
      </c>
      <c r="B35" s="16">
        <v>150.0</v>
      </c>
    </row>
    <row r="36">
      <c r="A36" s="15">
        <v>8.904223819109E12</v>
      </c>
      <c r="B36" s="16">
        <v>100.0</v>
      </c>
    </row>
    <row r="37">
      <c r="A37" s="15">
        <v>8.904223819116E12</v>
      </c>
      <c r="B37" s="16">
        <v>30.0</v>
      </c>
    </row>
    <row r="38">
      <c r="A38" s="15">
        <v>8.904223819161E12</v>
      </c>
      <c r="B38" s="16">
        <v>115.0</v>
      </c>
    </row>
    <row r="39">
      <c r="A39" s="15">
        <v>8.904223819147E12</v>
      </c>
      <c r="B39" s="16">
        <v>240.0</v>
      </c>
    </row>
    <row r="40">
      <c r="A40" s="15">
        <v>8.90422381913E12</v>
      </c>
      <c r="B40" s="16">
        <v>350.0</v>
      </c>
    </row>
    <row r="41">
      <c r="A41" s="15">
        <v>8.904223818881E12</v>
      </c>
      <c r="B41" s="16">
        <v>140.0</v>
      </c>
    </row>
    <row r="42">
      <c r="A42" s="15">
        <v>8.904223818898E12</v>
      </c>
      <c r="B42" s="16">
        <v>140.0</v>
      </c>
    </row>
    <row r="43">
      <c r="A43" s="15">
        <v>8.904223819277E12</v>
      </c>
      <c r="B43" s="16">
        <v>350.0</v>
      </c>
    </row>
    <row r="44">
      <c r="A44" s="15">
        <v>8.904223819284E12</v>
      </c>
      <c r="B44" s="16">
        <v>350.0</v>
      </c>
    </row>
    <row r="45">
      <c r="A45" s="15">
        <v>8.904223819345E12</v>
      </c>
      <c r="B45" s="16">
        <v>165.0</v>
      </c>
    </row>
    <row r="46">
      <c r="A46" s="15">
        <v>8.904223819352E12</v>
      </c>
      <c r="B46" s="16">
        <v>165.0</v>
      </c>
    </row>
    <row r="47">
      <c r="A47" s="15">
        <v>8.904223819239E12</v>
      </c>
      <c r="B47" s="16">
        <v>290.0</v>
      </c>
    </row>
    <row r="48">
      <c r="A48" s="15">
        <v>8.904223819246E12</v>
      </c>
      <c r="B48" s="16">
        <v>290.0</v>
      </c>
    </row>
    <row r="49">
      <c r="A49" s="15">
        <v>8.904223819253E12</v>
      </c>
      <c r="B49" s="16">
        <v>290.0</v>
      </c>
    </row>
    <row r="50">
      <c r="A50" s="15">
        <v>8.904223819291E12</v>
      </c>
      <c r="B50" s="16">
        <v>112.0</v>
      </c>
    </row>
    <row r="51">
      <c r="A51" s="15">
        <v>8.904223819437E12</v>
      </c>
      <c r="B51" s="16">
        <v>552.0</v>
      </c>
    </row>
    <row r="52">
      <c r="A52" s="15" t="s">
        <v>493</v>
      </c>
      <c r="B52" s="16">
        <v>500.0</v>
      </c>
    </row>
    <row r="53">
      <c r="A53" s="15" t="s">
        <v>492</v>
      </c>
      <c r="B53" s="16">
        <v>500.0</v>
      </c>
    </row>
    <row r="54">
      <c r="A54" s="15" t="s">
        <v>485</v>
      </c>
      <c r="B54" s="16">
        <v>500.0</v>
      </c>
    </row>
    <row r="55">
      <c r="A55" s="15">
        <v>8.904223819369E12</v>
      </c>
      <c r="B55" s="16">
        <v>170.0</v>
      </c>
    </row>
    <row r="56">
      <c r="A56" s="15" t="s">
        <v>491</v>
      </c>
      <c r="B56" s="16">
        <v>500.0</v>
      </c>
    </row>
    <row r="57">
      <c r="A57" s="15">
        <v>8.904223819123E12</v>
      </c>
      <c r="B57" s="16">
        <v>250.0</v>
      </c>
    </row>
    <row r="58">
      <c r="A58" s="15" t="s">
        <v>485</v>
      </c>
      <c r="B58" s="16">
        <v>500.0</v>
      </c>
    </row>
    <row r="59">
      <c r="A59" s="15">
        <v>8.904223819468E12</v>
      </c>
      <c r="B59" s="16">
        <v>240.0</v>
      </c>
    </row>
    <row r="60">
      <c r="A60" s="15">
        <v>8.90422381926E12</v>
      </c>
      <c r="B60" s="16">
        <v>130.0</v>
      </c>
    </row>
    <row r="61">
      <c r="A61" s="15">
        <v>8.904223819321E12</v>
      </c>
      <c r="B61" s="16">
        <v>600.0</v>
      </c>
    </row>
    <row r="62">
      <c r="A62" s="15">
        <v>8.904223819338E12</v>
      </c>
      <c r="B62" s="16">
        <v>600.0</v>
      </c>
    </row>
    <row r="63">
      <c r="A63" s="15">
        <v>8.904223819505E12</v>
      </c>
      <c r="B63" s="16">
        <v>210.0</v>
      </c>
    </row>
    <row r="64">
      <c r="A64" s="15">
        <v>8.904223819499E12</v>
      </c>
      <c r="B64" s="16">
        <v>210.0</v>
      </c>
    </row>
    <row r="65">
      <c r="A65" s="15">
        <v>8.904223819512E12</v>
      </c>
      <c r="B65" s="16">
        <v>210.0</v>
      </c>
    </row>
    <row r="66">
      <c r="A66" s="15">
        <v>8.904223819543E12</v>
      </c>
      <c r="B66" s="16">
        <v>300.0</v>
      </c>
    </row>
    <row r="67">
      <c r="A67" s="15" t="s">
        <v>487</v>
      </c>
      <c r="B67" s="16">
        <v>10.0</v>
      </c>
    </row>
  </sheetData>
  <drawing r:id="rId1"/>
</worksheet>
</file>