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Ex3.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D:\PGP IN DATA SCIENCE with Careerera\Data Analysis using Excel\Business_Analysis_Project\Sales Dashborad\"/>
    </mc:Choice>
  </mc:AlternateContent>
  <xr:revisionPtr revIDLastSave="0" documentId="13_ncr:1_{654EA916-A913-4D9D-AA3F-479E10301608}" xr6:coauthVersionLast="47" xr6:coauthVersionMax="47" xr10:uidLastSave="{00000000-0000-0000-0000-000000000000}"/>
  <bookViews>
    <workbookView xWindow="-120" yWindow="-120" windowWidth="20730" windowHeight="11760" activeTab="3" xr2:uid="{0A0D8D68-EFC2-4074-BDCA-85DAF874A3F1}"/>
  </bookViews>
  <sheets>
    <sheet name="Input Data" sheetId="2" r:id="rId1"/>
    <sheet name="Master Data" sheetId="1" r:id="rId2"/>
    <sheet name="Analysis" sheetId="3" r:id="rId3"/>
    <sheet name="Dashboard" sheetId="4" r:id="rId4"/>
  </sheets>
  <definedNames>
    <definedName name="_xlchart.v1.4" hidden="1">Analysis!$AF$2</definedName>
    <definedName name="Category">OFFSET(Analysis!$AF$2, 1,0,COUNT(Analysis!$AG:$AG))</definedName>
    <definedName name="CategoryRange">OFFSET(Analysis!$AF$2, 1,1,COUNT(Analysis!$AG:$AG))</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 i="3" l="1" a="1"/>
  <c r="AK3" i="3" s="1"/>
  <c r="AI3" i="3" s="1" a="1"/>
  <c r="AI3" i="3" s="1"/>
  <c r="AK1" i="3" s="1"/>
  <c r="AJ3" i="3" a="1"/>
  <c r="AJ3" i="3" s="1"/>
  <c r="AC1" i="3"/>
  <c r="AD1" i="3" s="1"/>
  <c r="AC3" i="3" s="1" a="1"/>
  <c r="AC3" i="3" s="1"/>
  <c r="Z3" i="3" a="1"/>
  <c r="Z3" i="3" s="1"/>
  <c r="Y3" i="3" a="1"/>
  <c r="Y3" i="3" s="1"/>
  <c r="V3" i="3" s="1" a="1"/>
  <c r="V3" i="3" s="1"/>
  <c r="X3" i="3" a="1"/>
  <c r="X3" i="3" s="1"/>
  <c r="W3" i="3" a="1"/>
  <c r="W3" i="3" s="1"/>
  <c r="M5" i="3"/>
  <c r="N5" i="3" s="1"/>
  <c r="L4" i="3"/>
  <c r="L5" i="3"/>
  <c r="L6" i="3"/>
  <c r="L7" i="3"/>
  <c r="L8" i="3"/>
  <c r="L9" i="3"/>
  <c r="L10" i="3"/>
  <c r="L11" i="3"/>
  <c r="L12" i="3"/>
  <c r="L13" i="3"/>
  <c r="L14" i="3"/>
  <c r="M4" i="3"/>
  <c r="N4" i="3" s="1"/>
  <c r="M6" i="3"/>
  <c r="N6" i="3" s="1"/>
  <c r="M7" i="3"/>
  <c r="N7" i="3" s="1"/>
  <c r="M8" i="3"/>
  <c r="N8" i="3" s="1"/>
  <c r="M9" i="3"/>
  <c r="N9" i="3" s="1"/>
  <c r="M10" i="3"/>
  <c r="N10" i="3" s="1"/>
  <c r="M11" i="3"/>
  <c r="N11" i="3" s="1"/>
  <c r="M12" i="3"/>
  <c r="N12" i="3" s="1"/>
  <c r="M13" i="3"/>
  <c r="N13" i="3" s="1"/>
  <c r="M14" i="3"/>
  <c r="N14" i="3" s="1"/>
  <c r="M3" i="3"/>
  <c r="N3" i="3" s="1"/>
  <c r="L3" i="3"/>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168" i="2"/>
  <c r="L357" i="2"/>
  <c r="L441"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6" i="3"/>
  <c r="AJ1" i="3" l="1"/>
  <c r="AB3" i="3" a="1"/>
  <c r="AB3" i="3" s="1"/>
  <c r="W1" i="3"/>
  <c r="Z1" i="3"/>
  <c r="Y1" i="3"/>
  <c r="X1" i="3"/>
  <c r="E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<sst xmlns="http://schemas.openxmlformats.org/spreadsheetml/2006/main" count="1929" uniqueCount="140">
  <si>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</si>
  <si>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</si>
  <si>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</si>
  <si>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</si>
  <si>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</si>
  <si>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</si>
  <si>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</si>
  <si>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</si>
  <si>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</si>
  <si>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</si>
  <si>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</si>
  <si>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</si>
  <si>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</si>
  <si>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</si>
  <si>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</si>
  <si>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</si>
  <si>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</si>
  <si>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</si>
  <si>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</si>
  <si>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</si>
  <si>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</si>
  <si>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</si>
  <si>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</si>
  <si>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</si>
  <si>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</si>
  <si>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</si>
  <si>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</si>
  <si>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</si>
  <si>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</si>
  <si>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</si>
  <si>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</si>
  <si>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</si>
  <si>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</si>
  <si>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</si>
  <si>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</si>
  <si>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</si>
  <si>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</si>
  <si>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</si>
  <si>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</si>
  <si>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</si>
  <si>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</si>
  <si>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</si>
  <si>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</si>
  <si>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</si>
  <si>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</si>
  <si>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</si>
  <si>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</si>
  <si>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</si>
  <si>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</si>
  <si>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</si>
  <si>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</si>
  <si>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</si>
  <si>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</si>
  <si>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</si>
  <si>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</si>
  <si>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</si>
  <si>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</si>
  <si>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</si>
  <si>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</si>
  <si>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</si>
  <si>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</si>
  <si>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</si>
  <si>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</si>
  <si>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</si>
  <si>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</si>
  <si>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</si>
  <si>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</si>
  <si>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</si>
  <si>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</si>
  <si>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</si>
  <si>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</si>
  <si>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</si>
  <si>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</si>
  <si>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</si>
  <si>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</si>
  <si>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</si>
  <si>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</si>
  <si>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</si>
  <si>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</si>
  <si>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</si>
  <si>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</si>
  <si>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</si>
  <si>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</si>
  <si>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</si>
  <si>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</si>
  <si>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</si>
  <si>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</si>
  <si>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</si>
  <si>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</si>
  <si>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</si>
  <si>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</si>
  <si>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</si>
  <si>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</si>
  <si>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</si>
  <si>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</si>
  <si>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</si>
  <si>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</si>
  <si>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</si>
  <si>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</si>
  <si>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</si>
  <si>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</si>
  <si>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</si>
  <si>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</si>
  <si>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</si>
  <si>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</si>
  <si>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</si>
  <si>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</si>
  <si>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</si>
  <si>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</si>
  <si>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</si>
  <si>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</si>
  <si>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</si>
  <si>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</si>
  <si>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</si>
  <si>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TOTAL_BUYING_VALUE</t>
  </si>
  <si>
    <t>TOTAL_SELLING_VALUE</t>
  </si>
  <si>
    <t>DAY</t>
  </si>
  <si>
    <t>MONTH</t>
  </si>
  <si>
    <t>YEAR</t>
  </si>
  <si>
    <t>Sum of TOTAL_SELLING_VALUE</t>
  </si>
  <si>
    <t>Sum of TOTAL_BUYING_VALUE</t>
  </si>
  <si>
    <t>Jan</t>
  </si>
  <si>
    <t>Feb</t>
  </si>
  <si>
    <t>Mar</t>
  </si>
  <si>
    <t>Apr</t>
  </si>
  <si>
    <t>May</t>
  </si>
  <si>
    <t>Jun</t>
  </si>
  <si>
    <t>Jul</t>
  </si>
  <si>
    <t>Aug</t>
  </si>
  <si>
    <t>Sep</t>
  </si>
  <si>
    <t>Oct</t>
  </si>
  <si>
    <t>Nov</t>
  </si>
  <si>
    <t>Dec</t>
  </si>
  <si>
    <t>Total Sales</t>
  </si>
  <si>
    <t>Total Profit</t>
  </si>
  <si>
    <t>Profit %</t>
  </si>
  <si>
    <t>Month</t>
  </si>
  <si>
    <t>Sales</t>
  </si>
  <si>
    <t>Profit</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</si>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</sst>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 #,##0.00"/>
    <numFmt numFmtId="166" formatCode="&quot;₹&quot;\ #,##0"/>
  </numFmts>
  <fonts count="3" x14ac:knownFonts="1">
    <font>
      <sz val="11"/>
      <color theme="1"/>
      <name val="Trebuchet MS"/>
      <family val="2"/>
      <scheme val="minor"/>
    </font>
    <font>
      <b/>
      <sz val="11"/>
      <color rgb="FF7030A0"/>
      <name val="Trebuchet MS"/>
      <family val="2"/>
      <scheme val="minor"/>
    </font>
    <font>
      <sz val="11"/>
      <color theme="1"/>
      <name val="Calibr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0" applyNumberFormat="1"/>
    <xf numFmtId="166" fontId="2" fillId="0" borderId="0" xfId="0" applyNumberFormat="1" applyFont="1"/>
    <xf numFmtId="9" fontId="2" fillId="0" borderId="0" xfId="0" applyNumberFormat="1" applyFont="1"/>
    <xf numFmtId="0" fontId="2" fillId="0" borderId="0" xfId="0" applyFont="1"/>
    <xf numFmtId="165" fontId="2" fillId="0" borderId="0" xfId="0" applyNumberFormat="1" applyFont="1"/>
    <xf numFmtId="1" fontId="0" fillId="0" borderId="0" xfId="0" applyNumberFormat="1"/>
  </cellXfs>
  <cellStyles count="1">
    <cellStyle name="Normal" xfId="0" builtinId="0"/>
  </cellStyles>
  <dxfs count="149">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165" formatCode="&quot;₹&quot;\ #,##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Trebuchet MS"/>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 #,##0.00"/>
    </dxf>
    <dxf>
      <numFmt numFmtId="165" formatCode="&quot;₹&quot;\ #,##0.00"/>
    </dxf>
    <dxf>
      <numFmt numFmtId="165" formatCode="&quot;₹&quot;\ #,##0.00"/>
    </dxf>
    <dxf>
      <numFmt numFmtId="165" formatCode="&quot;₹&quot;\ #,##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Trebuchet MS"/>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148"/>
      <tableStyleElement type="headerRow" dxfId="14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6DC-4670-80BD-C4496551822B}"/>
            </c:ext>
          </c:extLst>
        </c:ser>
        <c:dLbls>
          <c:showLegendKey val="0"/>
          <c:showVal val="0"/>
          <c:showCatName val="0"/>
          <c:showSerName val="0"/>
          <c:showPercent val="0"/>
          <c:showBubbleSize val="0"/>
        </c:dLbls>
        <c:axId val="900535168"/>
        <c:axId val="900538912"/>
      </c:areaChart>
      <c:catAx>
        <c:axId val="900535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538912"/>
        <c:crosses val="autoZero"/>
        <c:auto val="1"/>
        <c:lblAlgn val="ctr"/>
        <c:lblOffset val="100"/>
        <c:noMultiLvlLbl val="0"/>
      </c:catAx>
      <c:valAx>
        <c:axId val="900538912"/>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53516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38682554061274"/>
          <c:y val="2.5428331875182269E-2"/>
          <c:w val="0.83041553434139315"/>
          <c:h val="0.8416746864975212"/>
        </c:manualLayout>
      </c:layout>
      <c:barChart>
        <c:barDir val="col"/>
        <c:grouping val="clustered"/>
        <c:varyColors val="0"/>
        <c:ser>
          <c:idx val="0"/>
          <c:order val="0"/>
          <c:tx>
            <c:strRef>
              <c:f>Analysis!$L$2</c:f>
              <c:strCache>
                <c:ptCount val="1"/>
                <c:pt idx="0">
                  <c:v>Sales</c:v>
                </c:pt>
              </c:strCache>
            </c:strRef>
          </c:tx>
          <c:spPr>
            <a:solidFill>
              <a:schemeClr val="accent2"/>
            </a:solidFill>
            <a:ln>
              <a:noFill/>
            </a:ln>
            <a:effectLst/>
          </c:spPr>
          <c:invertIfNegative val="0"/>
          <c:dPt>
            <c:idx val="1"/>
            <c:invertIfNegative val="0"/>
            <c:bubble3D val="0"/>
            <c:extLst>
              <c:ext xmlns:c16="http://schemas.microsoft.com/office/drawing/2014/chart" uri="{C3380CC4-5D6E-409C-BE32-E72D297353CC}">
                <c16:uniqueId val="{00000004-5A06-4D80-B35A-99164C3B13C3}"/>
              </c:ext>
            </c:extLst>
          </c:dPt>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 #,##0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5A06-4D80-B35A-99164C3B13C3}"/>
            </c:ext>
          </c:extLst>
        </c:ser>
        <c:ser>
          <c:idx val="1"/>
          <c:order val="1"/>
          <c:tx>
            <c:strRef>
              <c:f>Analysis!$M$2</c:f>
              <c:strCache>
                <c:ptCount val="1"/>
                <c:pt idx="0">
                  <c:v>Profit</c:v>
                </c:pt>
              </c:strCache>
            </c:strRef>
          </c:tx>
          <c:spPr>
            <a:solidFill>
              <a:schemeClr val="accent4"/>
            </a:solidFill>
            <a:ln>
              <a:noFill/>
            </a:ln>
            <a:effectLst/>
          </c:spPr>
          <c:invertIfNegative val="0"/>
          <c:dLbls>
            <c:dLbl>
              <c:idx val="0"/>
              <c:tx>
                <c:rich>
                  <a:bodyPr/>
                  <a:lstStyle/>
                  <a:p>
                    <a:fld id="{432F2E53-076F-41D6-BBD4-346F83976AAD}"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A06-4D80-B35A-99164C3B13C3}"/>
                </c:ext>
              </c:extLst>
            </c:dLbl>
            <c:dLbl>
              <c:idx val="1"/>
              <c:tx>
                <c:rich>
                  <a:bodyPr/>
                  <a:lstStyle/>
                  <a:p>
                    <a:fld id="{753E6F8A-7DB9-494D-9ACD-B3E7D33B2E2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A06-4D80-B35A-99164C3B13C3}"/>
                </c:ext>
              </c:extLst>
            </c:dLbl>
            <c:dLbl>
              <c:idx val="2"/>
              <c:tx>
                <c:rich>
                  <a:bodyPr/>
                  <a:lstStyle/>
                  <a:p>
                    <a:fld id="{209A738D-C297-4AD3-83EA-1B65D8D71CF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A06-4D80-B35A-99164C3B13C3}"/>
                </c:ext>
              </c:extLst>
            </c:dLbl>
            <c:dLbl>
              <c:idx val="3"/>
              <c:tx>
                <c:rich>
                  <a:bodyPr/>
                  <a:lstStyle/>
                  <a:p>
                    <a:fld id="{C1BD0891-2888-47F1-9ACA-9FD4365DA4C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A06-4D80-B35A-99164C3B13C3}"/>
                </c:ext>
              </c:extLst>
            </c:dLbl>
            <c:dLbl>
              <c:idx val="4"/>
              <c:tx>
                <c:rich>
                  <a:bodyPr/>
                  <a:lstStyle/>
                  <a:p>
                    <a:fld id="{71CF1F7E-7A1B-45C1-9E95-4CD22987653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A06-4D80-B35A-99164C3B13C3}"/>
                </c:ext>
              </c:extLst>
            </c:dLbl>
            <c:dLbl>
              <c:idx val="5"/>
              <c:tx>
                <c:rich>
                  <a:bodyPr/>
                  <a:lstStyle/>
                  <a:p>
                    <a:fld id="{2858C8F0-1630-4165-B48B-2E273C55DE1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A06-4D80-B35A-99164C3B13C3}"/>
                </c:ext>
              </c:extLst>
            </c:dLbl>
            <c:dLbl>
              <c:idx val="6"/>
              <c:tx>
                <c:rich>
                  <a:bodyPr/>
                  <a:lstStyle/>
                  <a:p>
                    <a:fld id="{F2A1782B-D488-40DB-8546-6F9BCE0B2C3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A06-4D80-B35A-99164C3B13C3}"/>
                </c:ext>
              </c:extLst>
            </c:dLbl>
            <c:dLbl>
              <c:idx val="7"/>
              <c:tx>
                <c:rich>
                  <a:bodyPr/>
                  <a:lstStyle/>
                  <a:p>
                    <a:fld id="{D6CAE5C9-753C-487A-B371-1E69CA8097D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A06-4D80-B35A-99164C3B13C3}"/>
                </c:ext>
              </c:extLst>
            </c:dLbl>
            <c:dLbl>
              <c:idx val="8"/>
              <c:tx>
                <c:rich>
                  <a:bodyPr/>
                  <a:lstStyle/>
                  <a:p>
                    <a:fld id="{3FABB1CD-C572-48B3-A868-3528612AAEF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A06-4D80-B35A-99164C3B13C3}"/>
                </c:ext>
              </c:extLst>
            </c:dLbl>
            <c:dLbl>
              <c:idx val="9"/>
              <c:tx>
                <c:rich>
                  <a:bodyPr/>
                  <a:lstStyle/>
                  <a:p>
                    <a:fld id="{763B3796-F4FA-4DC7-B194-F6E22D09CA2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A06-4D80-B35A-99164C3B13C3}"/>
                </c:ext>
              </c:extLst>
            </c:dLbl>
            <c:dLbl>
              <c:idx val="10"/>
              <c:tx>
                <c:rich>
                  <a:bodyPr/>
                  <a:lstStyle/>
                  <a:p>
                    <a:fld id="{4CB8EA55-DE75-4FCA-BB91-8D661E73BFD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5A06-4D80-B35A-99164C3B13C3}"/>
                </c:ext>
              </c:extLst>
            </c:dLbl>
            <c:dLbl>
              <c:idx val="11"/>
              <c:tx>
                <c:rich>
                  <a:bodyPr/>
                  <a:lstStyle/>
                  <a:p>
                    <a:fld id="{FF4281B3-567A-469F-944F-1149A62654F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5A06-4D80-B35A-99164C3B13C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 #,##0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5A06-4D80-B35A-99164C3B13C3}"/>
            </c:ext>
          </c:extLst>
        </c:ser>
        <c:dLbls>
          <c:showLegendKey val="0"/>
          <c:showVal val="0"/>
          <c:showCatName val="0"/>
          <c:showSerName val="0"/>
          <c:showPercent val="0"/>
          <c:showBubbleSize val="0"/>
        </c:dLbls>
        <c:gapWidth val="50"/>
        <c:overlap val="100"/>
        <c:axId val="1067609680"/>
        <c:axId val="1067608848"/>
      </c:barChart>
      <c:catAx>
        <c:axId val="10676096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608848"/>
        <c:crosses val="autoZero"/>
        <c:auto val="1"/>
        <c:lblAlgn val="ctr"/>
        <c:lblOffset val="100"/>
        <c:noMultiLvlLbl val="0"/>
      </c:catAx>
      <c:valAx>
        <c:axId val="1067608848"/>
        <c:scaling>
          <c:orientation val="minMax"/>
        </c:scaling>
        <c:delete val="0"/>
        <c:axPos val="l"/>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60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Analysis!$AC$3:$AC$12</c:f>
              <c:numCache>
                <c:formatCode>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0346-4FC2-9C7B-D49D73ADF2AA}"/>
            </c:ext>
          </c:extLst>
        </c:ser>
        <c:dLbls>
          <c:dLblPos val="outEnd"/>
          <c:showLegendKey val="0"/>
          <c:showVal val="1"/>
          <c:showCatName val="0"/>
          <c:showSerName val="0"/>
          <c:showPercent val="0"/>
          <c:showBubbleSize val="0"/>
        </c:dLbls>
        <c:gapWidth val="50"/>
        <c:axId val="1766323856"/>
        <c:axId val="1766320112"/>
      </c:barChart>
      <c:catAx>
        <c:axId val="1766323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320112"/>
        <c:crosses val="autoZero"/>
        <c:auto val="1"/>
        <c:lblAlgn val="ctr"/>
        <c:lblOffset val="100"/>
        <c:noMultiLvlLbl val="0"/>
      </c:catAx>
      <c:valAx>
        <c:axId val="1766320112"/>
        <c:scaling>
          <c:orientation val="minMax"/>
        </c:scaling>
        <c:delete val="1"/>
        <c:axPos val="b"/>
        <c:numFmt formatCode="0" sourceLinked="1"/>
        <c:majorTickMark val="none"/>
        <c:minorTickMark val="none"/>
        <c:tickLblPos val="nextTo"/>
        <c:crossAx val="176632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[Sales_Dashboard.xlsx]Analysis!SalesType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Analysis!$AO$2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56-4E64-BD9F-35FE9AAEDA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56-4E64-BD9F-35FE9AAEDAD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56-4E64-BD9F-35FE9AAEDA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Analysis!$AN$3:$AN$5</c:f>
              <c:strCache>
                <c:ptCount val="3"/>
                <c:pt idx="0">
                  <c:v>Direct Sales</c:v>
                </c:pt>
                <c:pt idx="1">
                  <c:v>Online</c:v>
                </c:pt>
                <c:pt idx="2">
                  <c:v>Wholesaler</c:v>
                </c:pt>
              </c:strCache>
            </c:strRef>
          </c:cat>
          <c:val>
            <c:numRef>
              <c:f>Analysis!$AO$3:$AO$5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84F4-475D-B384-A84D18FAE00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[Sales_Dashboard.xlsx]Analysis!PaymentMode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Analysis!$AR$2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DD-4D25-AA1F-F5768F9745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DD-4D25-AA1F-F5768F9745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Analysis!$AQ$3:$AQ$4</c:f>
              <c:strCache>
                <c:ptCount val="2"/>
                <c:pt idx="0">
                  <c:v>Cash</c:v>
                </c:pt>
                <c:pt idx="1">
                  <c:v>Online</c:v>
                </c:pt>
              </c:strCache>
            </c:strRef>
          </c:cat>
          <c:val>
            <c:numRef>
              <c:f>Analysis!$AR$3:$AR$4</c:f>
              <c:numCache>
                <c:formatCode>General</c:formatCode>
                <c:ptCount val="2"/>
                <c:pt idx="0">
                  <c:v>199516.90000000008</c:v>
                </c:pt>
                <c:pt idx="1">
                  <c:v>201895.01999999993</c:v>
                </c:pt>
              </c:numCache>
            </c:numRef>
          </c:val>
          <c:extLst>
            <c:ext xmlns:c16="http://schemas.microsoft.com/office/drawing/2014/chart" uri="{C3380CC4-5D6E-409C-BE32-E72D297353CC}">
              <c16:uniqueId val="{00000000-21B4-469E-9616-25A9EFA1BBE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38682554061274"/>
          <c:y val="2.5428331875182269E-2"/>
          <c:w val="0.83041553434139315"/>
          <c:h val="0.8416746864975212"/>
        </c:manualLayout>
      </c:layout>
      <c:barChart>
        <c:barDir val="col"/>
        <c:grouping val="clustered"/>
        <c:varyColors val="0"/>
        <c:ser>
          <c:idx val="0"/>
          <c:order val="0"/>
          <c:tx>
            <c:strRef>
              <c:f>Analysis!$L$2</c:f>
              <c:strCache>
                <c:ptCount val="1"/>
                <c:pt idx="0">
                  <c:v>Sales</c:v>
                </c:pt>
              </c:strCache>
            </c:strRef>
          </c:tx>
          <c:spPr>
            <a:solidFill>
              <a:schemeClr val="accent2"/>
            </a:solidFill>
            <a:ln>
              <a:noFill/>
            </a:ln>
            <a:effectLst/>
          </c:spPr>
          <c:invertIfNegative val="0"/>
          <c:dPt>
            <c:idx val="1"/>
            <c:invertIfNegative val="0"/>
            <c:bubble3D val="0"/>
            <c:extLst>
              <c:ext xmlns:c16="http://schemas.microsoft.com/office/drawing/2014/chart" uri="{C3380CC4-5D6E-409C-BE32-E72D297353CC}">
                <c16:uniqueId val="{00000000-6912-422C-80AC-8C3B90E9F02D}"/>
              </c:ext>
            </c:extLst>
          </c:dPt>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 #,##0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1-6912-422C-80AC-8C3B90E9F02D}"/>
            </c:ext>
          </c:extLst>
        </c:ser>
        <c:ser>
          <c:idx val="1"/>
          <c:order val="1"/>
          <c:tx>
            <c:strRef>
              <c:f>Analysis!$M$2</c:f>
              <c:strCache>
                <c:ptCount val="1"/>
                <c:pt idx="0">
                  <c:v>Profit</c:v>
                </c:pt>
              </c:strCache>
            </c:strRef>
          </c:tx>
          <c:spPr>
            <a:solidFill>
              <a:schemeClr val="accent4"/>
            </a:solidFill>
            <a:ln>
              <a:noFill/>
            </a:ln>
            <a:effectLst/>
          </c:spPr>
          <c:invertIfNegative val="0"/>
          <c:dLbls>
            <c:dLbl>
              <c:idx val="0"/>
              <c:tx>
                <c:rich>
                  <a:bodyPr/>
                  <a:lstStyle/>
                  <a:p>
                    <a:fld id="{BC3FFA05-48A8-4D22-8AAD-C90AB3080BFD}"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912-422C-80AC-8C3B90E9F02D}"/>
                </c:ext>
              </c:extLst>
            </c:dLbl>
            <c:dLbl>
              <c:idx val="1"/>
              <c:tx>
                <c:rich>
                  <a:bodyPr/>
                  <a:lstStyle/>
                  <a:p>
                    <a:fld id="{FE138204-D51E-42BF-80C5-E7981C003C7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912-422C-80AC-8C3B90E9F02D}"/>
                </c:ext>
              </c:extLst>
            </c:dLbl>
            <c:dLbl>
              <c:idx val="2"/>
              <c:tx>
                <c:rich>
                  <a:bodyPr/>
                  <a:lstStyle/>
                  <a:p>
                    <a:fld id="{C10AD1FC-A63F-4ED4-9D3F-B9AB2F0F573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912-422C-80AC-8C3B90E9F02D}"/>
                </c:ext>
              </c:extLst>
            </c:dLbl>
            <c:dLbl>
              <c:idx val="3"/>
              <c:tx>
                <c:rich>
                  <a:bodyPr/>
                  <a:lstStyle/>
                  <a:p>
                    <a:fld id="{71B149BC-6610-4001-9B5A-075D22E2FBD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912-422C-80AC-8C3B90E9F02D}"/>
                </c:ext>
              </c:extLst>
            </c:dLbl>
            <c:dLbl>
              <c:idx val="4"/>
              <c:tx>
                <c:rich>
                  <a:bodyPr/>
                  <a:lstStyle/>
                  <a:p>
                    <a:fld id="{3F39AB78-D6E4-42E7-BEF2-EE596D03433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912-422C-80AC-8C3B90E9F02D}"/>
                </c:ext>
              </c:extLst>
            </c:dLbl>
            <c:dLbl>
              <c:idx val="5"/>
              <c:tx>
                <c:rich>
                  <a:bodyPr/>
                  <a:lstStyle/>
                  <a:p>
                    <a:fld id="{0358995B-DB33-424F-8335-A5C43D24AAF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912-422C-80AC-8C3B90E9F02D}"/>
                </c:ext>
              </c:extLst>
            </c:dLbl>
            <c:dLbl>
              <c:idx val="6"/>
              <c:tx>
                <c:rich>
                  <a:bodyPr/>
                  <a:lstStyle/>
                  <a:p>
                    <a:fld id="{F102C279-C92C-4620-92D0-0522A9355A8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912-422C-80AC-8C3B90E9F02D}"/>
                </c:ext>
              </c:extLst>
            </c:dLbl>
            <c:dLbl>
              <c:idx val="7"/>
              <c:tx>
                <c:rich>
                  <a:bodyPr/>
                  <a:lstStyle/>
                  <a:p>
                    <a:fld id="{BAB72D58-5420-40D3-98C8-6F3B9DA0D68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912-422C-80AC-8C3B90E9F02D}"/>
                </c:ext>
              </c:extLst>
            </c:dLbl>
            <c:dLbl>
              <c:idx val="8"/>
              <c:tx>
                <c:rich>
                  <a:bodyPr/>
                  <a:lstStyle/>
                  <a:p>
                    <a:fld id="{62131F6F-117B-4FD6-BE68-B6AAFC6A018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912-422C-80AC-8C3B90E9F02D}"/>
                </c:ext>
              </c:extLst>
            </c:dLbl>
            <c:dLbl>
              <c:idx val="9"/>
              <c:tx>
                <c:rich>
                  <a:bodyPr/>
                  <a:lstStyle/>
                  <a:p>
                    <a:fld id="{5FB0630E-9D67-4EB7-8DBC-301D25825A2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912-422C-80AC-8C3B90E9F02D}"/>
                </c:ext>
              </c:extLst>
            </c:dLbl>
            <c:dLbl>
              <c:idx val="10"/>
              <c:tx>
                <c:rich>
                  <a:bodyPr/>
                  <a:lstStyle/>
                  <a:p>
                    <a:fld id="{460CA5FB-07E6-45DA-9CA4-CF33DB196F1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912-422C-80AC-8C3B90E9F02D}"/>
                </c:ext>
              </c:extLst>
            </c:dLbl>
            <c:dLbl>
              <c:idx val="11"/>
              <c:tx>
                <c:rich>
                  <a:bodyPr/>
                  <a:lstStyle/>
                  <a:p>
                    <a:fld id="{3FAE263A-8CC5-49D6-8582-168ECFA4FCD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912-422C-80AC-8C3B90E9F0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 #,##0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E-6912-422C-80AC-8C3B90E9F02D}"/>
            </c:ext>
          </c:extLst>
        </c:ser>
        <c:dLbls>
          <c:showLegendKey val="0"/>
          <c:showVal val="0"/>
          <c:showCatName val="0"/>
          <c:showSerName val="0"/>
          <c:showPercent val="0"/>
          <c:showBubbleSize val="0"/>
        </c:dLbls>
        <c:gapWidth val="50"/>
        <c:overlap val="100"/>
        <c:axId val="1067609680"/>
        <c:axId val="1067608848"/>
      </c:barChart>
      <c:catAx>
        <c:axId val="10676096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608848"/>
        <c:crosses val="autoZero"/>
        <c:auto val="1"/>
        <c:lblAlgn val="ctr"/>
        <c:lblOffset val="100"/>
        <c:noMultiLvlLbl val="0"/>
      </c:catAx>
      <c:valAx>
        <c:axId val="1067608848"/>
        <c:scaling>
          <c:orientation val="minMax"/>
        </c:scaling>
        <c:delete val="0"/>
        <c:axPos val="l"/>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60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Analysis!$AC$3:$AC$12</c:f>
              <c:numCache>
                <c:formatCode>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26C5-48E1-8FDA-C51E95452543}"/>
            </c:ext>
          </c:extLst>
        </c:ser>
        <c:dLbls>
          <c:dLblPos val="outEnd"/>
          <c:showLegendKey val="0"/>
          <c:showVal val="1"/>
          <c:showCatName val="0"/>
          <c:showSerName val="0"/>
          <c:showPercent val="0"/>
          <c:showBubbleSize val="0"/>
        </c:dLbls>
        <c:gapWidth val="50"/>
        <c:axId val="1766323856"/>
        <c:axId val="1766320112"/>
      </c:barChart>
      <c:catAx>
        <c:axId val="1766323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320112"/>
        <c:crosses val="autoZero"/>
        <c:auto val="1"/>
        <c:lblAlgn val="ctr"/>
        <c:lblOffset val="100"/>
        <c:noMultiLvlLbl val="0"/>
      </c:catAx>
      <c:valAx>
        <c:axId val="1766320112"/>
        <c:scaling>
          <c:orientation val="minMax"/>
        </c:scaling>
        <c:delete val="1"/>
        <c:axPos val="b"/>
        <c:numFmt formatCode="0" sourceLinked="1"/>
        <c:majorTickMark val="none"/>
        <c:minorTickMark val="none"/>
        <c:tickLblPos val="nextTo"/>
        <c:crossAx val="176632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[Sales_Dashboard.xlsx]Analysis!SalesType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Analysis!$AO$2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FD-4FFF-B609-217975B4A7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FD-4FFF-B609-217975B4A7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FD-4FFF-B609-217975B4A7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Analysis!$AN$3:$AN$5</c:f>
              <c:strCache>
                <c:ptCount val="3"/>
                <c:pt idx="0">
                  <c:v>Direct Sales</c:v>
                </c:pt>
                <c:pt idx="1">
                  <c:v>Online</c:v>
                </c:pt>
                <c:pt idx="2">
                  <c:v>Wholesaler</c:v>
                </c:pt>
              </c:strCache>
            </c:strRef>
          </c:cat>
          <c:val>
            <c:numRef>
              <c:f>Analysis!$AO$3:$AO$5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E2FD-4FFF-B609-217975B4A70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[Sales_Dashboard.xlsx]Analysis!PaymentMode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Analysis!$AR$2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E3-4273-A36A-71CF2D120B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E3-4273-A36A-71CF2D120B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Analysis!$AQ$3:$AQ$4</c:f>
              <c:strCache>
                <c:ptCount val="2"/>
                <c:pt idx="0">
                  <c:v>Cash</c:v>
                </c:pt>
                <c:pt idx="1">
                  <c:v>Online</c:v>
                </c:pt>
              </c:strCache>
            </c:strRef>
          </c:cat>
          <c:val>
            <c:numRef>
              <c:f>Analysis!$AR$3:$AR$4</c:f>
              <c:numCache>
                <c:formatCode>General</c:formatCode>
                <c:ptCount val="2"/>
                <c:pt idx="0">
                  <c:v>199516.90000000008</c:v>
                </c:pt>
                <c:pt idx="1">
                  <c:v>201895.01999999993</c:v>
                </c:pt>
              </c:numCache>
            </c:numRef>
          </c:val>
          <c:extLst>
            <c:ext xmlns:c16="http://schemas.microsoft.com/office/drawing/2014/chart" uri="{C3380CC4-5D6E-409C-BE32-E72D297353CC}">
              <c16:uniqueId val="{00000004-35E3-4273-A36A-71CF2D120B2D}"/>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[Sales_Dashboard.xlsx]Analysis!Daily</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AFA8-4E2F-8108-73808F2DF7FC}"/>
            </c:ext>
          </c:extLst>
        </c:ser>
        <c:dLbls>
          <c:showLegendKey val="0"/>
          <c:showVal val="0"/>
          <c:showCatName val="0"/>
          <c:showSerName val="0"/>
          <c:showPercent val="0"/>
          <c:showBubbleSize val="0"/>
        </c:dLbls>
        <c:axId val="900535168"/>
        <c:axId val="900538912"/>
      </c:areaChart>
      <c:catAx>
        <c:axId val="90053516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0538912"/>
        <c:crosses val="autoZero"/>
        <c:auto val="1"/>
        <c:lblAlgn val="ctr"/>
        <c:lblOffset val="100"/>
        <c:noMultiLvlLbl val="0"/>
      </c:catAx>
      <c:valAx>
        <c:axId val="900538912"/>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053516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38682554061274"/>
          <c:y val="2.5428331875182269E-2"/>
          <c:w val="0.83041553434139315"/>
          <c:h val="0.8416746864975212"/>
        </c:manualLayout>
      </c:layout>
      <c:barChart>
        <c:barDir val="col"/>
        <c:grouping val="clustered"/>
        <c:varyColors val="0"/>
        <c:ser>
          <c:idx val="0"/>
          <c:order val="0"/>
          <c:tx>
            <c:strRef>
              <c:f>Analysis!$L$2</c:f>
              <c:strCache>
                <c:ptCount val="1"/>
                <c:pt idx="0">
                  <c:v>Sales</c:v>
                </c:pt>
              </c:strCache>
            </c:strRef>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extLst>
              <c:ext xmlns:c16="http://schemas.microsoft.com/office/drawing/2014/chart" uri="{C3380CC4-5D6E-409C-BE32-E72D297353CC}">
                <c16:uniqueId val="{00000000-DA5C-4FA3-AC4E-F22675A8C39B}"/>
              </c:ext>
            </c:extLst>
          </c:dPt>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 #,##0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1-DA5C-4FA3-AC4E-F22675A8C39B}"/>
            </c:ext>
          </c:extLst>
        </c:ser>
        <c:ser>
          <c:idx val="1"/>
          <c:order val="1"/>
          <c:tx>
            <c:strRef>
              <c:f>Analysis!$M$2</c:f>
              <c:strCache>
                <c:ptCount val="1"/>
                <c:pt idx="0">
                  <c:v>Profit</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dLbls>
            <c:dLbl>
              <c:idx val="0"/>
              <c:tx>
                <c:rich>
                  <a:bodyPr/>
                  <a:lstStyle/>
                  <a:p>
                    <a:fld id="{1DCF32FC-532A-41A7-BDCF-430F402AC85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A5C-4FA3-AC4E-F22675A8C39B}"/>
                </c:ext>
              </c:extLst>
            </c:dLbl>
            <c:dLbl>
              <c:idx val="1"/>
              <c:tx>
                <c:rich>
                  <a:bodyPr/>
                  <a:lstStyle/>
                  <a:p>
                    <a:fld id="{FF434947-BBD5-4B13-A6E6-05C2C98BC9C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A5C-4FA3-AC4E-F22675A8C39B}"/>
                </c:ext>
              </c:extLst>
            </c:dLbl>
            <c:dLbl>
              <c:idx val="2"/>
              <c:tx>
                <c:rich>
                  <a:bodyPr/>
                  <a:lstStyle/>
                  <a:p>
                    <a:fld id="{7343DAC6-83AE-47AD-9932-C09291AEE92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A5C-4FA3-AC4E-F22675A8C39B}"/>
                </c:ext>
              </c:extLst>
            </c:dLbl>
            <c:dLbl>
              <c:idx val="3"/>
              <c:tx>
                <c:rich>
                  <a:bodyPr/>
                  <a:lstStyle/>
                  <a:p>
                    <a:fld id="{2237F831-4FB2-4B3F-9453-3AC57B99B0B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A5C-4FA3-AC4E-F22675A8C39B}"/>
                </c:ext>
              </c:extLst>
            </c:dLbl>
            <c:dLbl>
              <c:idx val="4"/>
              <c:tx>
                <c:rich>
                  <a:bodyPr/>
                  <a:lstStyle/>
                  <a:p>
                    <a:fld id="{CC3D803E-31F1-4888-A515-E9885D6F09E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A5C-4FA3-AC4E-F22675A8C39B}"/>
                </c:ext>
              </c:extLst>
            </c:dLbl>
            <c:dLbl>
              <c:idx val="5"/>
              <c:tx>
                <c:rich>
                  <a:bodyPr/>
                  <a:lstStyle/>
                  <a:p>
                    <a:fld id="{10D92CD6-408F-4F4D-9288-9BD2A94CFD2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A5C-4FA3-AC4E-F22675A8C39B}"/>
                </c:ext>
              </c:extLst>
            </c:dLbl>
            <c:dLbl>
              <c:idx val="6"/>
              <c:tx>
                <c:rich>
                  <a:bodyPr/>
                  <a:lstStyle/>
                  <a:p>
                    <a:fld id="{698DAC53-AA41-4D39-B180-EDF312DEDA8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A5C-4FA3-AC4E-F22675A8C39B}"/>
                </c:ext>
              </c:extLst>
            </c:dLbl>
            <c:dLbl>
              <c:idx val="7"/>
              <c:tx>
                <c:rich>
                  <a:bodyPr/>
                  <a:lstStyle/>
                  <a:p>
                    <a:fld id="{F4A3D556-D51F-40CD-8B2C-D6BD5A10069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A5C-4FA3-AC4E-F22675A8C39B}"/>
                </c:ext>
              </c:extLst>
            </c:dLbl>
            <c:dLbl>
              <c:idx val="8"/>
              <c:tx>
                <c:rich>
                  <a:bodyPr/>
                  <a:lstStyle/>
                  <a:p>
                    <a:fld id="{02738AB7-3DBC-4989-AE27-EBB4E943B3C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A5C-4FA3-AC4E-F22675A8C39B}"/>
                </c:ext>
              </c:extLst>
            </c:dLbl>
            <c:dLbl>
              <c:idx val="9"/>
              <c:tx>
                <c:rich>
                  <a:bodyPr/>
                  <a:lstStyle/>
                  <a:p>
                    <a:fld id="{A972DE54-3E05-47D0-91A8-79353FDCF12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A5C-4FA3-AC4E-F22675A8C39B}"/>
                </c:ext>
              </c:extLst>
            </c:dLbl>
            <c:dLbl>
              <c:idx val="10"/>
              <c:tx>
                <c:rich>
                  <a:bodyPr/>
                  <a:lstStyle/>
                  <a:p>
                    <a:fld id="{6755B3C9-2036-4E66-9C57-CE26FA0AE46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A5C-4FA3-AC4E-F22675A8C39B}"/>
                </c:ext>
              </c:extLst>
            </c:dLbl>
            <c:dLbl>
              <c:idx val="11"/>
              <c:tx>
                <c:rich>
                  <a:bodyPr/>
                  <a:lstStyle/>
                  <a:p>
                    <a:fld id="{EA140ED4-C4F0-415B-8356-C2C383946FB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A5C-4FA3-AC4E-F22675A8C3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 #,##0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E-DA5C-4FA3-AC4E-F22675A8C39B}"/>
            </c:ext>
          </c:extLst>
        </c:ser>
        <c:dLbls>
          <c:showLegendKey val="0"/>
          <c:showVal val="0"/>
          <c:showCatName val="0"/>
          <c:showSerName val="0"/>
          <c:showPercent val="0"/>
          <c:showBubbleSize val="0"/>
        </c:dLbls>
        <c:gapWidth val="100"/>
        <c:overlap val="-24"/>
        <c:axId val="1067609680"/>
        <c:axId val="1067608848"/>
      </c:barChart>
      <c:catAx>
        <c:axId val="10676096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7608848"/>
        <c:crosses val="autoZero"/>
        <c:auto val="1"/>
        <c:lblAlgn val="ctr"/>
        <c:lblOffset val="100"/>
        <c:noMultiLvlLbl val="0"/>
      </c:catAx>
      <c:valAx>
        <c:axId val="1067608848"/>
        <c:scaling>
          <c:orientation val="minMax"/>
        </c:scaling>
        <c:delete val="0"/>
        <c:axPos val="l"/>
        <c:majorGridlines>
          <c:spPr>
            <a:ln w="9525" cap="flat" cmpd="sng" algn="ctr">
              <a:solidFill>
                <a:schemeClr val="lt1">
                  <a:lumMod val="95000"/>
                  <a:alpha val="10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760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368336404757918"/>
          <c:y val="3.4318196509906751E-2"/>
          <c:w val="0.6239052884346904"/>
          <c:h val="0.9313636069801865"/>
        </c:manualLayout>
      </c:layout>
      <c:barChart>
        <c:barDir val="bar"/>
        <c:grouping val="clustered"/>
        <c:varyColors val="0"/>
        <c:ser>
          <c:idx val="0"/>
          <c:order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Analysis!$AB$3:$AB$12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Analysis!$AC$3:$AC$12</c:f>
              <c:numCache>
                <c:formatCode>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C6AA-4E2C-8AEF-4BA009456772}"/>
            </c:ext>
          </c:extLst>
        </c:ser>
        <c:dLbls>
          <c:dLblPos val="outEnd"/>
          <c:showLegendKey val="0"/>
          <c:showVal val="1"/>
          <c:showCatName val="0"/>
          <c:showSerName val="0"/>
          <c:showPercent val="0"/>
          <c:showBubbleSize val="0"/>
        </c:dLbls>
        <c:gapWidth val="115"/>
        <c:overlap val="-20"/>
        <c:axId val="1766323856"/>
        <c:axId val="1766320112"/>
      </c:barChart>
      <c:catAx>
        <c:axId val="176632385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6320112"/>
        <c:crosses val="autoZero"/>
        <c:auto val="1"/>
        <c:lblAlgn val="ctr"/>
        <c:lblOffset val="100"/>
        <c:noMultiLvlLbl val="0"/>
      </c:catAx>
      <c:valAx>
        <c:axId val="1766320112"/>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632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[Sales_Dashboard.xlsx]Analysis!SalesType</c:name>
    <c:fmtId val="6"/>
  </c:pivotSource>
  <c:chart>
    <c:autoTitleDeleted val="1"/>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Analysis!$AO$2</c:f>
              <c:strCache>
                <c:ptCount val="1"/>
                <c:pt idx="0">
                  <c:v>Total</c:v>
                </c:pt>
              </c:strCache>
            </c:strRef>
          </c:tx>
          <c:dPt>
            <c:idx val="0"/>
            <c:bubble3D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15D-4AD7-9293-6FC1CB463942}"/>
              </c:ext>
            </c:extLst>
          </c:dPt>
          <c:dPt>
            <c:idx val="1"/>
            <c:bubble3D val="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15D-4AD7-9293-6FC1CB463942}"/>
              </c:ext>
            </c:extLst>
          </c:dPt>
          <c:dPt>
            <c:idx val="2"/>
            <c:bubble3D val="0"/>
            <c:spPr>
              <a:gradFill rotWithShape="1">
                <a:gsLst>
                  <a:gs pos="0">
                    <a:schemeClr val="accent4">
                      <a:tint val="94000"/>
                      <a:satMod val="103000"/>
                      <a:lumMod val="102000"/>
                    </a:schemeClr>
                  </a:gs>
                  <a:gs pos="50000">
                    <a:schemeClr val="accent4">
                      <a:shade val="100000"/>
                      <a:satMod val="110000"/>
                      <a:lumMod val="100000"/>
                    </a:schemeClr>
                  </a:gs>
                  <a:gs pos="100000">
                    <a:schemeClr val="accent4">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15D-4AD7-9293-6FC1CB4639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Analysis!$AN$3:$AN$5</c:f>
              <c:strCache>
                <c:ptCount val="3"/>
                <c:pt idx="0">
                  <c:v>Direct Sales</c:v>
                </c:pt>
                <c:pt idx="1">
                  <c:v>Online</c:v>
                </c:pt>
                <c:pt idx="2">
                  <c:v>Wholesaler</c:v>
                </c:pt>
              </c:strCache>
            </c:strRef>
          </c:cat>
          <c:val>
            <c:numRef>
              <c:f>Analysis!$AO$3:$AO$5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F15D-4AD7-9293-6FC1CB4639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[Sales_Dashboard.xlsx]Analysis!PaymentMode</c:name>
    <c:fmtId val="11"/>
  </c:pivotSource>
  <c:chart>
    <c:autoTitleDeleted val="1"/>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Analysis!$AR$2</c:f>
              <c:strCache>
                <c:ptCount val="1"/>
                <c:pt idx="0">
                  <c:v>Total</c:v>
                </c:pt>
              </c:strCache>
            </c:strRef>
          </c:tx>
          <c:dPt>
            <c:idx val="0"/>
            <c:bubble3D val="0"/>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63B-45F8-B709-8B9E1A849465}"/>
              </c:ext>
            </c:extLst>
          </c:dPt>
          <c:dPt>
            <c:idx val="1"/>
            <c:bubble3D val="0"/>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63B-45F8-B709-8B9E1A8494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Analysis!$AQ$3:$AQ$4</c:f>
              <c:strCache>
                <c:ptCount val="2"/>
                <c:pt idx="0">
                  <c:v>Cash</c:v>
                </c:pt>
                <c:pt idx="1">
                  <c:v>Online</c:v>
                </c:pt>
              </c:strCache>
            </c:strRef>
          </c:cat>
          <c:val>
            <c:numRef>
              <c:f>Analysis!$AR$3:$AR$4</c:f>
              <c:numCache>
                <c:formatCode>General</c:formatCode>
                <c:ptCount val="2"/>
                <c:pt idx="0">
                  <c:v>199516.90000000008</c:v>
                </c:pt>
                <c:pt idx="1">
                  <c:v>201895.01999999993</c:v>
                </c:pt>
              </c:numCache>
            </c:numRef>
          </c:val>
          <c:extLst>
            <c:ext xmlns:c16="http://schemas.microsoft.com/office/drawing/2014/chart" uri="{C3380CC4-5D6E-409C-BE32-E72D297353CC}">
              <c16:uniqueId val="{00000004-E63B-45F8-B709-8B9E1A84946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D00FA5A7-EBAE-40DD-AFFD-BFBD4CE4BAE4}">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D00FA5A7-EBAE-40DD-AFFD-BFBD4CE4BAE4}">
          <cx:dataLabels pos="inEnd">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D00FA5A7-EBAE-40DD-AFFD-BFBD4CE4BAE4}">
          <cx:tx>
            <cx:txData>
              <cx:f>_xlchart.v1.4</cx:f>
              <cx:v>CATEGORY</cx:v>
            </cx:txData>
          </cx:tx>
          <cx:dataLabels pos="inEnd">
            <cx:visibility seriesName="0" categoryName="1" value="1"/>
            <cx:separator>
</cx:separator>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trlProps/ctrlProp1.xml><?xml version="1.0" encoding="utf-8"?>
<formControlPr xmlns="http://schemas.microsoft.com/office/spreadsheetml/2009/9/main" objectType="CheckBox" checked="Checked" fmlaLink="$L$1" lockText="1" noThreeD="1"/>
</file>

<file path=xl/ctrlProps/ctrlProp2.xml><?xml version="1.0" encoding="utf-8"?>
<formControlPr xmlns="http://schemas.microsoft.com/office/spreadsheetml/2009/9/main" objectType="CheckBox" checked="Checked" fmlaLink="$M$1" lockText="1" noThreeD="1"/>
</file>

<file path=xl/ctrlProps/ctrlProp3.xml><?xml version="1.0" encoding="utf-8"?>
<formControlPr xmlns="http://schemas.microsoft.com/office/spreadsheetml/2009/9/main" objectType="CheckBox" checked="Checked" fmlaLink="$N$1" lockText="1" noThreeD="1"/>
</file>

<file path=xl/ctrlProps/ctrlProp4.xml><?xml version="1.0" encoding="utf-8"?>
<formControlPr xmlns="http://schemas.microsoft.com/office/spreadsheetml/2009/9/main" objectType="Scroll" dx="22" fmlaLink="$AB$1" max="100" min="1" page="10" val="4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7.xml"/><Relationship Id="rId21" Type="http://schemas.openxmlformats.org/officeDocument/2006/relationships/image" Target="../media/image21.png"/><Relationship Id="rId34" Type="http://schemas.openxmlformats.org/officeDocument/2006/relationships/chart" Target="../charts/chart14.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6.xml"/><Relationship Id="rId33" Type="http://schemas.openxmlformats.org/officeDocument/2006/relationships/chart" Target="../charts/chart1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2.xml"/><Relationship Id="rId37" Type="http://schemas.openxmlformats.org/officeDocument/2006/relationships/image" Target="../media/image26.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8.xml"/><Relationship Id="rId36" Type="http://schemas.openxmlformats.org/officeDocument/2006/relationships/image" Target="../media/image25.pn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1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microsoft.com/office/2014/relationships/chartEx" Target="../charts/chartEx2.xml"/><Relationship Id="rId30" Type="http://schemas.openxmlformats.org/officeDocument/2006/relationships/chart" Target="../charts/chart10.xml"/><Relationship Id="rId35" Type="http://schemas.microsoft.com/office/2014/relationships/chartEx" Target="../charts/chartEx3.xml"/><Relationship Id="rId8" Type="http://schemas.openxmlformats.org/officeDocument/2006/relationships/image" Target="../media/image8.sv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104775</xdr:colOff>
      <xdr:row>13</xdr:row>
      <xdr:rowOff>9525</xdr:rowOff>
    </xdr:from>
    <xdr:to>
      <xdr:col>3</xdr:col>
      <xdr:colOff>466725</xdr:colOff>
      <xdr:row>19</xdr:row>
      <xdr:rowOff>152400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895600" y="2486025"/>
              <a:ext cx="1047750" cy="1400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647700</xdr:colOff>
      <xdr:row>13</xdr:row>
      <xdr:rowOff>9526</xdr:rowOff>
    </xdr:from>
    <xdr:to>
      <xdr:col>3</xdr:col>
      <xdr:colOff>1600200</xdr:colOff>
      <xdr:row>19</xdr:row>
      <xdr:rowOff>142875</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048125" y="2486026"/>
              <a:ext cx="952500" cy="13906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1685925</xdr:colOff>
      <xdr:row>13</xdr:row>
      <xdr:rowOff>9526</xdr:rowOff>
    </xdr:from>
    <xdr:to>
      <xdr:col>4</xdr:col>
      <xdr:colOff>419100</xdr:colOff>
      <xdr:row>19</xdr:row>
      <xdr:rowOff>104776</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086350" y="2486026"/>
              <a:ext cx="923925"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790574</xdr:colOff>
      <xdr:row>13</xdr:row>
      <xdr:rowOff>9526</xdr:rowOff>
    </xdr:from>
    <xdr:to>
      <xdr:col>4</xdr:col>
      <xdr:colOff>1800225</xdr:colOff>
      <xdr:row>19</xdr:row>
      <xdr:rowOff>104776</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105524" y="2486026"/>
              <a:ext cx="1009651"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21</xdr:row>
      <xdr:rowOff>0</xdr:rowOff>
    </xdr:from>
    <xdr:to>
      <xdr:col>3</xdr:col>
      <xdr:colOff>1028700</xdr:colOff>
      <xdr:row>30</xdr:row>
      <xdr:rowOff>180975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xdr:colOff>
      <xdr:row>19</xdr:row>
      <xdr:rowOff>9525</xdr:rowOff>
    </xdr:from>
    <xdr:to>
      <xdr:col>14</xdr:col>
      <xdr:colOff>809625</xdr:colOff>
      <xdr:row>33</xdr:row>
      <xdr:rowOff>85725</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180975</xdr:colOff>
          <xdr:row>17</xdr:row>
          <xdr:rowOff>9525</xdr:rowOff>
        </xdr:from>
        <xdr:to>
          <xdr:col>10</xdr:col>
          <xdr:colOff>981075</xdr:colOff>
          <xdr:row>18</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2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17</xdr:row>
          <xdr:rowOff>0</xdr:rowOff>
        </xdr:from>
        <xdr:to>
          <xdr:col>11</xdr:col>
          <xdr:colOff>400050</xdr:colOff>
          <xdr:row>18</xdr:row>
          <xdr:rowOff>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2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733425</xdr:colOff>
          <xdr:row>17</xdr:row>
          <xdr:rowOff>9525</xdr:rowOff>
        </xdr:from>
        <xdr:to>
          <xdr:col>12</xdr:col>
          <xdr:colOff>247650</xdr:colOff>
          <xdr:row>18</xdr:row>
          <xdr:rowOff>9525</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2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28</xdr:col>
      <xdr:colOff>171450</xdr:colOff>
      <xdr:row>13</xdr:row>
      <xdr:rowOff>47625</xdr:rowOff>
    </xdr:from>
    <xdr:to>
      <xdr:col>32</xdr:col>
      <xdr:colOff>47625</xdr:colOff>
      <xdr:row>27</xdr:row>
      <xdr:rowOff>123825</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27</xdr:col>
          <xdr:colOff>285750</xdr:colOff>
          <xdr:row>13</xdr:row>
          <xdr:rowOff>9525</xdr:rowOff>
        </xdr:from>
        <xdr:to>
          <xdr:col>27</xdr:col>
          <xdr:colOff>638175</xdr:colOff>
          <xdr:row>26</xdr:row>
          <xdr:rowOff>38100</xdr:rowOff>
        </xdr:to>
        <xdr:sp macro="" textlink="">
          <xdr:nvSpPr>
            <xdr:cNvPr id="3083" name="Scroll Bar 11" hidden="1">
              <a:extLst>
                <a:ext uri="{63B3BB69-23CF-44E3-9099-C40C66FF867C}">
                  <a14:compatExt spid="_x0000_s3083"/>
                </a:ext>
                <a:ext uri="{FF2B5EF4-FFF2-40B4-BE49-F238E27FC236}">
                  <a16:creationId xmlns:a16="http://schemas.microsoft.com/office/drawing/2014/main" id="{00000000-0008-0000-0200-00000B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34</xdr:col>
      <xdr:colOff>14287</xdr:colOff>
      <xdr:row>13</xdr:row>
      <xdr:rowOff>0</xdr:rowOff>
    </xdr:from>
    <xdr:to>
      <xdr:col>37</xdr:col>
      <xdr:colOff>1828800</xdr:colOff>
      <xdr:row>27</xdr:row>
      <xdr:rowOff>76200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5371087" y="2476500"/>
              <a:ext cx="3824288"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39</xdr:col>
      <xdr:colOff>9525</xdr:colOff>
      <xdr:row>13</xdr:row>
      <xdr:rowOff>0</xdr:rowOff>
    </xdr:from>
    <xdr:to>
      <xdr:col>41</xdr:col>
      <xdr:colOff>19050</xdr:colOff>
      <xdr:row>27</xdr:row>
      <xdr:rowOff>76200</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0</xdr:colOff>
      <xdr:row>13</xdr:row>
      <xdr:rowOff>0</xdr:rowOff>
    </xdr:from>
    <xdr:to>
      <xdr:col>44</xdr:col>
      <xdr:colOff>19050</xdr:colOff>
      <xdr:row>27</xdr:row>
      <xdr:rowOff>76200</xdr:rowOff>
    </xdr:to>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450844</xdr:colOff>
      <xdr:row>35</xdr:row>
      <xdr:rowOff>127035</xdr:rowOff>
    </xdr:to>
    <xdr:sp macro="" textlink="">
      <xdr:nvSpPr>
        <xdr:cNvPr id="2" name="Rectangle: Rounded Corners 1">
          <a:extLst>
            <a:ext uri="{FF2B5EF4-FFF2-40B4-BE49-F238E27FC236}">
              <a16:creationId xmlns:a16="http://schemas.microsoft.com/office/drawing/2014/main" id="{00000000-0008-0000-0300-000002000000}"/>
            </a:ext>
          </a:extLst>
        </xdr:cNvPr>
        <xdr:cNvSpPr>
          <a:spLocks noChangeAspect="1"/>
        </xdr:cNvSpPr>
      </xdr:nvSpPr>
      <xdr:spPr>
        <a:xfrm>
          <a:off x="0" y="0"/>
          <a:ext cx="13571532" cy="6794535"/>
        </a:xfrm>
        <a:prstGeom prst="roundRect">
          <a:avLst>
            <a:gd name="adj" fmla="val 3306"/>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567914</xdr:colOff>
      <xdr:row>5</xdr:row>
      <xdr:rowOff>152040</xdr:rowOff>
    </xdr:from>
    <xdr:to>
      <xdr:col>17</xdr:col>
      <xdr:colOff>128541</xdr:colOff>
      <xdr:row>7</xdr:row>
      <xdr:rowOff>26354</xdr:rowOff>
    </xdr:to>
    <xdr:sp macro="" textlink="">
      <xdr:nvSpPr>
        <xdr:cNvPr id="3" name="Trapezoid 2">
          <a:extLst>
            <a:ext uri="{FF2B5EF4-FFF2-40B4-BE49-F238E27FC236}">
              <a16:creationId xmlns:a16="http://schemas.microsoft.com/office/drawing/2014/main" id="{00000000-0008-0000-0300-000003000000}"/>
            </a:ext>
          </a:extLst>
        </xdr:cNvPr>
        <xdr:cNvSpPr/>
      </xdr:nvSpPr>
      <xdr:spPr>
        <a:xfrm>
          <a:off x="9102314" y="1104540"/>
          <a:ext cx="1389427" cy="255314"/>
        </a:xfrm>
        <a:prstGeom prst="trapezoid">
          <a:avLst/>
        </a:prstGeom>
        <a:solidFill>
          <a:schemeClr val="accent6"/>
        </a:solidFill>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208799</xdr:colOff>
      <xdr:row>5</xdr:row>
      <xdr:rowOff>152040</xdr:rowOff>
    </xdr:from>
    <xdr:to>
      <xdr:col>19</xdr:col>
      <xdr:colOff>403143</xdr:colOff>
      <xdr:row>7</xdr:row>
      <xdr:rowOff>26354</xdr:rowOff>
    </xdr:to>
    <xdr:sp macro="" textlink="">
      <xdr:nvSpPr>
        <xdr:cNvPr id="4" name="Trapezoid 3">
          <a:extLst>
            <a:ext uri="{FF2B5EF4-FFF2-40B4-BE49-F238E27FC236}">
              <a16:creationId xmlns:a16="http://schemas.microsoft.com/office/drawing/2014/main" id="{00000000-0008-0000-0300-000004000000}"/>
            </a:ext>
          </a:extLst>
        </xdr:cNvPr>
        <xdr:cNvSpPr/>
      </xdr:nvSpPr>
      <xdr:spPr>
        <a:xfrm>
          <a:off x="10571999" y="1104540"/>
          <a:ext cx="1413544" cy="255314"/>
        </a:xfrm>
        <a:prstGeom prst="trapezoid">
          <a:avLst/>
        </a:prstGeom>
        <a:solidFill>
          <a:schemeClr val="accent6"/>
        </a:solidFill>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180000</xdr:colOff>
      <xdr:row>1</xdr:row>
      <xdr:rowOff>11857</xdr:rowOff>
    </xdr:from>
    <xdr:to>
      <xdr:col>8</xdr:col>
      <xdr:colOff>163200</xdr:colOff>
      <xdr:row>4</xdr:row>
      <xdr:rowOff>139974</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180000" y="202357"/>
          <a:ext cx="4860000" cy="699617"/>
        </a:xfrm>
        <a:prstGeom prst="roundRect">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317886</xdr:colOff>
      <xdr:row>0</xdr:row>
      <xdr:rowOff>175625</xdr:rowOff>
    </xdr:from>
    <xdr:to>
      <xdr:col>19</xdr:col>
      <xdr:colOff>429600</xdr:colOff>
      <xdr:row>4</xdr:row>
      <xdr:rowOff>113242</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5194686" y="175625"/>
          <a:ext cx="6817314" cy="699617"/>
        </a:xfrm>
        <a:prstGeom prst="roundRect">
          <a:avLst/>
        </a:prstGeom>
        <a:solidFill>
          <a:schemeClr val="accent6"/>
        </a:solidFill>
        <a:effectLst>
          <a:outerShdw blurRad="50800" dist="38100" dir="8100000" algn="t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180000</xdr:colOff>
      <xdr:row>5</xdr:row>
      <xdr:rowOff>147557</xdr:rowOff>
    </xdr:from>
    <xdr:to>
      <xdr:col>2</xdr:col>
      <xdr:colOff>220800</xdr:colOff>
      <xdr:row>11</xdr:row>
      <xdr:rowOff>91014</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180000" y="1100057"/>
          <a:ext cx="1260000" cy="1086457"/>
        </a:xfrm>
        <a:prstGeom prst="roundRect">
          <a:avLst/>
        </a:prstGeom>
        <a:solidFill>
          <a:schemeClr val="accent6"/>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180000</xdr:colOff>
      <xdr:row>12</xdr:row>
      <xdr:rowOff>85684</xdr:rowOff>
    </xdr:from>
    <xdr:to>
      <xdr:col>2</xdr:col>
      <xdr:colOff>220800</xdr:colOff>
      <xdr:row>29</xdr:row>
      <xdr:rowOff>106554</xdr:rowOff>
    </xdr:to>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180000" y="2371684"/>
          <a:ext cx="1260000" cy="3259370"/>
        </a:xfrm>
        <a:prstGeom prst="roundRect">
          <a:avLst/>
        </a:prstGeom>
        <a:solidFill>
          <a:schemeClr val="accent6"/>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180000</xdr:colOff>
      <xdr:row>31</xdr:row>
      <xdr:rowOff>38323</xdr:rowOff>
    </xdr:from>
    <xdr:to>
      <xdr:col>2</xdr:col>
      <xdr:colOff>220800</xdr:colOff>
      <xdr:row>35</xdr:row>
      <xdr:rowOff>37015</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180000" y="5943823"/>
          <a:ext cx="1255238" cy="760692"/>
        </a:xfrm>
        <a:prstGeom prst="roundRect">
          <a:avLst>
            <a:gd name="adj" fmla="val 45459"/>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400800</xdr:colOff>
      <xdr:row>5</xdr:row>
      <xdr:rowOff>149710</xdr:rowOff>
    </xdr:from>
    <xdr:to>
      <xdr:col>6</xdr:col>
      <xdr:colOff>302400</xdr:colOff>
      <xdr:row>9</xdr:row>
      <xdr:rowOff>112014</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1620000" y="1102210"/>
          <a:ext cx="2340000" cy="724304"/>
        </a:xfrm>
        <a:prstGeom prst="roundRect">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482400</xdr:colOff>
      <xdr:row>5</xdr:row>
      <xdr:rowOff>149710</xdr:rowOff>
    </xdr:from>
    <xdr:to>
      <xdr:col>10</xdr:col>
      <xdr:colOff>384000</xdr:colOff>
      <xdr:row>9</xdr:row>
      <xdr:rowOff>112014</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4140000" y="1102210"/>
          <a:ext cx="2340000" cy="724304"/>
        </a:xfrm>
        <a:prstGeom prst="roundRect">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564000</xdr:colOff>
      <xdr:row>5</xdr:row>
      <xdr:rowOff>149710</xdr:rowOff>
    </xdr:from>
    <xdr:to>
      <xdr:col>14</xdr:col>
      <xdr:colOff>465600</xdr:colOff>
      <xdr:row>9</xdr:row>
      <xdr:rowOff>112014</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6660000" y="1102210"/>
          <a:ext cx="2340000" cy="724304"/>
        </a:xfrm>
        <a:prstGeom prst="roundRect">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400800</xdr:colOff>
      <xdr:row>10</xdr:row>
      <xdr:rowOff>112063</xdr:rowOff>
    </xdr:from>
    <xdr:to>
      <xdr:col>7</xdr:col>
      <xdr:colOff>592800</xdr:colOff>
      <xdr:row>23</xdr:row>
      <xdr:rowOff>59320</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1781925" y="2017063"/>
          <a:ext cx="3644813" cy="2423757"/>
        </a:xfrm>
        <a:prstGeom prst="roundRect">
          <a:avLst>
            <a:gd name="adj" fmla="val 6802"/>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163200</xdr:colOff>
      <xdr:row>10</xdr:row>
      <xdr:rowOff>112064</xdr:rowOff>
    </xdr:from>
    <xdr:to>
      <xdr:col>11</xdr:col>
      <xdr:colOff>494400</xdr:colOff>
      <xdr:row>23</xdr:row>
      <xdr:rowOff>59321</xdr:rowOff>
    </xdr:to>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5040000" y="2017064"/>
          <a:ext cx="2160000" cy="2423757"/>
        </a:xfrm>
        <a:prstGeom prst="roundRect">
          <a:avLst>
            <a:gd name="adj" fmla="val 6588"/>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64800</xdr:colOff>
      <xdr:row>10</xdr:row>
      <xdr:rowOff>112064</xdr:rowOff>
    </xdr:from>
    <xdr:to>
      <xdr:col>14</xdr:col>
      <xdr:colOff>465600</xdr:colOff>
      <xdr:row>23</xdr:row>
      <xdr:rowOff>59321</xdr:rowOff>
    </xdr:to>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7380000" y="2017064"/>
          <a:ext cx="1620000" cy="2423757"/>
        </a:xfrm>
        <a:prstGeom prst="roundRect">
          <a:avLst>
            <a:gd name="adj" fmla="val 7708"/>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64800</xdr:colOff>
      <xdr:row>24</xdr:row>
      <xdr:rowOff>36699</xdr:rowOff>
    </xdr:from>
    <xdr:to>
      <xdr:col>14</xdr:col>
      <xdr:colOff>465600</xdr:colOff>
      <xdr:row>35</xdr:row>
      <xdr:rowOff>95249</xdr:rowOff>
    </xdr:to>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8351550" y="5180199"/>
          <a:ext cx="1781925" cy="2415988"/>
        </a:xfrm>
        <a:prstGeom prst="roundRect">
          <a:avLst>
            <a:gd name="adj" fmla="val 7084"/>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407458</xdr:colOff>
      <xdr:row>24</xdr:row>
      <xdr:rowOff>63430</xdr:rowOff>
    </xdr:from>
    <xdr:to>
      <xdr:col>11</xdr:col>
      <xdr:colOff>501058</xdr:colOff>
      <xdr:row>35</xdr:row>
      <xdr:rowOff>63745</xdr:rowOff>
    </xdr:to>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a:off x="1621896" y="4635430"/>
          <a:ext cx="5558568" cy="2095815"/>
        </a:xfrm>
        <a:prstGeom prst="roundRect">
          <a:avLst>
            <a:gd name="adj" fmla="val 5873"/>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-1</xdr:colOff>
      <xdr:row>5</xdr:row>
      <xdr:rowOff>167793</xdr:rowOff>
    </xdr:from>
    <xdr:to>
      <xdr:col>17</xdr:col>
      <xdr:colOff>23812</xdr:colOff>
      <xdr:row>16</xdr:row>
      <xdr:rowOff>95250</xdr:rowOff>
    </xdr:to>
    <xdr:sp macro="" textlink="">
      <xdr:nvSpPr>
        <xdr:cNvPr id="18" name="Flowchart: Off-page Connector 17">
          <a:extLst>
            <a:ext uri="{FF2B5EF4-FFF2-40B4-BE49-F238E27FC236}">
              <a16:creationId xmlns:a16="http://schemas.microsoft.com/office/drawing/2014/main" id="{00000000-0008-0000-0300-000012000000}"/>
            </a:ext>
          </a:extLst>
        </xdr:cNvPr>
        <xdr:cNvSpPr/>
      </xdr:nvSpPr>
      <xdr:spPr>
        <a:xfrm>
          <a:off x="10358437" y="1120293"/>
          <a:ext cx="1404938" cy="2022957"/>
        </a:xfrm>
        <a:prstGeom prst="flowChartOffpageConnector">
          <a:avLst/>
        </a:prstGeom>
        <a:solidFill>
          <a:schemeClr val="accent6"/>
        </a:solidFill>
        <a:effectLst>
          <a:outerShdw blurRad="50800" dist="38100" dir="8100000" algn="t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321469</xdr:colOff>
      <xdr:row>5</xdr:row>
      <xdr:rowOff>167660</xdr:rowOff>
    </xdr:from>
    <xdr:to>
      <xdr:col>19</xdr:col>
      <xdr:colOff>309562</xdr:colOff>
      <xdr:row>16</xdr:row>
      <xdr:rowOff>71437</xdr:rowOff>
    </xdr:to>
    <xdr:sp macro="" textlink="">
      <xdr:nvSpPr>
        <xdr:cNvPr id="19" name="Flowchart: Off-page Connector 18">
          <a:extLst>
            <a:ext uri="{FF2B5EF4-FFF2-40B4-BE49-F238E27FC236}">
              <a16:creationId xmlns:a16="http://schemas.microsoft.com/office/drawing/2014/main" id="{00000000-0008-0000-0300-000013000000}"/>
            </a:ext>
          </a:extLst>
        </xdr:cNvPr>
        <xdr:cNvSpPr/>
      </xdr:nvSpPr>
      <xdr:spPr>
        <a:xfrm>
          <a:off x="12061032" y="1120160"/>
          <a:ext cx="1369218" cy="1999277"/>
        </a:xfrm>
        <a:prstGeom prst="flowChartOffpageConnector">
          <a:avLst/>
        </a:prstGeom>
        <a:solidFill>
          <a:schemeClr val="accent6"/>
        </a:solidFill>
        <a:effectLst>
          <a:outerShdw blurRad="50800" dist="38100" dir="8100000" algn="t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a:solidFill>
                <a:schemeClr val="bg1"/>
              </a:solidFill>
              <a:prstDash val="sysDash"/>
            </a:ln>
          </a:endParaRPr>
        </a:p>
      </xdr:txBody>
    </xdr:sp>
    <xdr:clientData/>
  </xdr:twoCellAnchor>
  <xdr:twoCellAnchor>
    <xdr:from>
      <xdr:col>15</xdr:col>
      <xdr:colOff>11907</xdr:colOff>
      <xdr:row>16</xdr:row>
      <xdr:rowOff>135758</xdr:rowOff>
    </xdr:from>
    <xdr:to>
      <xdr:col>19</xdr:col>
      <xdr:colOff>249599</xdr:colOff>
      <xdr:row>35</xdr:row>
      <xdr:rowOff>37013</xdr:rowOff>
    </xdr:to>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10370345" y="3564758"/>
          <a:ext cx="2999942" cy="3973193"/>
        </a:xfrm>
        <a:prstGeom prst="roundRect">
          <a:avLst>
            <a:gd name="adj" fmla="val 6568"/>
          </a:avLst>
        </a:prstGeom>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154780</xdr:colOff>
      <xdr:row>6</xdr:row>
      <xdr:rowOff>6087</xdr:rowOff>
    </xdr:from>
    <xdr:to>
      <xdr:col>16</xdr:col>
      <xdr:colOff>583405</xdr:colOff>
      <xdr:row>15</xdr:row>
      <xdr:rowOff>130968</xdr:rowOff>
    </xdr:to>
    <xdr:sp macro="" textlink="">
      <xdr:nvSpPr>
        <xdr:cNvPr id="21" name="Flowchart: Off-page Connector 20">
          <a:extLst>
            <a:ext uri="{FF2B5EF4-FFF2-40B4-BE49-F238E27FC236}">
              <a16:creationId xmlns:a16="http://schemas.microsoft.com/office/drawing/2014/main" id="{00000000-0008-0000-0300-000015000000}"/>
            </a:ext>
          </a:extLst>
        </xdr:cNvPr>
        <xdr:cNvSpPr/>
      </xdr:nvSpPr>
      <xdr:spPr>
        <a:xfrm>
          <a:off x="10513218" y="1149087"/>
          <a:ext cx="1119187" cy="1839381"/>
        </a:xfrm>
        <a:prstGeom prst="flowChartOffpageConnector">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452437</xdr:colOff>
      <xdr:row>6</xdr:row>
      <xdr:rowOff>6087</xdr:rowOff>
    </xdr:from>
    <xdr:to>
      <xdr:col>19</xdr:col>
      <xdr:colOff>202406</xdr:colOff>
      <xdr:row>15</xdr:row>
      <xdr:rowOff>142875</xdr:rowOff>
    </xdr:to>
    <xdr:sp macro="" textlink="">
      <xdr:nvSpPr>
        <xdr:cNvPr id="22" name="Flowchart: Off-page Connector 21">
          <a:extLst>
            <a:ext uri="{FF2B5EF4-FFF2-40B4-BE49-F238E27FC236}">
              <a16:creationId xmlns:a16="http://schemas.microsoft.com/office/drawing/2014/main" id="{00000000-0008-0000-0300-000016000000}"/>
            </a:ext>
          </a:extLst>
        </xdr:cNvPr>
        <xdr:cNvSpPr/>
      </xdr:nvSpPr>
      <xdr:spPr>
        <a:xfrm>
          <a:off x="12192000" y="1149087"/>
          <a:ext cx="1131094" cy="1851288"/>
        </a:xfrm>
        <a:prstGeom prst="flowChartOffpageConnector">
          <a:avLst/>
        </a:prstGeom>
        <a:noFill/>
        <a:ln>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w="28575">
              <a:solidFill>
                <a:schemeClr val="tx1"/>
              </a:solidFill>
              <a:prstDash val="sysDash"/>
            </a:ln>
            <a:solidFill>
              <a:schemeClr val="tx1"/>
            </a:solidFill>
          </a:endParaRPr>
        </a:p>
      </xdr:txBody>
    </xdr:sp>
    <xdr:clientData/>
  </xdr:twoCellAnchor>
  <xdr:twoCellAnchor>
    <xdr:from>
      <xdr:col>2</xdr:col>
      <xdr:colOff>562740</xdr:colOff>
      <xdr:row>12</xdr:row>
      <xdr:rowOff>162000</xdr:rowOff>
    </xdr:from>
    <xdr:to>
      <xdr:col>7</xdr:col>
      <xdr:colOff>358740</xdr:colOff>
      <xdr:row>12</xdr:row>
      <xdr:rowOff>162000</xdr:rowOff>
    </xdr:to>
    <xdr:cxnSp macro="">
      <xdr:nvCxnSpPr>
        <xdr:cNvPr id="23" name="Straight Connector 22">
          <a:extLst>
            <a:ext uri="{FF2B5EF4-FFF2-40B4-BE49-F238E27FC236}">
              <a16:creationId xmlns:a16="http://schemas.microsoft.com/office/drawing/2014/main" id="{00000000-0008-0000-0300-000017000000}"/>
            </a:ext>
          </a:extLst>
        </xdr:cNvPr>
        <xdr:cNvCxnSpPr/>
      </xdr:nvCxnSpPr>
      <xdr:spPr>
        <a:xfrm>
          <a:off x="1781940" y="2448000"/>
          <a:ext cx="2844000"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361200</xdr:colOff>
      <xdr:row>12</xdr:row>
      <xdr:rowOff>162000</xdr:rowOff>
    </xdr:from>
    <xdr:to>
      <xdr:col>11</xdr:col>
      <xdr:colOff>260400</xdr:colOff>
      <xdr:row>12</xdr:row>
      <xdr:rowOff>162000</xdr:rowOff>
    </xdr:to>
    <xdr:cxnSp macro="">
      <xdr:nvCxnSpPr>
        <xdr:cNvPr id="24" name="Straight Connector 23">
          <a:extLst>
            <a:ext uri="{FF2B5EF4-FFF2-40B4-BE49-F238E27FC236}">
              <a16:creationId xmlns:a16="http://schemas.microsoft.com/office/drawing/2014/main" id="{00000000-0008-0000-0300-000018000000}"/>
            </a:ext>
          </a:extLst>
        </xdr:cNvPr>
        <xdr:cNvCxnSpPr/>
      </xdr:nvCxnSpPr>
      <xdr:spPr>
        <a:xfrm>
          <a:off x="5238000" y="2448000"/>
          <a:ext cx="1728000"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229972</xdr:colOff>
      <xdr:row>12</xdr:row>
      <xdr:rowOff>162000</xdr:rowOff>
    </xdr:from>
    <xdr:to>
      <xdr:col>14</xdr:col>
      <xdr:colOff>270772</xdr:colOff>
      <xdr:row>12</xdr:row>
      <xdr:rowOff>162000</xdr:rowOff>
    </xdr:to>
    <xdr:cxnSp macro="">
      <xdr:nvCxnSpPr>
        <xdr:cNvPr id="25" name="Straight Connector 24">
          <a:extLst>
            <a:ext uri="{FF2B5EF4-FFF2-40B4-BE49-F238E27FC236}">
              <a16:creationId xmlns:a16="http://schemas.microsoft.com/office/drawing/2014/main" id="{00000000-0008-0000-0300-000019000000}"/>
            </a:ext>
          </a:extLst>
        </xdr:cNvPr>
        <xdr:cNvCxnSpPr/>
      </xdr:nvCxnSpPr>
      <xdr:spPr>
        <a:xfrm>
          <a:off x="7545172" y="2448000"/>
          <a:ext cx="1260000"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205200</xdr:colOff>
      <xdr:row>26</xdr:row>
      <xdr:rowOff>102086</xdr:rowOff>
    </xdr:from>
    <xdr:to>
      <xdr:col>11</xdr:col>
      <xdr:colOff>260400</xdr:colOff>
      <xdr:row>26</xdr:row>
      <xdr:rowOff>102086</xdr:rowOff>
    </xdr:to>
    <xdr:cxnSp macro="">
      <xdr:nvCxnSpPr>
        <xdr:cNvPr id="26" name="Straight Connector 25">
          <a:extLst>
            <a:ext uri="{FF2B5EF4-FFF2-40B4-BE49-F238E27FC236}">
              <a16:creationId xmlns:a16="http://schemas.microsoft.com/office/drawing/2014/main" id="{00000000-0008-0000-0300-00001A000000}"/>
            </a:ext>
          </a:extLst>
        </xdr:cNvPr>
        <xdr:cNvCxnSpPr/>
      </xdr:nvCxnSpPr>
      <xdr:spPr>
        <a:xfrm>
          <a:off x="2034000" y="5055086"/>
          <a:ext cx="4932000"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229972</xdr:colOff>
      <xdr:row>26</xdr:row>
      <xdr:rowOff>102086</xdr:rowOff>
    </xdr:from>
    <xdr:to>
      <xdr:col>14</xdr:col>
      <xdr:colOff>270772</xdr:colOff>
      <xdr:row>26</xdr:row>
      <xdr:rowOff>102086</xdr:rowOff>
    </xdr:to>
    <xdr:cxnSp macro="">
      <xdr:nvCxnSpPr>
        <xdr:cNvPr id="27" name="Straight Connector 26">
          <a:extLst>
            <a:ext uri="{FF2B5EF4-FFF2-40B4-BE49-F238E27FC236}">
              <a16:creationId xmlns:a16="http://schemas.microsoft.com/office/drawing/2014/main" id="{00000000-0008-0000-0300-00001B000000}"/>
            </a:ext>
          </a:extLst>
        </xdr:cNvPr>
        <xdr:cNvCxnSpPr/>
      </xdr:nvCxnSpPr>
      <xdr:spPr>
        <a:xfrm>
          <a:off x="7545172" y="5055086"/>
          <a:ext cx="1260000"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375543</xdr:colOff>
      <xdr:row>19</xdr:row>
      <xdr:rowOff>34957</xdr:rowOff>
    </xdr:from>
    <xdr:to>
      <xdr:col>19</xdr:col>
      <xdr:colOff>25143</xdr:colOff>
      <xdr:row>19</xdr:row>
      <xdr:rowOff>34957</xdr:rowOff>
    </xdr:to>
    <xdr:cxnSp macro="">
      <xdr:nvCxnSpPr>
        <xdr:cNvPr id="28" name="Straight Connector 27">
          <a:extLst>
            <a:ext uri="{FF2B5EF4-FFF2-40B4-BE49-F238E27FC236}">
              <a16:creationId xmlns:a16="http://schemas.microsoft.com/office/drawing/2014/main" id="{00000000-0008-0000-0300-00001C000000}"/>
            </a:ext>
          </a:extLst>
        </xdr:cNvPr>
        <xdr:cNvCxnSpPr/>
      </xdr:nvCxnSpPr>
      <xdr:spPr>
        <a:xfrm>
          <a:off x="9519543" y="3654457"/>
          <a:ext cx="2088000"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180000</xdr:colOff>
      <xdr:row>5</xdr:row>
      <xdr:rowOff>149710</xdr:rowOff>
    </xdr:from>
    <xdr:to>
      <xdr:col>2</xdr:col>
      <xdr:colOff>220800</xdr:colOff>
      <xdr:row>11</xdr:row>
      <xdr:rowOff>93167</xdr:rowOff>
    </xdr:to>
    <xdr:sp macro="" textlink="">
      <xdr:nvSpPr>
        <xdr:cNvPr id="29" name="Rectangle: Rounded Corners 28">
          <a:extLst>
            <a:ext uri="{FF2B5EF4-FFF2-40B4-BE49-F238E27FC236}">
              <a16:creationId xmlns:a16="http://schemas.microsoft.com/office/drawing/2014/main" id="{00000000-0008-0000-0300-00001D000000}"/>
            </a:ext>
          </a:extLst>
        </xdr:cNvPr>
        <xdr:cNvSpPr/>
      </xdr:nvSpPr>
      <xdr:spPr>
        <a:xfrm>
          <a:off x="180000" y="1102210"/>
          <a:ext cx="1255238" cy="1086457"/>
        </a:xfrm>
        <a:prstGeom prst="roundRect">
          <a:avLst>
            <a:gd name="adj" fmla="val 7900"/>
          </a:avLst>
        </a:prstGeom>
        <a:solidFill>
          <a:schemeClr val="accent6"/>
        </a:solidFill>
        <a:effectLst>
          <a:outerShdw blurRad="50800" dist="38100" dir="8100000" algn="t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180000</xdr:colOff>
      <xdr:row>12</xdr:row>
      <xdr:rowOff>87837</xdr:rowOff>
    </xdr:from>
    <xdr:to>
      <xdr:col>2</xdr:col>
      <xdr:colOff>220800</xdr:colOff>
      <xdr:row>29</xdr:row>
      <xdr:rowOff>108707</xdr:rowOff>
    </xdr:to>
    <xdr:sp macro="" textlink="">
      <xdr:nvSpPr>
        <xdr:cNvPr id="30" name="Rectangle: Rounded Corners 29">
          <a:extLst>
            <a:ext uri="{FF2B5EF4-FFF2-40B4-BE49-F238E27FC236}">
              <a16:creationId xmlns:a16="http://schemas.microsoft.com/office/drawing/2014/main" id="{00000000-0008-0000-0300-00001E000000}"/>
            </a:ext>
          </a:extLst>
        </xdr:cNvPr>
        <xdr:cNvSpPr/>
      </xdr:nvSpPr>
      <xdr:spPr>
        <a:xfrm>
          <a:off x="180000" y="2373837"/>
          <a:ext cx="1255238" cy="3259370"/>
        </a:xfrm>
        <a:prstGeom prst="roundRect">
          <a:avLst>
            <a:gd name="adj" fmla="val 5285"/>
          </a:avLst>
        </a:prstGeom>
        <a:solidFill>
          <a:schemeClr val="accent6"/>
        </a:solidFill>
        <a:effectLst>
          <a:outerShdw blurRad="50800" dist="38100" dir="8100000" algn="t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9</xdr:col>
      <xdr:colOff>321469</xdr:colOff>
      <xdr:row>6</xdr:row>
      <xdr:rowOff>107156</xdr:rowOff>
    </xdr:from>
    <xdr:to>
      <xdr:col>10</xdr:col>
      <xdr:colOff>154782</xdr:colOff>
      <xdr:row>8</xdr:row>
      <xdr:rowOff>130968</xdr:rowOff>
    </xdr:to>
    <xdr:pic>
      <xdr:nvPicPr>
        <xdr:cNvPr id="32" name="Graphic 31" descr="Bar graph with upward trend with solid fill">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786438" y="1250156"/>
          <a:ext cx="523875" cy="452437"/>
        </a:xfrm>
        <a:prstGeom prst="rect">
          <a:avLst/>
        </a:prstGeom>
      </xdr:spPr>
    </xdr:pic>
    <xdr:clientData/>
  </xdr:twoCellAnchor>
  <xdr:twoCellAnchor editAs="oneCell">
    <xdr:from>
      <xdr:col>12</xdr:col>
      <xdr:colOff>126188</xdr:colOff>
      <xdr:row>24</xdr:row>
      <xdr:rowOff>90468</xdr:rowOff>
    </xdr:from>
    <xdr:to>
      <xdr:col>12</xdr:col>
      <xdr:colOff>523875</xdr:colOff>
      <xdr:row>26</xdr:row>
      <xdr:rowOff>59530</xdr:rowOff>
    </xdr:to>
    <xdr:pic>
      <xdr:nvPicPr>
        <xdr:cNvPr id="34" name="Graphic 33" descr="Coins with solid fill">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412813" y="4662468"/>
          <a:ext cx="397687" cy="397687"/>
        </a:xfrm>
        <a:prstGeom prst="rect">
          <a:avLst/>
        </a:prstGeom>
      </xdr:spPr>
    </xdr:pic>
    <xdr:clientData/>
  </xdr:twoCellAnchor>
  <xdr:twoCellAnchor editAs="oneCell">
    <xdr:from>
      <xdr:col>12</xdr:col>
      <xdr:colOff>133313</xdr:colOff>
      <xdr:row>10</xdr:row>
      <xdr:rowOff>97594</xdr:rowOff>
    </xdr:from>
    <xdr:to>
      <xdr:col>12</xdr:col>
      <xdr:colOff>500063</xdr:colOff>
      <xdr:row>12</xdr:row>
      <xdr:rowOff>142875</xdr:rowOff>
    </xdr:to>
    <xdr:pic>
      <xdr:nvPicPr>
        <xdr:cNvPr id="36" name="Graphic 35" descr="Connections with solid fill">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419938" y="2002594"/>
          <a:ext cx="366750" cy="473906"/>
        </a:xfrm>
        <a:prstGeom prst="rect">
          <a:avLst/>
        </a:prstGeom>
      </xdr:spPr>
    </xdr:pic>
    <xdr:clientData/>
  </xdr:twoCellAnchor>
  <xdr:twoCellAnchor editAs="oneCell">
    <xdr:from>
      <xdr:col>2</xdr:col>
      <xdr:colOff>509531</xdr:colOff>
      <xdr:row>10</xdr:row>
      <xdr:rowOff>130969</xdr:rowOff>
    </xdr:from>
    <xdr:to>
      <xdr:col>3</xdr:col>
      <xdr:colOff>297655</xdr:colOff>
      <xdr:row>12</xdr:row>
      <xdr:rowOff>95250</xdr:rowOff>
    </xdr:to>
    <xdr:pic>
      <xdr:nvPicPr>
        <xdr:cNvPr id="38" name="Graphic 37" descr="Daily calendar with solid fill">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723969" y="2035969"/>
          <a:ext cx="478687" cy="392906"/>
        </a:xfrm>
        <a:prstGeom prst="rect">
          <a:avLst/>
        </a:prstGeom>
      </xdr:spPr>
    </xdr:pic>
    <xdr:clientData/>
  </xdr:twoCellAnchor>
  <xdr:twoCellAnchor editAs="oneCell">
    <xdr:from>
      <xdr:col>15</xdr:col>
      <xdr:colOff>338062</xdr:colOff>
      <xdr:row>16</xdr:row>
      <xdr:rowOff>147561</xdr:rowOff>
    </xdr:from>
    <xdr:to>
      <xdr:col>16</xdr:col>
      <xdr:colOff>119063</xdr:colOff>
      <xdr:row>18</xdr:row>
      <xdr:rowOff>142875</xdr:rowOff>
    </xdr:to>
    <xdr:pic>
      <xdr:nvPicPr>
        <xdr:cNvPr id="40" name="Graphic 39" descr="List with solid fill">
          <a:extLst>
            <a:ext uri="{FF2B5EF4-FFF2-40B4-BE49-F238E27FC236}">
              <a16:creationId xmlns:a16="http://schemas.microsoft.com/office/drawing/2014/main" id="{00000000-0008-0000-0300-00002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446343" y="3195561"/>
          <a:ext cx="471563" cy="423939"/>
        </a:xfrm>
        <a:prstGeom prst="rect">
          <a:avLst/>
        </a:prstGeom>
      </xdr:spPr>
    </xdr:pic>
    <xdr:clientData/>
  </xdr:twoCellAnchor>
  <xdr:twoCellAnchor editAs="oneCell">
    <xdr:from>
      <xdr:col>5</xdr:col>
      <xdr:colOff>257062</xdr:colOff>
      <xdr:row>6</xdr:row>
      <xdr:rowOff>7032</xdr:rowOff>
    </xdr:from>
    <xdr:to>
      <xdr:col>6</xdr:col>
      <xdr:colOff>47624</xdr:colOff>
      <xdr:row>8</xdr:row>
      <xdr:rowOff>166688</xdr:rowOff>
    </xdr:to>
    <xdr:pic>
      <xdr:nvPicPr>
        <xdr:cNvPr id="44" name="Graphic 43" descr="Money with solid fill">
          <a:extLst>
            <a:ext uri="{FF2B5EF4-FFF2-40B4-BE49-F238E27FC236}">
              <a16:creationId xmlns:a16="http://schemas.microsoft.com/office/drawing/2014/main" id="{00000000-0008-0000-0300-00002C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293156" y="1150032"/>
          <a:ext cx="481124" cy="588281"/>
        </a:xfrm>
        <a:prstGeom prst="rect">
          <a:avLst/>
        </a:prstGeom>
      </xdr:spPr>
    </xdr:pic>
    <xdr:clientData/>
  </xdr:twoCellAnchor>
  <xdr:twoCellAnchor editAs="oneCell">
    <xdr:from>
      <xdr:col>13</xdr:col>
      <xdr:colOff>321468</xdr:colOff>
      <xdr:row>5</xdr:row>
      <xdr:rowOff>154781</xdr:rowOff>
    </xdr:from>
    <xdr:to>
      <xdr:col>14</xdr:col>
      <xdr:colOff>226088</xdr:colOff>
      <xdr:row>8</xdr:row>
      <xdr:rowOff>190369</xdr:rowOff>
    </xdr:to>
    <xdr:pic>
      <xdr:nvPicPr>
        <xdr:cNvPr id="46" name="Graphic 45" descr="Piggy Bank with solid fill">
          <a:extLst>
            <a:ext uri="{FF2B5EF4-FFF2-40B4-BE49-F238E27FC236}">
              <a16:creationId xmlns:a16="http://schemas.microsoft.com/office/drawing/2014/main" id="{00000000-0008-0000-0300-00002E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215312" y="1107281"/>
          <a:ext cx="595182" cy="678525"/>
        </a:xfrm>
        <a:prstGeom prst="rect">
          <a:avLst/>
        </a:prstGeom>
      </xdr:spPr>
    </xdr:pic>
    <xdr:clientData/>
  </xdr:twoCellAnchor>
  <xdr:twoCellAnchor editAs="oneCell">
    <xdr:from>
      <xdr:col>18</xdr:col>
      <xdr:colOff>95250</xdr:colOff>
      <xdr:row>13</xdr:row>
      <xdr:rowOff>83344</xdr:rowOff>
    </xdr:from>
    <xdr:to>
      <xdr:col>18</xdr:col>
      <xdr:colOff>464344</xdr:colOff>
      <xdr:row>15</xdr:row>
      <xdr:rowOff>0</xdr:rowOff>
    </xdr:to>
    <xdr:pic>
      <xdr:nvPicPr>
        <xdr:cNvPr id="48" name="Graphic 47" descr="Ribbon with solid fill">
          <a:extLst>
            <a:ext uri="{FF2B5EF4-FFF2-40B4-BE49-F238E27FC236}">
              <a16:creationId xmlns:a16="http://schemas.microsoft.com/office/drawing/2014/main" id="{00000000-0008-0000-0300-000030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525375" y="2559844"/>
          <a:ext cx="369094" cy="345281"/>
        </a:xfrm>
        <a:prstGeom prst="rect">
          <a:avLst/>
        </a:prstGeom>
      </xdr:spPr>
    </xdr:pic>
    <xdr:clientData/>
  </xdr:twoCellAnchor>
  <xdr:twoCellAnchor editAs="oneCell">
    <xdr:from>
      <xdr:col>8</xdr:col>
      <xdr:colOff>356999</xdr:colOff>
      <xdr:row>10</xdr:row>
      <xdr:rowOff>178594</xdr:rowOff>
    </xdr:from>
    <xdr:to>
      <xdr:col>9</xdr:col>
      <xdr:colOff>166687</xdr:colOff>
      <xdr:row>12</xdr:row>
      <xdr:rowOff>71437</xdr:rowOff>
    </xdr:to>
    <xdr:pic>
      <xdr:nvPicPr>
        <xdr:cNvPr id="52" name="Graphic 51" descr="Target with solid fill">
          <a:extLst>
            <a:ext uri="{FF2B5EF4-FFF2-40B4-BE49-F238E27FC236}">
              <a16:creationId xmlns:a16="http://schemas.microsoft.com/office/drawing/2014/main" id="{00000000-0008-0000-0300-000034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214749" y="2083594"/>
          <a:ext cx="500251" cy="321468"/>
        </a:xfrm>
        <a:prstGeom prst="rect">
          <a:avLst/>
        </a:prstGeom>
      </xdr:spPr>
    </xdr:pic>
    <xdr:clientData/>
  </xdr:twoCellAnchor>
  <xdr:twoCellAnchor editAs="oneCell">
    <xdr:from>
      <xdr:col>15</xdr:col>
      <xdr:colOff>535781</xdr:colOff>
      <xdr:row>13</xdr:row>
      <xdr:rowOff>83343</xdr:rowOff>
    </xdr:from>
    <xdr:to>
      <xdr:col>16</xdr:col>
      <xdr:colOff>142875</xdr:colOff>
      <xdr:row>14</xdr:row>
      <xdr:rowOff>178594</xdr:rowOff>
    </xdr:to>
    <xdr:pic>
      <xdr:nvPicPr>
        <xdr:cNvPr id="54" name="Graphic 53" descr="Trophy with solid fill">
          <a:extLst>
            <a:ext uri="{FF2B5EF4-FFF2-40B4-BE49-F238E27FC236}">
              <a16:creationId xmlns:a16="http://schemas.microsoft.com/office/drawing/2014/main" id="{00000000-0008-0000-0300-000036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0894219" y="2559843"/>
          <a:ext cx="297656" cy="309563"/>
        </a:xfrm>
        <a:prstGeom prst="rect">
          <a:avLst/>
        </a:prstGeom>
      </xdr:spPr>
    </xdr:pic>
    <xdr:clientData/>
  </xdr:twoCellAnchor>
  <xdr:twoCellAnchor editAs="oneCell">
    <xdr:from>
      <xdr:col>3</xdr:col>
      <xdr:colOff>174095</xdr:colOff>
      <xdr:row>24</xdr:row>
      <xdr:rowOff>87242</xdr:rowOff>
    </xdr:from>
    <xdr:to>
      <xdr:col>3</xdr:col>
      <xdr:colOff>652782</xdr:colOff>
      <xdr:row>26</xdr:row>
      <xdr:rowOff>51523</xdr:rowOff>
    </xdr:to>
    <xdr:pic>
      <xdr:nvPicPr>
        <xdr:cNvPr id="55" name="Graphic 54" descr="Daily calendar with solid fill">
          <a:extLst>
            <a:ext uri="{FF2B5EF4-FFF2-40B4-BE49-F238E27FC236}">
              <a16:creationId xmlns:a16="http://schemas.microsoft.com/office/drawing/2014/main" id="{00000000-0008-0000-0300-00003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995751" y="4659242"/>
          <a:ext cx="478687" cy="392906"/>
        </a:xfrm>
        <a:prstGeom prst="rect">
          <a:avLst/>
        </a:prstGeom>
      </xdr:spPr>
    </xdr:pic>
    <xdr:clientData/>
  </xdr:twoCellAnchor>
  <xdr:twoCellAnchor editAs="oneCell">
    <xdr:from>
      <xdr:col>0</xdr:col>
      <xdr:colOff>178594</xdr:colOff>
      <xdr:row>1</xdr:row>
      <xdr:rowOff>71437</xdr:rowOff>
    </xdr:from>
    <xdr:to>
      <xdr:col>1</xdr:col>
      <xdr:colOff>321469</xdr:colOff>
      <xdr:row>4</xdr:row>
      <xdr:rowOff>42612</xdr:rowOff>
    </xdr:to>
    <xdr:pic>
      <xdr:nvPicPr>
        <xdr:cNvPr id="57" name="Graphic 56" descr="Presentation with pie chart with solid fill">
          <a:extLst>
            <a:ext uri="{FF2B5EF4-FFF2-40B4-BE49-F238E27FC236}">
              <a16:creationId xmlns:a16="http://schemas.microsoft.com/office/drawing/2014/main" id="{00000000-0008-0000-0300-000039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78594" y="261937"/>
          <a:ext cx="833438" cy="614112"/>
        </a:xfrm>
        <a:prstGeom prst="rect">
          <a:avLst/>
        </a:prstGeom>
      </xdr:spPr>
    </xdr:pic>
    <xdr:clientData/>
  </xdr:twoCellAnchor>
  <xdr:twoCellAnchor editAs="oneCell">
    <xdr:from>
      <xdr:col>0</xdr:col>
      <xdr:colOff>385073</xdr:colOff>
      <xdr:row>31</xdr:row>
      <xdr:rowOff>71438</xdr:rowOff>
    </xdr:from>
    <xdr:to>
      <xdr:col>1</xdr:col>
      <xdr:colOff>488156</xdr:colOff>
      <xdr:row>34</xdr:row>
      <xdr:rowOff>143807</xdr:rowOff>
    </xdr:to>
    <xdr:pic>
      <xdr:nvPicPr>
        <xdr:cNvPr id="58" name="Graphic 57" descr="Shopping cart with solid fill">
          <a:extLst>
            <a:ext uri="{FF2B5EF4-FFF2-40B4-BE49-F238E27FC236}">
              <a16:creationId xmlns:a16="http://schemas.microsoft.com/office/drawing/2014/main" id="{00000000-0008-0000-0300-00003A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385073" y="5976938"/>
          <a:ext cx="793646" cy="715306"/>
        </a:xfrm>
        <a:prstGeom prst="rect">
          <a:avLst/>
        </a:prstGeom>
      </xdr:spPr>
    </xdr:pic>
    <xdr:clientData/>
  </xdr:twoCellAnchor>
  <xdr:oneCellAnchor>
    <xdr:from>
      <xdr:col>1</xdr:col>
      <xdr:colOff>452438</xdr:colOff>
      <xdr:row>1</xdr:row>
      <xdr:rowOff>83342</xdr:rowOff>
    </xdr:from>
    <xdr:ext cx="2536030" cy="390171"/>
    <xdr:sp macro="" textlink="">
      <xdr:nvSpPr>
        <xdr:cNvPr id="59" name="TextBox 58">
          <a:extLst>
            <a:ext uri="{FF2B5EF4-FFF2-40B4-BE49-F238E27FC236}">
              <a16:creationId xmlns:a16="http://schemas.microsoft.com/office/drawing/2014/main" id="{00000000-0008-0000-0300-00003B000000}"/>
            </a:ext>
          </a:extLst>
        </xdr:cNvPr>
        <xdr:cNvSpPr txBox="1"/>
      </xdr:nvSpPr>
      <xdr:spPr>
        <a:xfrm>
          <a:off x="1143001" y="297655"/>
          <a:ext cx="2536030" cy="390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000" b="1">
              <a:solidFill>
                <a:schemeClr val="bg1"/>
              </a:solidFill>
            </a:rPr>
            <a:t>SALES DASHBOARD</a:t>
          </a:r>
        </a:p>
      </xdr:txBody>
    </xdr:sp>
    <xdr:clientData/>
  </xdr:oneCellAnchor>
  <xdr:oneCellAnchor>
    <xdr:from>
      <xdr:col>1</xdr:col>
      <xdr:colOff>465750</xdr:colOff>
      <xdr:row>3</xdr:row>
      <xdr:rowOff>23764</xdr:rowOff>
    </xdr:from>
    <xdr:ext cx="1654968" cy="264560"/>
    <xdr:sp macro="" textlink="">
      <xdr:nvSpPr>
        <xdr:cNvPr id="60" name="TextBox 59">
          <a:extLst>
            <a:ext uri="{FF2B5EF4-FFF2-40B4-BE49-F238E27FC236}">
              <a16:creationId xmlns:a16="http://schemas.microsoft.com/office/drawing/2014/main" id="{00000000-0008-0000-0300-00003C000000}"/>
            </a:ext>
          </a:extLst>
        </xdr:cNvPr>
        <xdr:cNvSpPr txBox="1"/>
      </xdr:nvSpPr>
      <xdr:spPr>
        <a:xfrm>
          <a:off x="1072969" y="595264"/>
          <a:ext cx="165496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accent5">
                  <a:lumMod val="60000"/>
                  <a:lumOff val="40000"/>
                </a:schemeClr>
              </a:solidFill>
            </a:rPr>
            <a:t>SUPERMARKET STORE</a:t>
          </a:r>
        </a:p>
      </xdr:txBody>
    </xdr:sp>
    <xdr:clientData/>
  </xdr:oneCellAnchor>
  <xdr:oneCellAnchor>
    <xdr:from>
      <xdr:col>2</xdr:col>
      <xdr:colOff>418124</xdr:colOff>
      <xdr:row>5</xdr:row>
      <xdr:rowOff>142875</xdr:rowOff>
    </xdr:from>
    <xdr:ext cx="1654968" cy="276417"/>
    <xdr:sp macro="" textlink="">
      <xdr:nvSpPr>
        <xdr:cNvPr id="61" name="TextBox 60">
          <a:extLst>
            <a:ext uri="{FF2B5EF4-FFF2-40B4-BE49-F238E27FC236}">
              <a16:creationId xmlns:a16="http://schemas.microsoft.com/office/drawing/2014/main" id="{00000000-0008-0000-0300-00003D000000}"/>
            </a:ext>
          </a:extLst>
        </xdr:cNvPr>
        <xdr:cNvSpPr txBox="1"/>
      </xdr:nvSpPr>
      <xdr:spPr>
        <a:xfrm>
          <a:off x="1632562" y="1095375"/>
          <a:ext cx="1654968" cy="276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accent5">
                  <a:lumMod val="60000"/>
                  <a:lumOff val="40000"/>
                </a:schemeClr>
              </a:solidFill>
            </a:rPr>
            <a:t>TOTAL SALES</a:t>
          </a:r>
        </a:p>
      </xdr:txBody>
    </xdr:sp>
    <xdr:clientData/>
  </xdr:oneCellAnchor>
  <xdr:oneCellAnchor>
    <xdr:from>
      <xdr:col>6</xdr:col>
      <xdr:colOff>594336</xdr:colOff>
      <xdr:row>7</xdr:row>
      <xdr:rowOff>57150</xdr:rowOff>
    </xdr:from>
    <xdr:ext cx="1654968" cy="276417"/>
    <xdr:sp macro="" textlink="Analysis!E6">
      <xdr:nvSpPr>
        <xdr:cNvPr id="62" name="TextBox 61">
          <a:extLst>
            <a:ext uri="{FF2B5EF4-FFF2-40B4-BE49-F238E27FC236}">
              <a16:creationId xmlns:a16="http://schemas.microsoft.com/office/drawing/2014/main" id="{00000000-0008-0000-0300-00003E000000}"/>
            </a:ext>
          </a:extLst>
        </xdr:cNvPr>
        <xdr:cNvSpPr txBox="1"/>
      </xdr:nvSpPr>
      <xdr:spPr>
        <a:xfrm>
          <a:off x="4737711" y="1390650"/>
          <a:ext cx="1654968" cy="276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6FB95B2-F1B6-4BE3-A086-623ADECF28A4}" type="TxLink">
            <a:rPr lang="en-US" sz="1600" b="0" i="0" u="none" strike="noStrike">
              <a:solidFill>
                <a:schemeClr val="bg1"/>
              </a:solidFill>
              <a:latin typeface="Calibri" panose="020F0502020204030204" pitchFamily="34" charset="0"/>
              <a:cs typeface="Calibri" panose="020F0502020204030204" pitchFamily="34" charset="0"/>
            </a:rPr>
            <a:t>₹ 68,908</a:t>
          </a:fld>
          <a:endParaRPr lang="en-IN" sz="1600" b="1">
            <a:solidFill>
              <a:schemeClr val="bg1"/>
            </a:solidFill>
            <a:latin typeface="Calibri" panose="020F0502020204030204" pitchFamily="34" charset="0"/>
            <a:cs typeface="Calibri" panose="020F0502020204030204" pitchFamily="34" charset="0"/>
          </a:endParaRPr>
        </a:p>
      </xdr:txBody>
    </xdr:sp>
    <xdr:clientData/>
  </xdr:oneCellAnchor>
  <xdr:oneCellAnchor>
    <xdr:from>
      <xdr:col>4</xdr:col>
      <xdr:colOff>56173</xdr:colOff>
      <xdr:row>24</xdr:row>
      <xdr:rowOff>173832</xdr:rowOff>
    </xdr:from>
    <xdr:ext cx="1654968" cy="276417"/>
    <xdr:sp macro="" textlink="">
      <xdr:nvSpPr>
        <xdr:cNvPr id="63" name="TextBox 62">
          <a:extLst>
            <a:ext uri="{FF2B5EF4-FFF2-40B4-BE49-F238E27FC236}">
              <a16:creationId xmlns:a16="http://schemas.microsoft.com/office/drawing/2014/main" id="{00000000-0008-0000-0300-00003F000000}"/>
            </a:ext>
          </a:extLst>
        </xdr:cNvPr>
        <xdr:cNvSpPr txBox="1"/>
      </xdr:nvSpPr>
      <xdr:spPr>
        <a:xfrm>
          <a:off x="2485048" y="4745832"/>
          <a:ext cx="1654968" cy="276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bg1"/>
              </a:solidFill>
            </a:rPr>
            <a:t>DAILY</a:t>
          </a:r>
          <a:endParaRPr lang="en-IN" sz="1100" b="1">
            <a:solidFill>
              <a:schemeClr val="bg1"/>
            </a:solidFill>
          </a:endParaRPr>
        </a:p>
      </xdr:txBody>
    </xdr:sp>
    <xdr:clientData/>
  </xdr:oneCellAnchor>
  <xdr:oneCellAnchor>
    <xdr:from>
      <xdr:col>12</xdr:col>
      <xdr:colOff>458606</xdr:colOff>
      <xdr:row>11</xdr:row>
      <xdr:rowOff>16670</xdr:rowOff>
    </xdr:from>
    <xdr:ext cx="1654968" cy="276417"/>
    <xdr:sp macro="" textlink="">
      <xdr:nvSpPr>
        <xdr:cNvPr id="64" name="TextBox 63">
          <a:extLst>
            <a:ext uri="{FF2B5EF4-FFF2-40B4-BE49-F238E27FC236}">
              <a16:creationId xmlns:a16="http://schemas.microsoft.com/office/drawing/2014/main" id="{00000000-0008-0000-0300-000040000000}"/>
            </a:ext>
          </a:extLst>
        </xdr:cNvPr>
        <xdr:cNvSpPr txBox="1"/>
      </xdr:nvSpPr>
      <xdr:spPr>
        <a:xfrm>
          <a:off x="7745231" y="2112170"/>
          <a:ext cx="1654968" cy="276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bg1"/>
              </a:solidFill>
            </a:rPr>
            <a:t>SALES TYPE</a:t>
          </a:r>
        </a:p>
      </xdr:txBody>
    </xdr:sp>
    <xdr:clientData/>
  </xdr:oneCellAnchor>
  <xdr:oneCellAnchor>
    <xdr:from>
      <xdr:col>9</xdr:col>
      <xdr:colOff>206193</xdr:colOff>
      <xdr:row>11</xdr:row>
      <xdr:rowOff>26193</xdr:rowOff>
    </xdr:from>
    <xdr:ext cx="1654968" cy="276417"/>
    <xdr:sp macro="" textlink="">
      <xdr:nvSpPr>
        <xdr:cNvPr id="65" name="TextBox 64">
          <a:extLst>
            <a:ext uri="{FF2B5EF4-FFF2-40B4-BE49-F238E27FC236}">
              <a16:creationId xmlns:a16="http://schemas.microsoft.com/office/drawing/2014/main" id="{00000000-0008-0000-0300-000041000000}"/>
            </a:ext>
          </a:extLst>
        </xdr:cNvPr>
        <xdr:cNvSpPr txBox="1"/>
      </xdr:nvSpPr>
      <xdr:spPr>
        <a:xfrm>
          <a:off x="5671162" y="2121693"/>
          <a:ext cx="1654968" cy="276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bg1"/>
              </a:solidFill>
            </a:rPr>
            <a:t>PRODUCTS</a:t>
          </a:r>
          <a:endParaRPr lang="en-IN" sz="1100" b="1">
            <a:solidFill>
              <a:schemeClr val="bg1"/>
            </a:solidFill>
          </a:endParaRPr>
        </a:p>
      </xdr:txBody>
    </xdr:sp>
    <xdr:clientData/>
  </xdr:oneCellAnchor>
  <xdr:oneCellAnchor>
    <xdr:from>
      <xdr:col>3</xdr:col>
      <xdr:colOff>346688</xdr:colOff>
      <xdr:row>11</xdr:row>
      <xdr:rowOff>23812</xdr:rowOff>
    </xdr:from>
    <xdr:ext cx="1654968" cy="276417"/>
    <xdr:sp macro="" textlink="">
      <xdr:nvSpPr>
        <xdr:cNvPr id="66" name="TextBox 65">
          <a:extLst>
            <a:ext uri="{FF2B5EF4-FFF2-40B4-BE49-F238E27FC236}">
              <a16:creationId xmlns:a16="http://schemas.microsoft.com/office/drawing/2014/main" id="{00000000-0008-0000-0300-000042000000}"/>
            </a:ext>
          </a:extLst>
        </xdr:cNvPr>
        <xdr:cNvSpPr txBox="1"/>
      </xdr:nvSpPr>
      <xdr:spPr>
        <a:xfrm>
          <a:off x="2168344" y="2119312"/>
          <a:ext cx="1654968" cy="276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bg1"/>
              </a:solidFill>
            </a:rPr>
            <a:t>MONTHLY</a:t>
          </a:r>
          <a:endParaRPr lang="en-IN" sz="1100" b="1">
            <a:solidFill>
              <a:schemeClr val="bg1"/>
            </a:solidFill>
          </a:endParaRPr>
        </a:p>
      </xdr:txBody>
    </xdr:sp>
    <xdr:clientData/>
  </xdr:oneCellAnchor>
  <xdr:oneCellAnchor>
    <xdr:from>
      <xdr:col>12</xdr:col>
      <xdr:colOff>494324</xdr:colOff>
      <xdr:row>24</xdr:row>
      <xdr:rowOff>142875</xdr:rowOff>
    </xdr:from>
    <xdr:ext cx="1529738" cy="293087"/>
    <xdr:sp macro="" textlink="">
      <xdr:nvSpPr>
        <xdr:cNvPr id="67" name="TextBox 66">
          <a:extLst>
            <a:ext uri="{FF2B5EF4-FFF2-40B4-BE49-F238E27FC236}">
              <a16:creationId xmlns:a16="http://schemas.microsoft.com/office/drawing/2014/main" id="{00000000-0008-0000-0300-000043000000}"/>
            </a:ext>
          </a:extLst>
        </xdr:cNvPr>
        <xdr:cNvSpPr txBox="1"/>
      </xdr:nvSpPr>
      <xdr:spPr>
        <a:xfrm>
          <a:off x="8781074" y="4714875"/>
          <a:ext cx="1529738" cy="2930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bg1"/>
              </a:solidFill>
            </a:rPr>
            <a:t>PAYMENT</a:t>
          </a:r>
          <a:r>
            <a:rPr lang="en-IN" sz="1100" b="1" baseline="0">
              <a:solidFill>
                <a:schemeClr val="accent5">
                  <a:lumMod val="60000"/>
                  <a:lumOff val="40000"/>
                </a:schemeClr>
              </a:solidFill>
            </a:rPr>
            <a:t> </a:t>
          </a:r>
          <a:r>
            <a:rPr lang="en-IN" sz="1200" b="1" baseline="0">
              <a:solidFill>
                <a:schemeClr val="bg1"/>
              </a:solidFill>
            </a:rPr>
            <a:t>MODE</a:t>
          </a:r>
          <a:endParaRPr lang="en-IN" sz="1100" b="1">
            <a:solidFill>
              <a:schemeClr val="bg1"/>
            </a:solidFill>
          </a:endParaRPr>
        </a:p>
      </xdr:txBody>
    </xdr:sp>
    <xdr:clientData/>
  </xdr:oneCellAnchor>
  <xdr:oneCellAnchor>
    <xdr:from>
      <xdr:col>16</xdr:col>
      <xdr:colOff>230005</xdr:colOff>
      <xdr:row>17</xdr:row>
      <xdr:rowOff>61914</xdr:rowOff>
    </xdr:from>
    <xdr:ext cx="1654968" cy="276417"/>
    <xdr:sp macro="" textlink="">
      <xdr:nvSpPr>
        <xdr:cNvPr id="68" name="TextBox 67">
          <a:extLst>
            <a:ext uri="{FF2B5EF4-FFF2-40B4-BE49-F238E27FC236}">
              <a16:creationId xmlns:a16="http://schemas.microsoft.com/office/drawing/2014/main" id="{00000000-0008-0000-0300-000044000000}"/>
            </a:ext>
          </a:extLst>
        </xdr:cNvPr>
        <xdr:cNvSpPr txBox="1"/>
      </xdr:nvSpPr>
      <xdr:spPr>
        <a:xfrm>
          <a:off x="9945505" y="3300414"/>
          <a:ext cx="1654968" cy="276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bg1"/>
              </a:solidFill>
            </a:rPr>
            <a:t>CATEGORY</a:t>
          </a:r>
          <a:endParaRPr lang="en-IN" sz="1100" b="1">
            <a:solidFill>
              <a:schemeClr val="bg1"/>
            </a:solidFill>
          </a:endParaRPr>
        </a:p>
        <a:p>
          <a:endParaRPr lang="en-IN" sz="1100" b="1">
            <a:solidFill>
              <a:schemeClr val="bg1">
                <a:lumMod val="10000"/>
              </a:schemeClr>
            </a:solidFill>
          </a:endParaRPr>
        </a:p>
      </xdr:txBody>
    </xdr:sp>
    <xdr:clientData/>
  </xdr:oneCellAnchor>
  <xdr:oneCellAnchor>
    <xdr:from>
      <xdr:col>2</xdr:col>
      <xdr:colOff>476249</xdr:colOff>
      <xdr:row>7</xdr:row>
      <xdr:rowOff>47626</xdr:rowOff>
    </xdr:from>
    <xdr:ext cx="1238251" cy="321468"/>
    <xdr:sp macro="" textlink="Analysis!E5">
      <xdr:nvSpPr>
        <xdr:cNvPr id="69" name="TextBox 68">
          <a:extLst>
            <a:ext uri="{FF2B5EF4-FFF2-40B4-BE49-F238E27FC236}">
              <a16:creationId xmlns:a16="http://schemas.microsoft.com/office/drawing/2014/main" id="{00000000-0008-0000-0300-000045000000}"/>
            </a:ext>
          </a:extLst>
        </xdr:cNvPr>
        <xdr:cNvSpPr txBox="1"/>
      </xdr:nvSpPr>
      <xdr:spPr>
        <a:xfrm>
          <a:off x="1857374" y="1381126"/>
          <a:ext cx="1238251" cy="3214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0EFCDB6C-9127-4861-BF1A-0348220235DD}" type="TxLink">
            <a:rPr lang="en-US" sz="1600" b="0" i="0" u="none" strike="noStrike">
              <a:solidFill>
                <a:schemeClr val="bg1"/>
              </a:solidFill>
              <a:latin typeface="Calibri"/>
              <a:cs typeface="Calibri"/>
            </a:rPr>
            <a:t>₹ 4,01,412</a:t>
          </a:fld>
          <a:endParaRPr lang="en-IN" sz="1600" b="1">
            <a:solidFill>
              <a:schemeClr val="bg1"/>
            </a:solidFill>
          </a:endParaRPr>
        </a:p>
      </xdr:txBody>
    </xdr:sp>
    <xdr:clientData/>
  </xdr:oneCellAnchor>
  <xdr:oneCellAnchor>
    <xdr:from>
      <xdr:col>6</xdr:col>
      <xdr:colOff>522899</xdr:colOff>
      <xdr:row>5</xdr:row>
      <xdr:rowOff>164306</xdr:rowOff>
    </xdr:from>
    <xdr:ext cx="1654968" cy="276417"/>
    <xdr:sp macro="" textlink="">
      <xdr:nvSpPr>
        <xdr:cNvPr id="71" name="TextBox 70">
          <a:extLst>
            <a:ext uri="{FF2B5EF4-FFF2-40B4-BE49-F238E27FC236}">
              <a16:creationId xmlns:a16="http://schemas.microsoft.com/office/drawing/2014/main" id="{00000000-0008-0000-0300-000047000000}"/>
            </a:ext>
          </a:extLst>
        </xdr:cNvPr>
        <xdr:cNvSpPr txBox="1"/>
      </xdr:nvSpPr>
      <xdr:spPr>
        <a:xfrm>
          <a:off x="4166212" y="1116806"/>
          <a:ext cx="1654968" cy="276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accent5">
                  <a:lumMod val="60000"/>
                  <a:lumOff val="40000"/>
                </a:schemeClr>
              </a:solidFill>
            </a:rPr>
            <a:t>TOTAL  PROFIT</a:t>
          </a:r>
        </a:p>
      </xdr:txBody>
    </xdr:sp>
    <xdr:clientData/>
  </xdr:oneCellAnchor>
  <xdr:oneCellAnchor>
    <xdr:from>
      <xdr:col>10</xdr:col>
      <xdr:colOff>580049</xdr:colOff>
      <xdr:row>5</xdr:row>
      <xdr:rowOff>173831</xdr:rowOff>
    </xdr:from>
    <xdr:ext cx="1654968" cy="276417"/>
    <xdr:sp macro="" textlink="">
      <xdr:nvSpPr>
        <xdr:cNvPr id="72" name="TextBox 71">
          <a:extLst>
            <a:ext uri="{FF2B5EF4-FFF2-40B4-BE49-F238E27FC236}">
              <a16:creationId xmlns:a16="http://schemas.microsoft.com/office/drawing/2014/main" id="{00000000-0008-0000-0300-000048000000}"/>
            </a:ext>
          </a:extLst>
        </xdr:cNvPr>
        <xdr:cNvSpPr txBox="1"/>
      </xdr:nvSpPr>
      <xdr:spPr>
        <a:xfrm>
          <a:off x="6652237" y="1126331"/>
          <a:ext cx="1654968" cy="276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accent5">
                  <a:lumMod val="60000"/>
                  <a:lumOff val="40000"/>
                </a:schemeClr>
              </a:solidFill>
            </a:rPr>
            <a:t>PROFIT %</a:t>
          </a:r>
        </a:p>
      </xdr:txBody>
    </xdr:sp>
    <xdr:clientData/>
  </xdr:oneCellAnchor>
  <xdr:oneCellAnchor>
    <xdr:from>
      <xdr:col>15</xdr:col>
      <xdr:colOff>190499</xdr:colOff>
      <xdr:row>6</xdr:row>
      <xdr:rowOff>71435</xdr:rowOff>
    </xdr:from>
    <xdr:ext cx="1012032" cy="464346"/>
    <xdr:sp macro="" textlink="">
      <xdr:nvSpPr>
        <xdr:cNvPr id="73" name="TextBox 72">
          <a:extLst>
            <a:ext uri="{FF2B5EF4-FFF2-40B4-BE49-F238E27FC236}">
              <a16:creationId xmlns:a16="http://schemas.microsoft.com/office/drawing/2014/main" id="{00000000-0008-0000-0300-000049000000}"/>
            </a:ext>
          </a:extLst>
        </xdr:cNvPr>
        <xdr:cNvSpPr txBox="1"/>
      </xdr:nvSpPr>
      <xdr:spPr>
        <a:xfrm>
          <a:off x="10548937" y="1214435"/>
          <a:ext cx="1012032" cy="464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000" b="1">
              <a:solidFill>
                <a:schemeClr val="accent5">
                  <a:lumMod val="60000"/>
                  <a:lumOff val="40000"/>
                </a:schemeClr>
              </a:solidFill>
            </a:rPr>
            <a:t>TOP</a:t>
          </a:r>
          <a:endParaRPr lang="en-IN" sz="1000" b="1" baseline="0">
            <a:solidFill>
              <a:schemeClr val="accent5">
                <a:lumMod val="60000"/>
                <a:lumOff val="40000"/>
              </a:schemeClr>
            </a:solidFill>
          </a:endParaRPr>
        </a:p>
        <a:p>
          <a:pPr algn="ctr"/>
          <a:r>
            <a:rPr lang="en-IN" sz="1000" b="1" baseline="0">
              <a:solidFill>
                <a:schemeClr val="accent5">
                  <a:lumMod val="60000"/>
                  <a:lumOff val="40000"/>
                </a:schemeClr>
              </a:solidFill>
            </a:rPr>
            <a:t>PRODUCT</a:t>
          </a:r>
          <a:endParaRPr lang="en-IN" sz="1000" b="1">
            <a:solidFill>
              <a:schemeClr val="accent5">
                <a:lumMod val="60000"/>
                <a:lumOff val="40000"/>
              </a:schemeClr>
            </a:solidFill>
          </a:endParaRPr>
        </a:p>
      </xdr:txBody>
    </xdr:sp>
    <xdr:clientData/>
  </xdr:oneCellAnchor>
  <xdr:oneCellAnchor>
    <xdr:from>
      <xdr:col>17</xdr:col>
      <xdr:colOff>476251</xdr:colOff>
      <xdr:row>6</xdr:row>
      <xdr:rowOff>92866</xdr:rowOff>
    </xdr:from>
    <xdr:ext cx="1047748" cy="431009"/>
    <xdr:sp macro="" textlink="">
      <xdr:nvSpPr>
        <xdr:cNvPr id="74" name="TextBox 73">
          <a:extLst>
            <a:ext uri="{FF2B5EF4-FFF2-40B4-BE49-F238E27FC236}">
              <a16:creationId xmlns:a16="http://schemas.microsoft.com/office/drawing/2014/main" id="{00000000-0008-0000-0300-00004A000000}"/>
            </a:ext>
          </a:extLst>
        </xdr:cNvPr>
        <xdr:cNvSpPr txBox="1"/>
      </xdr:nvSpPr>
      <xdr:spPr>
        <a:xfrm>
          <a:off x="12215814" y="1235866"/>
          <a:ext cx="1047748" cy="431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000" b="1">
              <a:solidFill>
                <a:schemeClr val="accent5">
                  <a:lumMod val="60000"/>
                  <a:lumOff val="40000"/>
                </a:schemeClr>
              </a:solidFill>
            </a:rPr>
            <a:t>TOP</a:t>
          </a:r>
          <a:endParaRPr lang="en-IN" sz="1000" b="1" baseline="0">
            <a:solidFill>
              <a:schemeClr val="accent5">
                <a:lumMod val="60000"/>
                <a:lumOff val="40000"/>
              </a:schemeClr>
            </a:solidFill>
          </a:endParaRPr>
        </a:p>
        <a:p>
          <a:pPr algn="ctr"/>
          <a:r>
            <a:rPr lang="en-IN" sz="1000" b="1" baseline="0">
              <a:solidFill>
                <a:schemeClr val="accent5">
                  <a:lumMod val="60000"/>
                  <a:lumOff val="40000"/>
                </a:schemeClr>
              </a:solidFill>
            </a:rPr>
            <a:t>CATEGORY</a:t>
          </a:r>
          <a:endParaRPr lang="en-IN" sz="1000" b="1">
            <a:solidFill>
              <a:schemeClr val="accent5">
                <a:lumMod val="60000"/>
                <a:lumOff val="40000"/>
              </a:schemeClr>
            </a:solidFill>
          </a:endParaRPr>
        </a:p>
      </xdr:txBody>
    </xdr:sp>
    <xdr:clientData/>
  </xdr:oneCellAnchor>
  <xdr:oneCellAnchor>
    <xdr:from>
      <xdr:col>11</xdr:col>
      <xdr:colOff>20456</xdr:colOff>
      <xdr:row>7</xdr:row>
      <xdr:rowOff>78582</xdr:rowOff>
    </xdr:from>
    <xdr:ext cx="1654968" cy="276417"/>
    <xdr:sp macro="" textlink="Analysis!E7">
      <xdr:nvSpPr>
        <xdr:cNvPr id="70" name="TextBox 69">
          <a:extLst>
            <a:ext uri="{FF2B5EF4-FFF2-40B4-BE49-F238E27FC236}">
              <a16:creationId xmlns:a16="http://schemas.microsoft.com/office/drawing/2014/main" id="{DE40CB94-F550-4E64-A7D5-E422E5FC4244}"/>
            </a:ext>
          </a:extLst>
        </xdr:cNvPr>
        <xdr:cNvSpPr txBox="1"/>
      </xdr:nvSpPr>
      <xdr:spPr>
        <a:xfrm>
          <a:off x="7616644" y="1412082"/>
          <a:ext cx="1654968" cy="276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9386FFC-48B4-4DC4-AADD-9E8148904470}" type="TxLink">
            <a:rPr lang="en-US" sz="1600" b="0" i="0" u="none" strike="noStrike">
              <a:solidFill>
                <a:schemeClr val="bg1"/>
              </a:solidFill>
              <a:latin typeface="Calibri"/>
              <a:cs typeface="Calibri"/>
            </a:rPr>
            <a:t>21%</a:t>
          </a:fld>
          <a:endParaRPr lang="en-IN" sz="1600" b="1">
            <a:solidFill>
              <a:schemeClr val="bg1"/>
            </a:solidFill>
          </a:endParaRPr>
        </a:p>
      </xdr:txBody>
    </xdr:sp>
    <xdr:clientData/>
  </xdr:oneCellAnchor>
  <xdr:oneCellAnchor>
    <xdr:from>
      <xdr:col>15</xdr:col>
      <xdr:colOff>202407</xdr:colOff>
      <xdr:row>8</xdr:row>
      <xdr:rowOff>142875</xdr:rowOff>
    </xdr:from>
    <xdr:ext cx="1012030" cy="209742"/>
    <xdr:sp macro="" textlink="Analysis!W1">
      <xdr:nvSpPr>
        <xdr:cNvPr id="75" name="TextBox 74">
          <a:extLst>
            <a:ext uri="{FF2B5EF4-FFF2-40B4-BE49-F238E27FC236}">
              <a16:creationId xmlns:a16="http://schemas.microsoft.com/office/drawing/2014/main" id="{B9DA9F01-03B5-42C8-BD72-CB11B59C27A2}"/>
            </a:ext>
          </a:extLst>
        </xdr:cNvPr>
        <xdr:cNvSpPr txBox="1"/>
      </xdr:nvSpPr>
      <xdr:spPr>
        <a:xfrm>
          <a:off x="10560845" y="1666875"/>
          <a:ext cx="1012030" cy="2097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62C21864-18BA-4AE5-96AC-61909588B949}" type="TxLink">
            <a:rPr lang="en-US" sz="1400" b="0" i="0" u="none" strike="noStrike">
              <a:solidFill>
                <a:schemeClr val="bg1"/>
              </a:solidFill>
              <a:latin typeface="Calibri"/>
              <a:cs typeface="Calibri"/>
            </a:rPr>
            <a:pPr algn="ctr"/>
            <a:t>Product41</a:t>
          </a:fld>
          <a:endParaRPr lang="en-US" sz="1400">
            <a:solidFill>
              <a:schemeClr val="bg1"/>
            </a:solidFill>
          </a:endParaRPr>
        </a:p>
      </xdr:txBody>
    </xdr:sp>
    <xdr:clientData/>
  </xdr:oneCellAnchor>
  <xdr:oneCellAnchor>
    <xdr:from>
      <xdr:col>15</xdr:col>
      <xdr:colOff>202407</xdr:colOff>
      <xdr:row>10</xdr:row>
      <xdr:rowOff>83344</xdr:rowOff>
    </xdr:from>
    <xdr:ext cx="1047750" cy="243080"/>
    <xdr:sp macro="" textlink="Analysis!Z1">
      <xdr:nvSpPr>
        <xdr:cNvPr id="76" name="TextBox 75">
          <a:extLst>
            <a:ext uri="{FF2B5EF4-FFF2-40B4-BE49-F238E27FC236}">
              <a16:creationId xmlns:a16="http://schemas.microsoft.com/office/drawing/2014/main" id="{101B84B8-C37F-4C69-8AB3-F5F11740B435}"/>
            </a:ext>
          </a:extLst>
        </xdr:cNvPr>
        <xdr:cNvSpPr txBox="1"/>
      </xdr:nvSpPr>
      <xdr:spPr>
        <a:xfrm>
          <a:off x="10560845" y="1988344"/>
          <a:ext cx="1047750" cy="2430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AEE28582-6999-4452-88F4-F72F9A3F1726}" type="TxLink">
            <a:rPr lang="en-US" sz="1400" b="0" i="0" u="none" strike="noStrike">
              <a:solidFill>
                <a:schemeClr val="bg1"/>
              </a:solidFill>
              <a:latin typeface="Calibri"/>
              <a:cs typeface="Calibri"/>
            </a:rPr>
            <a:pPr algn="ctr"/>
            <a:t>132</a:t>
          </a:fld>
          <a:endParaRPr lang="en-IN" sz="1400" b="1">
            <a:solidFill>
              <a:schemeClr val="bg1"/>
            </a:solidFill>
          </a:endParaRPr>
        </a:p>
      </xdr:txBody>
    </xdr:sp>
    <xdr:clientData/>
  </xdr:oneCellAnchor>
  <xdr:oneCellAnchor>
    <xdr:from>
      <xdr:col>15</xdr:col>
      <xdr:colOff>202406</xdr:colOff>
      <xdr:row>11</xdr:row>
      <xdr:rowOff>178593</xdr:rowOff>
    </xdr:from>
    <xdr:ext cx="1035843" cy="250031"/>
    <xdr:sp macro="" textlink="Analysis!Y1">
      <xdr:nvSpPr>
        <xdr:cNvPr id="77" name="TextBox 76">
          <a:extLst>
            <a:ext uri="{FF2B5EF4-FFF2-40B4-BE49-F238E27FC236}">
              <a16:creationId xmlns:a16="http://schemas.microsoft.com/office/drawing/2014/main" id="{37DF7A1B-CDF1-422A-8FDE-9DFA26745BB4}"/>
            </a:ext>
          </a:extLst>
        </xdr:cNvPr>
        <xdr:cNvSpPr txBox="1"/>
      </xdr:nvSpPr>
      <xdr:spPr>
        <a:xfrm>
          <a:off x="10560844" y="2274093"/>
          <a:ext cx="1035843" cy="2500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9FC287E9-8870-4CBB-A488-358D4701A887}" type="TxLink">
            <a:rPr lang="en-US" sz="1400" b="0" i="0" u="none" strike="noStrike">
              <a:solidFill>
                <a:schemeClr val="bg1"/>
              </a:solidFill>
              <a:latin typeface="Calibri"/>
              <a:cs typeface="Calibri"/>
            </a:rPr>
            <a:pPr algn="ctr"/>
            <a:t>₹ 22,952.16</a:t>
          </a:fld>
          <a:endParaRPr lang="en-IN" sz="1400" b="1">
            <a:solidFill>
              <a:schemeClr val="bg1"/>
            </a:solidFill>
          </a:endParaRPr>
        </a:p>
      </xdr:txBody>
    </xdr:sp>
    <xdr:clientData/>
  </xdr:oneCellAnchor>
  <xdr:oneCellAnchor>
    <xdr:from>
      <xdr:col>17</xdr:col>
      <xdr:colOff>488156</xdr:colOff>
      <xdr:row>8</xdr:row>
      <xdr:rowOff>130969</xdr:rowOff>
    </xdr:from>
    <xdr:ext cx="1071562" cy="285750"/>
    <xdr:sp macro="" textlink="Analysis!AJ1">
      <xdr:nvSpPr>
        <xdr:cNvPr id="78" name="TextBox 77">
          <a:extLst>
            <a:ext uri="{FF2B5EF4-FFF2-40B4-BE49-F238E27FC236}">
              <a16:creationId xmlns:a16="http://schemas.microsoft.com/office/drawing/2014/main" id="{A54FF87E-E17B-4981-92BF-8C4DCAA7D9B0}"/>
            </a:ext>
          </a:extLst>
        </xdr:cNvPr>
        <xdr:cNvSpPr txBox="1"/>
      </xdr:nvSpPr>
      <xdr:spPr>
        <a:xfrm>
          <a:off x="12227719" y="1654969"/>
          <a:ext cx="1071562"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B9DF1182-2C6F-4B37-AEB4-FCE0FC1664E8}" type="TxLink">
            <a:rPr lang="en-US" sz="1400" b="0" i="0" u="none" strike="noStrike">
              <a:solidFill>
                <a:schemeClr val="bg1"/>
              </a:solidFill>
              <a:latin typeface="Calibri"/>
              <a:cs typeface="Calibri"/>
            </a:rPr>
            <a:pPr algn="ctr"/>
            <a:t>Category04</a:t>
          </a:fld>
          <a:endParaRPr lang="en-IN" sz="1400" b="1">
            <a:solidFill>
              <a:schemeClr val="bg1"/>
            </a:solidFill>
          </a:endParaRPr>
        </a:p>
      </xdr:txBody>
    </xdr:sp>
    <xdr:clientData/>
  </xdr:oneCellAnchor>
  <xdr:oneCellAnchor>
    <xdr:from>
      <xdr:col>17</xdr:col>
      <xdr:colOff>476249</xdr:colOff>
      <xdr:row>10</xdr:row>
      <xdr:rowOff>95250</xdr:rowOff>
    </xdr:from>
    <xdr:ext cx="1107282" cy="238125"/>
    <xdr:sp macro="" textlink="Analysis!E7">
      <xdr:nvSpPr>
        <xdr:cNvPr id="79" name="TextBox 78">
          <a:extLst>
            <a:ext uri="{FF2B5EF4-FFF2-40B4-BE49-F238E27FC236}">
              <a16:creationId xmlns:a16="http://schemas.microsoft.com/office/drawing/2014/main" id="{75071E82-B82D-470A-840E-E04D2D1FB9D7}"/>
            </a:ext>
          </a:extLst>
        </xdr:cNvPr>
        <xdr:cNvSpPr txBox="1"/>
      </xdr:nvSpPr>
      <xdr:spPr>
        <a:xfrm>
          <a:off x="12215812" y="2000250"/>
          <a:ext cx="1107282"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b="1">
            <a:solidFill>
              <a:schemeClr val="bg1">
                <a:lumMod val="10000"/>
              </a:schemeClr>
            </a:solidFill>
          </a:endParaRPr>
        </a:p>
      </xdr:txBody>
    </xdr:sp>
    <xdr:clientData/>
  </xdr:oneCellAnchor>
  <xdr:oneCellAnchor>
    <xdr:from>
      <xdr:col>17</xdr:col>
      <xdr:colOff>488156</xdr:colOff>
      <xdr:row>11</xdr:row>
      <xdr:rowOff>142876</xdr:rowOff>
    </xdr:from>
    <xdr:ext cx="1083468" cy="273843"/>
    <xdr:sp macro="" textlink="Analysis!AK1">
      <xdr:nvSpPr>
        <xdr:cNvPr id="80" name="TextBox 79">
          <a:extLst>
            <a:ext uri="{FF2B5EF4-FFF2-40B4-BE49-F238E27FC236}">
              <a16:creationId xmlns:a16="http://schemas.microsoft.com/office/drawing/2014/main" id="{598FAC38-9B25-4292-968C-0EFDF0AC4F6A}"/>
            </a:ext>
          </a:extLst>
        </xdr:cNvPr>
        <xdr:cNvSpPr txBox="1"/>
      </xdr:nvSpPr>
      <xdr:spPr>
        <a:xfrm>
          <a:off x="12227719" y="2238376"/>
          <a:ext cx="1083468" cy="2738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530ED399-23AD-4A57-A774-2425F1369665}" type="TxLink">
            <a:rPr lang="en-US" sz="1400" b="0" i="0" u="none" strike="noStrike">
              <a:solidFill>
                <a:schemeClr val="bg1"/>
              </a:solidFill>
              <a:latin typeface="Calibri"/>
              <a:cs typeface="Calibri"/>
            </a:rPr>
            <a:pPr algn="ctr"/>
            <a:t>₹ 95,269.40</a:t>
          </a:fld>
          <a:endParaRPr lang="en-IN" sz="1400" b="1">
            <a:solidFill>
              <a:schemeClr val="bg1"/>
            </a:solidFill>
          </a:endParaRPr>
        </a:p>
      </xdr:txBody>
    </xdr:sp>
    <xdr:clientData/>
  </xdr:oneCellAnchor>
  <xdr:twoCellAnchor editAs="oneCell">
    <xdr:from>
      <xdr:col>8</xdr:col>
      <xdr:colOff>380998</xdr:colOff>
      <xdr:row>1</xdr:row>
      <xdr:rowOff>23812</xdr:rowOff>
    </xdr:from>
    <xdr:to>
      <xdr:col>13</xdr:col>
      <xdr:colOff>273842</xdr:colOff>
      <xdr:row>4</xdr:row>
      <xdr:rowOff>47625</xdr:rowOff>
    </xdr:to>
    <mc:AlternateContent xmlns:mc="http://schemas.openxmlformats.org/markup-compatibility/2006">
      <mc:Choice xmlns:a14="http://schemas.microsoft.com/office/drawing/2010/main" Requires="a14">
        <xdr:graphicFrame macro="">
          <xdr:nvGraphicFramePr>
            <xdr:cNvPr id="82" name="SALE TYPE 1">
              <a:extLst>
                <a:ext uri="{FF2B5EF4-FFF2-40B4-BE49-F238E27FC236}">
                  <a16:creationId xmlns:a16="http://schemas.microsoft.com/office/drawing/2014/main" id="{C0F23F52-8903-4C39-ABAF-2A15F671BAEE}"/>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5884331" y="235479"/>
              <a:ext cx="3332428" cy="6588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340083</xdr:colOff>
      <xdr:row>1</xdr:row>
      <xdr:rowOff>23811</xdr:rowOff>
    </xdr:from>
    <xdr:to>
      <xdr:col>16</xdr:col>
      <xdr:colOff>333374</xdr:colOff>
      <xdr:row>4</xdr:row>
      <xdr:rowOff>59532</xdr:rowOff>
    </xdr:to>
    <mc:AlternateContent xmlns:mc="http://schemas.openxmlformats.org/markup-compatibility/2006">
      <mc:Choice xmlns:a14="http://schemas.microsoft.com/office/drawing/2010/main" Requires="a14">
        <xdr:graphicFrame macro="">
          <xdr:nvGraphicFramePr>
            <xdr:cNvPr id="83" name="PAYMENT MODE 1">
              <a:extLst>
                <a:ext uri="{FF2B5EF4-FFF2-40B4-BE49-F238E27FC236}">
                  <a16:creationId xmlns:a16="http://schemas.microsoft.com/office/drawing/2014/main" id="{D15F46F5-B296-4551-9E58-3EB2BC192F7E}"/>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9283000" y="235478"/>
              <a:ext cx="2057041" cy="6707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273520</xdr:colOff>
      <xdr:row>12</xdr:row>
      <xdr:rowOff>152399</xdr:rowOff>
    </xdr:from>
    <xdr:to>
      <xdr:col>2</xdr:col>
      <xdr:colOff>130969</xdr:colOff>
      <xdr:row>29</xdr:row>
      <xdr:rowOff>35718</xdr:rowOff>
    </xdr:to>
    <mc:AlternateContent xmlns:mc="http://schemas.openxmlformats.org/markup-compatibility/2006">
      <mc:Choice xmlns:a14="http://schemas.microsoft.com/office/drawing/2010/main" Requires="a14">
        <xdr:graphicFrame macro="">
          <xdr:nvGraphicFramePr>
            <xdr:cNvPr id="84" name="MONTH 1">
              <a:extLst>
                <a:ext uri="{FF2B5EF4-FFF2-40B4-BE49-F238E27FC236}">
                  <a16:creationId xmlns:a16="http://schemas.microsoft.com/office/drawing/2014/main" id="{B6C89DEA-EE67-4733-A98F-6D26409BE31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273520" y="2692399"/>
              <a:ext cx="1233282" cy="34816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242240</xdr:colOff>
      <xdr:row>6</xdr:row>
      <xdr:rowOff>9525</xdr:rowOff>
    </xdr:from>
    <xdr:to>
      <xdr:col>2</xdr:col>
      <xdr:colOff>157597</xdr:colOff>
      <xdr:row>10</xdr:row>
      <xdr:rowOff>130968</xdr:rowOff>
    </xdr:to>
    <mc:AlternateContent xmlns:mc="http://schemas.openxmlformats.org/markup-compatibility/2006">
      <mc:Choice xmlns:a14="http://schemas.microsoft.com/office/drawing/2010/main" Requires="a14">
        <xdr:graphicFrame macro="">
          <xdr:nvGraphicFramePr>
            <xdr:cNvPr id="85" name="YEAR 1">
              <a:extLst>
                <a:ext uri="{FF2B5EF4-FFF2-40B4-BE49-F238E27FC236}">
                  <a16:creationId xmlns:a16="http://schemas.microsoft.com/office/drawing/2014/main" id="{F2871C94-F7D2-429E-BDB3-A695551914F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42240" y="1279525"/>
              <a:ext cx="1291190" cy="9681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189099</xdr:colOff>
      <xdr:row>22</xdr:row>
      <xdr:rowOff>69056</xdr:rowOff>
    </xdr:from>
    <xdr:to>
      <xdr:col>38</xdr:col>
      <xdr:colOff>101746</xdr:colOff>
      <xdr:row>36</xdr:row>
      <xdr:rowOff>145256</xdr:rowOff>
    </xdr:to>
    <xdr:graphicFrame macro="">
      <xdr:nvGraphicFramePr>
        <xdr:cNvPr id="86" name="Chart 85">
          <a:extLst>
            <a:ext uri="{FF2B5EF4-FFF2-40B4-BE49-F238E27FC236}">
              <a16:creationId xmlns:a16="http://schemas.microsoft.com/office/drawing/2014/main" id="{55F6FAC5-37A2-4168-A68C-79584D329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55</xdr:col>
      <xdr:colOff>67112</xdr:colOff>
      <xdr:row>16</xdr:row>
      <xdr:rowOff>107156</xdr:rowOff>
    </xdr:from>
    <xdr:to>
      <xdr:col>63</xdr:col>
      <xdr:colOff>46543</xdr:colOff>
      <xdr:row>30</xdr:row>
      <xdr:rowOff>183356</xdr:rowOff>
    </xdr:to>
    <xdr:graphicFrame macro="">
      <xdr:nvGraphicFramePr>
        <xdr:cNvPr id="87" name="Chart 86">
          <a:extLst>
            <a:ext uri="{FF2B5EF4-FFF2-40B4-BE49-F238E27FC236}">
              <a16:creationId xmlns:a16="http://schemas.microsoft.com/office/drawing/2014/main" id="{1FD8D742-A1D5-4566-A1E8-75033D130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65</xdr:col>
      <xdr:colOff>102778</xdr:colOff>
      <xdr:row>16</xdr:row>
      <xdr:rowOff>59531</xdr:rowOff>
    </xdr:from>
    <xdr:to>
      <xdr:col>72</xdr:col>
      <xdr:colOff>522037</xdr:colOff>
      <xdr:row>30</xdr:row>
      <xdr:rowOff>135731</xdr:rowOff>
    </xdr:to>
    <mc:AlternateContent xmlns:mc="http://schemas.openxmlformats.org/markup-compatibility/2006">
      <mc:Choice xmlns:cx1="http://schemas.microsoft.com/office/drawing/2015/9/8/chartex" Requires="cx1">
        <xdr:graphicFrame macro="">
          <xdr:nvGraphicFramePr>
            <xdr:cNvPr id="88" name="Chart 87">
              <a:extLst>
                <a:ext uri="{FF2B5EF4-FFF2-40B4-BE49-F238E27FC236}">
                  <a16:creationId xmlns:a16="http://schemas.microsoft.com/office/drawing/2014/main" id="{1F739A2C-60CD-444B-AE2A-76B28B12AC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44989341" y="3107531"/>
              <a:ext cx="5253196"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71</xdr:col>
      <xdr:colOff>620861</xdr:colOff>
      <xdr:row>16</xdr:row>
      <xdr:rowOff>59531</xdr:rowOff>
    </xdr:from>
    <xdr:to>
      <xdr:col>77</xdr:col>
      <xdr:colOff>464777</xdr:colOff>
      <xdr:row>30</xdr:row>
      <xdr:rowOff>135731</xdr:rowOff>
    </xdr:to>
    <xdr:graphicFrame macro="">
      <xdr:nvGraphicFramePr>
        <xdr:cNvPr id="89" name="Chart 88">
          <a:extLst>
            <a:ext uri="{FF2B5EF4-FFF2-40B4-BE49-F238E27FC236}">
              <a16:creationId xmlns:a16="http://schemas.microsoft.com/office/drawing/2014/main" id="{B8A1BCE2-1C4F-4BC2-8F91-BEE9DE314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77</xdr:col>
      <xdr:colOff>257071</xdr:colOff>
      <xdr:row>16</xdr:row>
      <xdr:rowOff>59531</xdr:rowOff>
    </xdr:from>
    <xdr:to>
      <xdr:col>84</xdr:col>
      <xdr:colOff>34205</xdr:colOff>
      <xdr:row>30</xdr:row>
      <xdr:rowOff>135731</xdr:rowOff>
    </xdr:to>
    <xdr:graphicFrame macro="">
      <xdr:nvGraphicFramePr>
        <xdr:cNvPr id="90" name="Chart 89">
          <a:extLst>
            <a:ext uri="{FF2B5EF4-FFF2-40B4-BE49-F238E27FC236}">
              <a16:creationId xmlns:a16="http://schemas.microsoft.com/office/drawing/2014/main" id="{BA08829D-DD30-4082-AD8A-F7F9B3707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xdr:col>
      <xdr:colOff>595313</xdr:colOff>
      <xdr:row>26</xdr:row>
      <xdr:rowOff>166686</xdr:rowOff>
    </xdr:from>
    <xdr:to>
      <xdr:col>11</xdr:col>
      <xdr:colOff>321468</xdr:colOff>
      <xdr:row>34</xdr:row>
      <xdr:rowOff>142875</xdr:rowOff>
    </xdr:to>
    <xdr:graphicFrame macro="">
      <xdr:nvGraphicFramePr>
        <xdr:cNvPr id="91" name="Chart 90">
          <a:extLst>
            <a:ext uri="{FF2B5EF4-FFF2-40B4-BE49-F238E27FC236}">
              <a16:creationId xmlns:a16="http://schemas.microsoft.com/office/drawing/2014/main" id="{9B49D1D3-2DB2-47F7-A54F-EEC0475ED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2</xdr:col>
      <xdr:colOff>527532</xdr:colOff>
      <xdr:row>13</xdr:row>
      <xdr:rowOff>11906</xdr:rowOff>
    </xdr:from>
    <xdr:to>
      <xdr:col>7</xdr:col>
      <xdr:colOff>488156</xdr:colOff>
      <xdr:row>22</xdr:row>
      <xdr:rowOff>154782</xdr:rowOff>
    </xdr:to>
    <xdr:graphicFrame macro="">
      <xdr:nvGraphicFramePr>
        <xdr:cNvPr id="92" name="Chart 91">
          <a:extLst>
            <a:ext uri="{FF2B5EF4-FFF2-40B4-BE49-F238E27FC236}">
              <a16:creationId xmlns:a16="http://schemas.microsoft.com/office/drawing/2014/main" id="{44F08E21-7211-4DAE-96F2-CC65A49346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8</xdr:col>
      <xdr:colOff>238125</xdr:colOff>
      <xdr:row>13</xdr:row>
      <xdr:rowOff>-1</xdr:rowOff>
    </xdr:from>
    <xdr:to>
      <xdr:col>11</xdr:col>
      <xdr:colOff>404812</xdr:colOff>
      <xdr:row>22</xdr:row>
      <xdr:rowOff>190500</xdr:rowOff>
    </xdr:to>
    <xdr:graphicFrame macro="">
      <xdr:nvGraphicFramePr>
        <xdr:cNvPr id="93" name="Chart 92">
          <a:extLst>
            <a:ext uri="{FF2B5EF4-FFF2-40B4-BE49-F238E27FC236}">
              <a16:creationId xmlns:a16="http://schemas.microsoft.com/office/drawing/2014/main" id="{DB401719-E8A9-4DD3-9DC7-FBCB94574B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130968</xdr:colOff>
      <xdr:row>13</xdr:row>
      <xdr:rowOff>-1</xdr:rowOff>
    </xdr:from>
    <xdr:to>
      <xdr:col>14</xdr:col>
      <xdr:colOff>392907</xdr:colOff>
      <xdr:row>22</xdr:row>
      <xdr:rowOff>202406</xdr:rowOff>
    </xdr:to>
    <xdr:graphicFrame macro="">
      <xdr:nvGraphicFramePr>
        <xdr:cNvPr id="94" name="Chart 93">
          <a:extLst>
            <a:ext uri="{FF2B5EF4-FFF2-40B4-BE49-F238E27FC236}">
              <a16:creationId xmlns:a16="http://schemas.microsoft.com/office/drawing/2014/main" id="{51CA54F5-2741-4D2F-B32C-C01446DEA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12</xdr:col>
      <xdr:colOff>112419</xdr:colOff>
      <xdr:row>26</xdr:row>
      <xdr:rowOff>171596</xdr:rowOff>
    </xdr:from>
    <xdr:to>
      <xdr:col>14</xdr:col>
      <xdr:colOff>428625</xdr:colOff>
      <xdr:row>34</xdr:row>
      <xdr:rowOff>190500</xdr:rowOff>
    </xdr:to>
    <xdr:graphicFrame macro="">
      <xdr:nvGraphicFramePr>
        <xdr:cNvPr id="95" name="Chart 94">
          <a:extLst>
            <a:ext uri="{FF2B5EF4-FFF2-40B4-BE49-F238E27FC236}">
              <a16:creationId xmlns:a16="http://schemas.microsoft.com/office/drawing/2014/main" id="{EE806D07-CE03-4955-BEB5-A5275765C8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15</xdr:col>
      <xdr:colOff>47625</xdr:colOff>
      <xdr:row>19</xdr:row>
      <xdr:rowOff>76226</xdr:rowOff>
    </xdr:from>
    <xdr:to>
      <xdr:col>19</xdr:col>
      <xdr:colOff>238124</xdr:colOff>
      <xdr:row>34</xdr:row>
      <xdr:rowOff>166687</xdr:rowOff>
    </xdr:to>
    <mc:AlternateContent xmlns:mc="http://schemas.openxmlformats.org/markup-compatibility/2006">
      <mc:Choice xmlns:cx1="http://schemas.microsoft.com/office/drawing/2015/9/8/chartex" Requires="cx1">
        <xdr:graphicFrame macro="">
          <xdr:nvGraphicFramePr>
            <xdr:cNvPr id="96" name="Chart 95">
              <a:extLst>
                <a:ext uri="{FF2B5EF4-FFF2-40B4-BE49-F238E27FC236}">
                  <a16:creationId xmlns:a16="http://schemas.microsoft.com/office/drawing/2014/main" id="{20F7D2C9-46A7-4F4E-940F-F8D9DD73F1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5"/>
            </a:graphicData>
          </a:graphic>
        </xdr:graphicFrame>
      </mc:Choice>
      <mc:Fallback>
        <xdr:sp macro="" textlink="">
          <xdr:nvSpPr>
            <xdr:cNvPr id="0" name=""/>
            <xdr:cNvSpPr>
              <a:spLocks noTextEdit="1"/>
            </xdr:cNvSpPr>
          </xdr:nvSpPr>
          <xdr:spPr>
            <a:xfrm>
              <a:off x="10406063" y="4148164"/>
              <a:ext cx="2952749" cy="330514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535781</xdr:colOff>
      <xdr:row>0</xdr:row>
      <xdr:rowOff>107157</xdr:rowOff>
    </xdr:from>
    <xdr:to>
      <xdr:col>19</xdr:col>
      <xdr:colOff>69056</xdr:colOff>
      <xdr:row>4</xdr:row>
      <xdr:rowOff>164307</xdr:rowOff>
    </xdr:to>
    <xdr:pic>
      <xdr:nvPicPr>
        <xdr:cNvPr id="33" name="Graphic 32" descr="Bullseye with solid fill">
          <a:extLst>
            <a:ext uri="{FF2B5EF4-FFF2-40B4-BE49-F238E27FC236}">
              <a16:creationId xmlns:a16="http://schemas.microsoft.com/office/drawing/2014/main" id="{76977F12-7E8A-434C-AC77-D0C3B8BF5F09}"/>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 uri="{96DAC541-7B7A-43D3-8B79-37D633B846F1}">
              <asvg:svgBlip xmlns:asvg="http://schemas.microsoft.com/office/drawing/2016/SVG/main" r:embed="rId37"/>
            </a:ext>
          </a:extLst>
        </a:blip>
        <a:stretch>
          <a:fillRect/>
        </a:stretch>
      </xdr:blipFill>
      <xdr:spPr>
        <a:xfrm>
          <a:off x="12275344" y="107157"/>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J H" refreshedDate="45181.732056018518" createdVersion="7" refreshedVersion="7" minRefreshableVersion="3" recordCount="527" xr:uid="{F72DB9A6-2029-45B1-850B-4C5EE97638DF}">
  <cacheSource type="worksheet">
    <worksheetSource name="InputData[[PRODUCT ID]:[YEAR]]"/>
  </cacheSource>
  <cacheFields count="15">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_BUYING_VALUE" numFmtId="165">
      <sharedItems containsSemiMixedTypes="0" containsString="0" containsNumber="1" containsInteger="1" minValue="5" maxValue="2250" count="289">
        <n v="1296"/>
        <n v="1080"/>
        <n v="672"/>
        <n v="220"/>
        <n v="60"/>
        <n v="93"/>
        <n v="568"/>
        <n v="28"/>
        <n v="201"/>
        <n v="448"/>
        <n v="480"/>
        <n v="1200"/>
        <n v="988"/>
        <n v="423"/>
        <n v="30"/>
        <n v="244"/>
        <n v="660"/>
        <n v="639"/>
        <n v="720"/>
        <n v="330"/>
        <n v="35"/>
        <n v="1302"/>
        <n v="684"/>
        <n v="525"/>
        <n v="686"/>
        <n v="630"/>
        <n v="267"/>
        <n v="440"/>
        <n v="94"/>
        <n v="1036"/>
        <n v="169"/>
        <n v="242"/>
        <n v="268"/>
        <n v="469"/>
        <n v="133"/>
        <n v="603"/>
        <n v="5"/>
        <n v="770"/>
        <n v="581"/>
        <n v="1269"/>
        <n v="192"/>
        <n v="72"/>
        <n v="1628"/>
        <n v="560"/>
        <n v="21"/>
        <n v="266"/>
        <n v="420"/>
        <n v="979"/>
        <n v="296"/>
        <n v="407"/>
        <n v="44"/>
        <n v="1134"/>
        <n v="288"/>
        <n v="282"/>
        <n v="77"/>
        <n v="370"/>
        <n v="1022"/>
        <n v="960"/>
        <n v="333"/>
        <n v="793"/>
        <n v="259"/>
        <n v="840"/>
        <n v="292"/>
        <n v="2016"/>
        <n v="300"/>
        <n v="376"/>
        <n v="144"/>
        <n v="392"/>
        <n v="120"/>
        <n v="1332"/>
        <n v="444"/>
        <n v="344"/>
        <n v="360"/>
        <n v="54"/>
        <n v="1395"/>
        <n v="399"/>
        <n v="1694"/>
        <n v="188"/>
        <n v="432"/>
        <n v="1235"/>
        <n v="402"/>
        <n v="555"/>
        <n v="648"/>
        <n v="1950"/>
        <n v="47"/>
        <n v="111"/>
        <n v="165"/>
        <n v="156"/>
        <n v="78"/>
        <n v="1245"/>
        <n v="36"/>
        <n v="37"/>
        <n v="39"/>
        <n v="75"/>
        <n v="240"/>
        <n v="990"/>
        <n v="1833"/>
        <n v="1260"/>
        <n v="488"/>
        <n v="732"/>
        <n v="1815"/>
        <n v="50"/>
        <n v="570"/>
        <n v="484"/>
        <n v="1068"/>
        <n v="828"/>
        <n v="70"/>
        <n v="750"/>
        <n v="91"/>
        <n v="690"/>
        <n v="13"/>
        <n v="52"/>
        <n v="572"/>
        <n v="42"/>
        <n v="1463"/>
        <n v="252"/>
        <n v="855"/>
        <n v="2070"/>
        <n v="24"/>
        <n v="150"/>
        <n v="1128"/>
        <n v="792"/>
        <n v="335"/>
        <n v="705"/>
        <n v="536"/>
        <n v="1140"/>
        <n v="1078"/>
        <n v="1573"/>
        <n v="518"/>
        <n v="67"/>
        <n v="532"/>
        <n v="760"/>
        <n v="450"/>
        <n v="564"/>
        <n v="213"/>
        <n v="915"/>
        <n v="837"/>
        <n v="481"/>
        <n v="148"/>
        <n v="1456"/>
        <n v="196"/>
        <n v="55"/>
        <n v="994"/>
        <n v="1104"/>
        <n v="2115"/>
        <n v="89"/>
        <n v="304"/>
        <n v="888"/>
        <n v="882"/>
        <n v="588"/>
        <n v="966"/>
        <n v="1680"/>
        <n v="427"/>
        <n v="180"/>
        <n v="1008"/>
        <n v="375"/>
        <n v="2072"/>
        <n v="1350"/>
        <n v="108"/>
        <n v="384"/>
        <n v="1274"/>
        <n v="1638"/>
        <n v="308"/>
        <n v="1872"/>
        <n v="6"/>
        <n v="132"/>
        <n v="264"/>
        <n v="83"/>
        <n v="756"/>
        <n v="1344"/>
        <n v="900"/>
        <n v="645"/>
        <n v="913"/>
        <n v="112"/>
        <n v="584"/>
        <n v="130"/>
        <n v="110"/>
        <n v="896"/>
        <n v="1064"/>
        <n v="142"/>
        <n v="968"/>
        <n v="1692"/>
        <n v="141"/>
        <n v="1932"/>
        <n v="658"/>
        <n v="1924"/>
        <n v="121"/>
        <n v="95"/>
        <n v="178"/>
        <n v="616"/>
        <n v="1210"/>
        <n v="1232"/>
        <n v="747"/>
        <n v="784"/>
        <n v="2220"/>
        <n v="1876"/>
        <n v="143"/>
        <n v="846"/>
        <n v="1242"/>
        <n v="1197"/>
        <n v="222"/>
        <n v="1246"/>
        <n v="1365"/>
        <n v="438"/>
        <n v="195"/>
        <n v="511"/>
        <n v="1995"/>
        <n v="1005"/>
        <n v="234"/>
        <n v="88"/>
        <n v="71"/>
        <n v="456"/>
        <n v="26"/>
        <n v="801"/>
        <n v="210"/>
        <n v="315"/>
        <n v="126"/>
        <n v="945"/>
        <n v="182"/>
        <n v="74"/>
        <n v="396"/>
        <n v="96"/>
        <n v="1568"/>
        <n v="495"/>
        <n v="610"/>
        <n v="385"/>
        <n v="48"/>
        <n v="847"/>
        <n v="1608"/>
        <n v="365"/>
        <n v="1162"/>
        <n v="305"/>
        <n v="1209"/>
        <n v="576"/>
        <n v="735"/>
        <n v="1380"/>
        <n v="415"/>
        <n v="528"/>
        <n v="854"/>
        <n v="285"/>
        <n v="1800"/>
        <n v="352"/>
        <n v="804"/>
        <n v="1425"/>
        <n v="301"/>
        <n v="49"/>
        <n v="276"/>
        <n v="1776"/>
        <n v="1050"/>
        <n v="152"/>
        <n v="923"/>
        <n v="710"/>
        <n v="18"/>
        <n v="117"/>
        <n v="1386"/>
        <n v="84"/>
        <n v="129"/>
        <n v="1330"/>
        <n v="836"/>
        <n v="665"/>
        <n v="185"/>
        <n v="105"/>
        <n v="1596"/>
        <n v="980"/>
        <n v="90"/>
        <n v="876"/>
        <n v="712"/>
        <n v="216"/>
        <n v="715"/>
        <n v="912"/>
        <n v="830"/>
        <n v="1575"/>
        <n v="270"/>
        <n v="1095"/>
        <n v="25"/>
        <n v="671"/>
        <n v="2250"/>
        <n v="871"/>
        <n v="1560"/>
        <n v="1170"/>
        <n v="1500"/>
        <n v="1072"/>
        <n v="366"/>
        <n v="445"/>
        <n v="825"/>
        <n v="744"/>
        <n v="864"/>
        <n v="1120"/>
        <n v="66"/>
      </sharedItems>
    </cacheField>
    <cacheField name="TOTAL_SELLING_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369833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s v="P0024"/>
    <n v="9"/>
    <x v="0"/>
    <x v="0"/>
    <n v="0"/>
    <x v="0"/>
    <x v="0"/>
    <x v="0"/>
    <n v="144"/>
    <x v="0"/>
    <x v="0"/>
    <n v="1412.64"/>
    <x v="0"/>
    <x v="0"/>
    <x v="0"/>
  </r>
  <r>
    <s v="P0038"/>
    <n v="15"/>
    <x v="1"/>
    <x v="1"/>
    <n v="0"/>
    <x v="1"/>
    <x v="1"/>
    <x v="1"/>
    <n v="72"/>
    <x v="1"/>
    <x v="1"/>
    <n v="1198.8"/>
    <x v="1"/>
    <x v="0"/>
    <x v="0"/>
  </r>
  <r>
    <s v="P0013"/>
    <n v="6"/>
    <x v="2"/>
    <x v="1"/>
    <n v="0"/>
    <x v="2"/>
    <x v="2"/>
    <x v="1"/>
    <n v="112"/>
    <x v="2"/>
    <x v="2"/>
    <n v="732.48"/>
    <x v="1"/>
    <x v="0"/>
    <x v="0"/>
  </r>
  <r>
    <s v="P0004"/>
    <n v="5"/>
    <x v="2"/>
    <x v="0"/>
    <n v="0"/>
    <x v="3"/>
    <x v="3"/>
    <x v="2"/>
    <n v="44"/>
    <x v="3"/>
    <x v="3"/>
    <n v="244.20000000000002"/>
    <x v="2"/>
    <x v="0"/>
    <x v="0"/>
  </r>
  <r>
    <s v="P0035"/>
    <n v="12"/>
    <x v="1"/>
    <x v="0"/>
    <n v="0"/>
    <x v="4"/>
    <x v="4"/>
    <x v="3"/>
    <n v="5"/>
    <x v="4"/>
    <x v="4"/>
    <n v="80.400000000000006"/>
    <x v="3"/>
    <x v="0"/>
    <x v="0"/>
  </r>
  <r>
    <s v="P0031"/>
    <n v="1"/>
    <x v="2"/>
    <x v="1"/>
    <n v="0"/>
    <x v="5"/>
    <x v="4"/>
    <x v="1"/>
    <n v="93"/>
    <x v="5"/>
    <x v="5"/>
    <n v="104.16"/>
    <x v="4"/>
    <x v="0"/>
    <x v="0"/>
  </r>
  <r>
    <s v="P0003"/>
    <n v="8"/>
    <x v="2"/>
    <x v="1"/>
    <n v="0"/>
    <x v="6"/>
    <x v="3"/>
    <x v="1"/>
    <n v="71"/>
    <x v="6"/>
    <x v="6"/>
    <n v="647.52"/>
    <x v="4"/>
    <x v="0"/>
    <x v="0"/>
  </r>
  <r>
    <s v="P0025"/>
    <n v="4"/>
    <x v="2"/>
    <x v="0"/>
    <n v="0"/>
    <x v="7"/>
    <x v="0"/>
    <x v="3"/>
    <n v="7"/>
    <x v="7"/>
    <x v="7"/>
    <n v="33.32"/>
    <x v="4"/>
    <x v="0"/>
    <x v="0"/>
  </r>
  <r>
    <s v="P0037"/>
    <n v="3"/>
    <x v="2"/>
    <x v="1"/>
    <n v="0"/>
    <x v="8"/>
    <x v="1"/>
    <x v="1"/>
    <n v="67"/>
    <x v="8"/>
    <x v="8"/>
    <n v="257.28000000000003"/>
    <x v="5"/>
    <x v="0"/>
    <x v="0"/>
  </r>
  <r>
    <s v="P0014"/>
    <n v="4"/>
    <x v="0"/>
    <x v="0"/>
    <n v="0"/>
    <x v="9"/>
    <x v="2"/>
    <x v="1"/>
    <n v="112"/>
    <x v="9"/>
    <x v="9"/>
    <n v="586.88"/>
    <x v="5"/>
    <x v="0"/>
    <x v="0"/>
  </r>
  <r>
    <s v="P0042"/>
    <n v="4"/>
    <x v="2"/>
    <x v="0"/>
    <n v="0"/>
    <x v="10"/>
    <x v="1"/>
    <x v="0"/>
    <n v="120"/>
    <x v="10"/>
    <x v="10"/>
    <n v="648"/>
    <x v="5"/>
    <x v="0"/>
    <x v="0"/>
  </r>
  <r>
    <s v="P0042"/>
    <n v="10"/>
    <x v="1"/>
    <x v="1"/>
    <n v="0"/>
    <x v="10"/>
    <x v="1"/>
    <x v="0"/>
    <n v="120"/>
    <x v="10"/>
    <x v="11"/>
    <n v="1620"/>
    <x v="6"/>
    <x v="0"/>
    <x v="0"/>
  </r>
  <r>
    <s v="P0044"/>
    <n v="13"/>
    <x v="2"/>
    <x v="0"/>
    <n v="0"/>
    <x v="11"/>
    <x v="1"/>
    <x v="1"/>
    <n v="76"/>
    <x v="11"/>
    <x v="12"/>
    <n v="1067.04"/>
    <x v="7"/>
    <x v="0"/>
    <x v="0"/>
  </r>
  <r>
    <s v="P0023"/>
    <n v="3"/>
    <x v="1"/>
    <x v="1"/>
    <n v="0"/>
    <x v="12"/>
    <x v="0"/>
    <x v="0"/>
    <n v="141"/>
    <x v="12"/>
    <x v="13"/>
    <n v="448.38"/>
    <x v="7"/>
    <x v="0"/>
    <x v="0"/>
  </r>
  <r>
    <s v="P0035"/>
    <n v="6"/>
    <x v="2"/>
    <x v="1"/>
    <n v="0"/>
    <x v="4"/>
    <x v="4"/>
    <x v="3"/>
    <n v="5"/>
    <x v="4"/>
    <x v="14"/>
    <n v="40.200000000000003"/>
    <x v="8"/>
    <x v="0"/>
    <x v="0"/>
  </r>
  <r>
    <s v="P0034"/>
    <n v="4"/>
    <x v="2"/>
    <x v="1"/>
    <n v="0"/>
    <x v="13"/>
    <x v="4"/>
    <x v="2"/>
    <n v="55"/>
    <x v="13"/>
    <x v="3"/>
    <n v="233.2"/>
    <x v="9"/>
    <x v="0"/>
    <x v="0"/>
  </r>
  <r>
    <s v="P0020"/>
    <n v="4"/>
    <x v="2"/>
    <x v="1"/>
    <n v="0"/>
    <x v="14"/>
    <x v="0"/>
    <x v="2"/>
    <n v="61"/>
    <x v="14"/>
    <x v="15"/>
    <n v="305"/>
    <x v="9"/>
    <x v="0"/>
    <x v="0"/>
  </r>
  <r>
    <s v="P0004"/>
    <n v="15"/>
    <x v="0"/>
    <x v="1"/>
    <n v="0"/>
    <x v="3"/>
    <x v="3"/>
    <x v="2"/>
    <n v="44"/>
    <x v="3"/>
    <x v="16"/>
    <n v="732.6"/>
    <x v="10"/>
    <x v="0"/>
    <x v="0"/>
  </r>
  <r>
    <s v="P0003"/>
    <n v="9"/>
    <x v="2"/>
    <x v="0"/>
    <n v="0"/>
    <x v="6"/>
    <x v="3"/>
    <x v="1"/>
    <n v="71"/>
    <x v="6"/>
    <x v="17"/>
    <n v="728.46"/>
    <x v="10"/>
    <x v="0"/>
    <x v="0"/>
  </r>
  <r>
    <s v="P0042"/>
    <n v="6"/>
    <x v="2"/>
    <x v="0"/>
    <n v="0"/>
    <x v="10"/>
    <x v="1"/>
    <x v="0"/>
    <n v="120"/>
    <x v="10"/>
    <x v="18"/>
    <n v="972"/>
    <x v="10"/>
    <x v="0"/>
    <x v="0"/>
  </r>
  <r>
    <s v="P0034"/>
    <n v="6"/>
    <x v="2"/>
    <x v="1"/>
    <n v="0"/>
    <x v="13"/>
    <x v="4"/>
    <x v="2"/>
    <n v="55"/>
    <x v="13"/>
    <x v="19"/>
    <n v="349.79999999999995"/>
    <x v="11"/>
    <x v="0"/>
    <x v="0"/>
  </r>
  <r>
    <s v="P0035"/>
    <n v="7"/>
    <x v="2"/>
    <x v="0"/>
    <n v="0"/>
    <x v="4"/>
    <x v="4"/>
    <x v="3"/>
    <n v="5"/>
    <x v="4"/>
    <x v="20"/>
    <n v="46.9"/>
    <x v="11"/>
    <x v="0"/>
    <x v="0"/>
  </r>
  <r>
    <s v="P0031"/>
    <n v="14"/>
    <x v="2"/>
    <x v="0"/>
    <n v="0"/>
    <x v="5"/>
    <x v="4"/>
    <x v="1"/>
    <n v="93"/>
    <x v="5"/>
    <x v="21"/>
    <n v="1458.24"/>
    <x v="11"/>
    <x v="0"/>
    <x v="0"/>
  </r>
  <r>
    <s v="P0044"/>
    <n v="9"/>
    <x v="0"/>
    <x v="1"/>
    <n v="0"/>
    <x v="11"/>
    <x v="1"/>
    <x v="1"/>
    <n v="76"/>
    <x v="11"/>
    <x v="22"/>
    <n v="738.72"/>
    <x v="12"/>
    <x v="0"/>
    <x v="0"/>
  </r>
  <r>
    <s v="P0006"/>
    <n v="7"/>
    <x v="1"/>
    <x v="1"/>
    <n v="0"/>
    <x v="15"/>
    <x v="3"/>
    <x v="1"/>
    <n v="75"/>
    <x v="15"/>
    <x v="23"/>
    <n v="598.5"/>
    <x v="12"/>
    <x v="0"/>
    <x v="0"/>
  </r>
  <r>
    <s v="P0001"/>
    <n v="7"/>
    <x v="1"/>
    <x v="0"/>
    <n v="0"/>
    <x v="16"/>
    <x v="3"/>
    <x v="1"/>
    <n v="98"/>
    <x v="16"/>
    <x v="24"/>
    <n v="727.16"/>
    <x v="12"/>
    <x v="0"/>
    <x v="0"/>
  </r>
  <r>
    <s v="P0040"/>
    <n v="7"/>
    <x v="0"/>
    <x v="0"/>
    <n v="0"/>
    <x v="17"/>
    <x v="1"/>
    <x v="1"/>
    <n v="90"/>
    <x v="17"/>
    <x v="25"/>
    <n v="806.4"/>
    <x v="13"/>
    <x v="0"/>
    <x v="0"/>
  </r>
  <r>
    <s v="P0032"/>
    <n v="3"/>
    <x v="0"/>
    <x v="0"/>
    <n v="0"/>
    <x v="18"/>
    <x v="4"/>
    <x v="1"/>
    <n v="89"/>
    <x v="18"/>
    <x v="26"/>
    <n v="352.44"/>
    <x v="13"/>
    <x v="0"/>
    <x v="0"/>
  </r>
  <r>
    <s v="P0004"/>
    <n v="10"/>
    <x v="1"/>
    <x v="1"/>
    <n v="0"/>
    <x v="3"/>
    <x v="3"/>
    <x v="2"/>
    <n v="44"/>
    <x v="3"/>
    <x v="27"/>
    <n v="488.40000000000003"/>
    <x v="14"/>
    <x v="0"/>
    <x v="0"/>
  </r>
  <r>
    <s v="P0029"/>
    <n v="2"/>
    <x v="2"/>
    <x v="1"/>
    <n v="0"/>
    <x v="19"/>
    <x v="4"/>
    <x v="2"/>
    <n v="47"/>
    <x v="19"/>
    <x v="28"/>
    <n v="106.22"/>
    <x v="14"/>
    <x v="0"/>
    <x v="0"/>
  </r>
  <r>
    <s v="P0010"/>
    <n v="7"/>
    <x v="1"/>
    <x v="0"/>
    <n v="0"/>
    <x v="20"/>
    <x v="2"/>
    <x v="0"/>
    <n v="148"/>
    <x v="20"/>
    <x v="29"/>
    <n v="1149.96"/>
    <x v="1"/>
    <x v="1"/>
    <x v="0"/>
  </r>
  <r>
    <s v="P0016"/>
    <n v="13"/>
    <x v="2"/>
    <x v="0"/>
    <n v="0"/>
    <x v="21"/>
    <x v="2"/>
    <x v="3"/>
    <n v="13"/>
    <x v="21"/>
    <x v="30"/>
    <n v="216.32"/>
    <x v="2"/>
    <x v="1"/>
    <x v="0"/>
  </r>
  <r>
    <s v="P0022"/>
    <n v="2"/>
    <x v="0"/>
    <x v="1"/>
    <n v="0"/>
    <x v="22"/>
    <x v="0"/>
    <x v="0"/>
    <n v="121"/>
    <x v="22"/>
    <x v="31"/>
    <n v="283.14"/>
    <x v="2"/>
    <x v="1"/>
    <x v="0"/>
  </r>
  <r>
    <s v="P0037"/>
    <n v="4"/>
    <x v="1"/>
    <x v="0"/>
    <n v="0"/>
    <x v="8"/>
    <x v="1"/>
    <x v="1"/>
    <n v="67"/>
    <x v="8"/>
    <x v="32"/>
    <n v="343.04"/>
    <x v="3"/>
    <x v="1"/>
    <x v="0"/>
  </r>
  <r>
    <s v="P0043"/>
    <n v="7"/>
    <x v="1"/>
    <x v="1"/>
    <n v="0"/>
    <x v="23"/>
    <x v="1"/>
    <x v="1"/>
    <n v="67"/>
    <x v="23"/>
    <x v="33"/>
    <n v="581.55999999999995"/>
    <x v="15"/>
    <x v="1"/>
    <x v="0"/>
  </r>
  <r>
    <s v="P0005"/>
    <n v="1"/>
    <x v="2"/>
    <x v="1"/>
    <n v="0"/>
    <x v="24"/>
    <x v="3"/>
    <x v="0"/>
    <n v="133"/>
    <x v="24"/>
    <x v="34"/>
    <n v="155.61000000000001"/>
    <x v="15"/>
    <x v="1"/>
    <x v="0"/>
  </r>
  <r>
    <s v="P0043"/>
    <n v="9"/>
    <x v="2"/>
    <x v="1"/>
    <n v="0"/>
    <x v="23"/>
    <x v="1"/>
    <x v="1"/>
    <n v="67"/>
    <x v="23"/>
    <x v="35"/>
    <n v="747.72"/>
    <x v="15"/>
    <x v="1"/>
    <x v="0"/>
  </r>
  <r>
    <s v="P0035"/>
    <n v="1"/>
    <x v="2"/>
    <x v="1"/>
    <n v="0"/>
    <x v="4"/>
    <x v="4"/>
    <x v="3"/>
    <n v="5"/>
    <x v="4"/>
    <x v="36"/>
    <n v="6.7"/>
    <x v="16"/>
    <x v="1"/>
    <x v="0"/>
  </r>
  <r>
    <s v="P0034"/>
    <n v="14"/>
    <x v="2"/>
    <x v="0"/>
    <n v="0"/>
    <x v="13"/>
    <x v="4"/>
    <x v="2"/>
    <n v="55"/>
    <x v="13"/>
    <x v="37"/>
    <n v="816.19999999999993"/>
    <x v="4"/>
    <x v="1"/>
    <x v="0"/>
  </r>
  <r>
    <s v="P0008"/>
    <n v="7"/>
    <x v="2"/>
    <x v="1"/>
    <n v="0"/>
    <x v="25"/>
    <x v="3"/>
    <x v="1"/>
    <n v="83"/>
    <x v="25"/>
    <x v="38"/>
    <n v="662.34"/>
    <x v="6"/>
    <x v="1"/>
    <x v="0"/>
  </r>
  <r>
    <s v="P0023"/>
    <n v="9"/>
    <x v="1"/>
    <x v="1"/>
    <n v="0"/>
    <x v="12"/>
    <x v="0"/>
    <x v="0"/>
    <n v="141"/>
    <x v="12"/>
    <x v="39"/>
    <n v="1345.14"/>
    <x v="6"/>
    <x v="1"/>
    <x v="0"/>
  </r>
  <r>
    <s v="P0027"/>
    <n v="4"/>
    <x v="2"/>
    <x v="0"/>
    <n v="0"/>
    <x v="26"/>
    <x v="4"/>
    <x v="2"/>
    <n v="48"/>
    <x v="26"/>
    <x v="40"/>
    <n v="228.48000000000002"/>
    <x v="17"/>
    <x v="1"/>
    <x v="0"/>
  </r>
  <r>
    <s v="P0015"/>
    <n v="6"/>
    <x v="1"/>
    <x v="1"/>
    <n v="0"/>
    <x v="27"/>
    <x v="2"/>
    <x v="3"/>
    <n v="12"/>
    <x v="27"/>
    <x v="41"/>
    <n v="94.32"/>
    <x v="7"/>
    <x v="1"/>
    <x v="0"/>
  </r>
  <r>
    <s v="P0030"/>
    <n v="11"/>
    <x v="1"/>
    <x v="1"/>
    <n v="0"/>
    <x v="28"/>
    <x v="4"/>
    <x v="0"/>
    <n v="148"/>
    <x v="28"/>
    <x v="42"/>
    <n v="2214.08"/>
    <x v="9"/>
    <x v="1"/>
    <x v="0"/>
  </r>
  <r>
    <s v="P0013"/>
    <n v="5"/>
    <x v="1"/>
    <x v="1"/>
    <n v="0"/>
    <x v="2"/>
    <x v="2"/>
    <x v="1"/>
    <n v="112"/>
    <x v="2"/>
    <x v="43"/>
    <n v="610.4"/>
    <x v="18"/>
    <x v="1"/>
    <x v="0"/>
  </r>
  <r>
    <s v="P0025"/>
    <n v="3"/>
    <x v="2"/>
    <x v="1"/>
    <n v="0"/>
    <x v="7"/>
    <x v="0"/>
    <x v="3"/>
    <n v="7"/>
    <x v="7"/>
    <x v="44"/>
    <n v="24.990000000000002"/>
    <x v="19"/>
    <x v="1"/>
    <x v="0"/>
  </r>
  <r>
    <s v="P0005"/>
    <n v="2"/>
    <x v="2"/>
    <x v="0"/>
    <n v="0"/>
    <x v="24"/>
    <x v="3"/>
    <x v="0"/>
    <n v="133"/>
    <x v="24"/>
    <x v="45"/>
    <n v="311.22000000000003"/>
    <x v="19"/>
    <x v="1"/>
    <x v="0"/>
  </r>
  <r>
    <s v="P0002"/>
    <n v="4"/>
    <x v="0"/>
    <x v="0"/>
    <n v="0"/>
    <x v="29"/>
    <x v="3"/>
    <x v="1"/>
    <n v="105"/>
    <x v="29"/>
    <x v="46"/>
    <n v="571.20000000000005"/>
    <x v="11"/>
    <x v="1"/>
    <x v="0"/>
  </r>
  <r>
    <s v="P0032"/>
    <n v="11"/>
    <x v="1"/>
    <x v="1"/>
    <n v="0"/>
    <x v="18"/>
    <x v="4"/>
    <x v="1"/>
    <n v="89"/>
    <x v="18"/>
    <x v="47"/>
    <n v="1292.28"/>
    <x v="11"/>
    <x v="1"/>
    <x v="0"/>
  </r>
  <r>
    <s v="P0030"/>
    <n v="2"/>
    <x v="2"/>
    <x v="0"/>
    <n v="0"/>
    <x v="28"/>
    <x v="4"/>
    <x v="0"/>
    <n v="148"/>
    <x v="28"/>
    <x v="48"/>
    <n v="402.56"/>
    <x v="11"/>
    <x v="1"/>
    <x v="0"/>
  </r>
  <r>
    <s v="P0018"/>
    <n v="11"/>
    <x v="0"/>
    <x v="0"/>
    <n v="0"/>
    <x v="30"/>
    <x v="2"/>
    <x v="3"/>
    <n v="37"/>
    <x v="30"/>
    <x v="49"/>
    <n v="541.31000000000006"/>
    <x v="13"/>
    <x v="1"/>
    <x v="0"/>
  </r>
  <r>
    <s v="P0011"/>
    <n v="1"/>
    <x v="2"/>
    <x v="0"/>
    <n v="0"/>
    <x v="31"/>
    <x v="2"/>
    <x v="2"/>
    <n v="44"/>
    <x v="31"/>
    <x v="50"/>
    <n v="48.4"/>
    <x v="2"/>
    <x v="2"/>
    <x v="0"/>
  </r>
  <r>
    <s v="P0021"/>
    <n v="9"/>
    <x v="2"/>
    <x v="1"/>
    <n v="0"/>
    <x v="32"/>
    <x v="0"/>
    <x v="0"/>
    <n v="126"/>
    <x v="32"/>
    <x v="51"/>
    <n v="1462.86"/>
    <x v="20"/>
    <x v="2"/>
    <x v="0"/>
  </r>
  <r>
    <s v="P0027"/>
    <n v="6"/>
    <x v="1"/>
    <x v="1"/>
    <n v="0"/>
    <x v="26"/>
    <x v="4"/>
    <x v="2"/>
    <n v="48"/>
    <x v="26"/>
    <x v="52"/>
    <n v="342.72"/>
    <x v="21"/>
    <x v="2"/>
    <x v="0"/>
  </r>
  <r>
    <s v="P0044"/>
    <n v="9"/>
    <x v="1"/>
    <x v="0"/>
    <n v="0"/>
    <x v="11"/>
    <x v="1"/>
    <x v="1"/>
    <n v="76"/>
    <x v="11"/>
    <x v="22"/>
    <n v="738.72"/>
    <x v="21"/>
    <x v="2"/>
    <x v="0"/>
  </r>
  <r>
    <s v="P0029"/>
    <n v="6"/>
    <x v="0"/>
    <x v="0"/>
    <n v="0"/>
    <x v="19"/>
    <x v="4"/>
    <x v="2"/>
    <n v="47"/>
    <x v="19"/>
    <x v="53"/>
    <n v="318.65999999999997"/>
    <x v="4"/>
    <x v="2"/>
    <x v="0"/>
  </r>
  <r>
    <s v="P0025"/>
    <n v="11"/>
    <x v="2"/>
    <x v="1"/>
    <n v="0"/>
    <x v="7"/>
    <x v="0"/>
    <x v="3"/>
    <n v="7"/>
    <x v="7"/>
    <x v="54"/>
    <n v="91.63"/>
    <x v="5"/>
    <x v="2"/>
    <x v="0"/>
  </r>
  <r>
    <s v="P0028"/>
    <n v="10"/>
    <x v="0"/>
    <x v="1"/>
    <n v="0"/>
    <x v="33"/>
    <x v="4"/>
    <x v="3"/>
    <n v="37"/>
    <x v="33"/>
    <x v="55"/>
    <n v="418.1"/>
    <x v="22"/>
    <x v="2"/>
    <x v="0"/>
  </r>
  <r>
    <s v="P0039"/>
    <n v="11"/>
    <x v="1"/>
    <x v="1"/>
    <n v="0"/>
    <x v="34"/>
    <x v="1"/>
    <x v="3"/>
    <n v="37"/>
    <x v="34"/>
    <x v="49"/>
    <n v="468.04999999999995"/>
    <x v="17"/>
    <x v="2"/>
    <x v="0"/>
  </r>
  <r>
    <s v="P0012"/>
    <n v="14"/>
    <x v="2"/>
    <x v="1"/>
    <n v="0"/>
    <x v="35"/>
    <x v="2"/>
    <x v="1"/>
    <n v="73"/>
    <x v="35"/>
    <x v="56"/>
    <n v="1318.38"/>
    <x v="23"/>
    <x v="2"/>
    <x v="0"/>
  </r>
  <r>
    <s v="P0042"/>
    <n v="8"/>
    <x v="0"/>
    <x v="1"/>
    <n v="0"/>
    <x v="10"/>
    <x v="1"/>
    <x v="0"/>
    <n v="120"/>
    <x v="10"/>
    <x v="57"/>
    <n v="1296"/>
    <x v="7"/>
    <x v="2"/>
    <x v="0"/>
  </r>
  <r>
    <s v="P0028"/>
    <n v="9"/>
    <x v="1"/>
    <x v="1"/>
    <n v="0"/>
    <x v="33"/>
    <x v="4"/>
    <x v="3"/>
    <n v="37"/>
    <x v="33"/>
    <x v="58"/>
    <n v="376.29"/>
    <x v="8"/>
    <x v="2"/>
    <x v="0"/>
  </r>
  <r>
    <s v="P0020"/>
    <n v="13"/>
    <x v="1"/>
    <x v="0"/>
    <n v="0"/>
    <x v="14"/>
    <x v="0"/>
    <x v="2"/>
    <n v="61"/>
    <x v="14"/>
    <x v="59"/>
    <n v="991.25"/>
    <x v="10"/>
    <x v="2"/>
    <x v="0"/>
  </r>
  <r>
    <s v="P0039"/>
    <n v="7"/>
    <x v="2"/>
    <x v="0"/>
    <n v="0"/>
    <x v="34"/>
    <x v="1"/>
    <x v="3"/>
    <n v="37"/>
    <x v="34"/>
    <x v="60"/>
    <n v="297.84999999999997"/>
    <x v="10"/>
    <x v="2"/>
    <x v="0"/>
  </r>
  <r>
    <s v="P0002"/>
    <n v="8"/>
    <x v="1"/>
    <x v="0"/>
    <n v="0"/>
    <x v="29"/>
    <x v="3"/>
    <x v="1"/>
    <n v="105"/>
    <x v="29"/>
    <x v="61"/>
    <n v="1142.4000000000001"/>
    <x v="18"/>
    <x v="2"/>
    <x v="0"/>
  </r>
  <r>
    <s v="P0012"/>
    <n v="4"/>
    <x v="1"/>
    <x v="0"/>
    <n v="0"/>
    <x v="35"/>
    <x v="2"/>
    <x v="1"/>
    <n v="73"/>
    <x v="35"/>
    <x v="62"/>
    <n v="376.68"/>
    <x v="18"/>
    <x v="2"/>
    <x v="0"/>
  </r>
  <r>
    <s v="P0024"/>
    <n v="14"/>
    <x v="1"/>
    <x v="1"/>
    <n v="0"/>
    <x v="0"/>
    <x v="0"/>
    <x v="0"/>
    <n v="144"/>
    <x v="0"/>
    <x v="63"/>
    <n v="2197.44"/>
    <x v="11"/>
    <x v="2"/>
    <x v="0"/>
  </r>
  <r>
    <s v="P0006"/>
    <n v="4"/>
    <x v="2"/>
    <x v="1"/>
    <n v="0"/>
    <x v="15"/>
    <x v="3"/>
    <x v="1"/>
    <n v="75"/>
    <x v="15"/>
    <x v="64"/>
    <n v="342"/>
    <x v="11"/>
    <x v="2"/>
    <x v="0"/>
  </r>
  <r>
    <s v="P0029"/>
    <n v="8"/>
    <x v="2"/>
    <x v="1"/>
    <n v="0"/>
    <x v="19"/>
    <x v="4"/>
    <x v="2"/>
    <n v="47"/>
    <x v="19"/>
    <x v="65"/>
    <n v="424.88"/>
    <x v="11"/>
    <x v="2"/>
    <x v="0"/>
  </r>
  <r>
    <s v="P0038"/>
    <n v="2"/>
    <x v="2"/>
    <x v="0"/>
    <n v="0"/>
    <x v="1"/>
    <x v="1"/>
    <x v="1"/>
    <n v="72"/>
    <x v="1"/>
    <x v="66"/>
    <n v="159.84"/>
    <x v="11"/>
    <x v="2"/>
    <x v="0"/>
  </r>
  <r>
    <s v="P0001"/>
    <n v="4"/>
    <x v="2"/>
    <x v="1"/>
    <n v="0"/>
    <x v="16"/>
    <x v="3"/>
    <x v="1"/>
    <n v="98"/>
    <x v="16"/>
    <x v="67"/>
    <n v="415.52"/>
    <x v="12"/>
    <x v="2"/>
    <x v="0"/>
  </r>
  <r>
    <s v="P0042"/>
    <n v="1"/>
    <x v="2"/>
    <x v="1"/>
    <n v="0"/>
    <x v="10"/>
    <x v="1"/>
    <x v="0"/>
    <n v="120"/>
    <x v="10"/>
    <x v="68"/>
    <n v="162"/>
    <x v="12"/>
    <x v="2"/>
    <x v="0"/>
  </r>
  <r>
    <s v="P0010"/>
    <n v="9"/>
    <x v="2"/>
    <x v="0"/>
    <n v="0"/>
    <x v="20"/>
    <x v="2"/>
    <x v="0"/>
    <n v="148"/>
    <x v="20"/>
    <x v="69"/>
    <n v="1478.52"/>
    <x v="12"/>
    <x v="2"/>
    <x v="0"/>
  </r>
  <r>
    <s v="P0030"/>
    <n v="3"/>
    <x v="2"/>
    <x v="0"/>
    <n v="0"/>
    <x v="28"/>
    <x v="4"/>
    <x v="0"/>
    <n v="148"/>
    <x v="28"/>
    <x v="70"/>
    <n v="603.84"/>
    <x v="13"/>
    <x v="2"/>
    <x v="0"/>
  </r>
  <r>
    <s v="P0007"/>
    <n v="8"/>
    <x v="1"/>
    <x v="1"/>
    <n v="0"/>
    <x v="36"/>
    <x v="3"/>
    <x v="2"/>
    <n v="43"/>
    <x v="36"/>
    <x v="71"/>
    <n v="381.84000000000003"/>
    <x v="14"/>
    <x v="2"/>
    <x v="0"/>
  </r>
  <r>
    <s v="P0038"/>
    <n v="1"/>
    <x v="1"/>
    <x v="1"/>
    <n v="0"/>
    <x v="1"/>
    <x v="1"/>
    <x v="1"/>
    <n v="72"/>
    <x v="1"/>
    <x v="41"/>
    <n v="79.92"/>
    <x v="24"/>
    <x v="2"/>
    <x v="0"/>
  </r>
  <r>
    <s v="P0042"/>
    <n v="3"/>
    <x v="2"/>
    <x v="1"/>
    <n v="0"/>
    <x v="10"/>
    <x v="1"/>
    <x v="0"/>
    <n v="120"/>
    <x v="10"/>
    <x v="72"/>
    <n v="486"/>
    <x v="25"/>
    <x v="2"/>
    <x v="0"/>
  </r>
  <r>
    <s v="P0040"/>
    <n v="4"/>
    <x v="2"/>
    <x v="1"/>
    <n v="0"/>
    <x v="17"/>
    <x v="1"/>
    <x v="1"/>
    <n v="90"/>
    <x v="17"/>
    <x v="72"/>
    <n v="460.8"/>
    <x v="3"/>
    <x v="3"/>
    <x v="0"/>
  </r>
  <r>
    <s v="P0009"/>
    <n v="9"/>
    <x v="1"/>
    <x v="1"/>
    <n v="0"/>
    <x v="37"/>
    <x v="3"/>
    <x v="3"/>
    <n v="6"/>
    <x v="37"/>
    <x v="73"/>
    <n v="70.739999999999995"/>
    <x v="3"/>
    <x v="3"/>
    <x v="0"/>
  </r>
  <r>
    <s v="P0031"/>
    <n v="15"/>
    <x v="1"/>
    <x v="0"/>
    <n v="0"/>
    <x v="5"/>
    <x v="4"/>
    <x v="1"/>
    <n v="93"/>
    <x v="5"/>
    <x v="74"/>
    <n v="1562.3999999999999"/>
    <x v="15"/>
    <x v="3"/>
    <x v="0"/>
  </r>
  <r>
    <s v="P0005"/>
    <n v="3"/>
    <x v="1"/>
    <x v="0"/>
    <n v="0"/>
    <x v="24"/>
    <x v="3"/>
    <x v="0"/>
    <n v="133"/>
    <x v="24"/>
    <x v="75"/>
    <n v="466.83000000000004"/>
    <x v="4"/>
    <x v="3"/>
    <x v="0"/>
  </r>
  <r>
    <s v="P0022"/>
    <n v="14"/>
    <x v="2"/>
    <x v="0"/>
    <n v="0"/>
    <x v="22"/>
    <x v="0"/>
    <x v="0"/>
    <n v="121"/>
    <x v="22"/>
    <x v="76"/>
    <n v="1981.98"/>
    <x v="26"/>
    <x v="3"/>
    <x v="0"/>
  </r>
  <r>
    <s v="P0037"/>
    <n v="3"/>
    <x v="2"/>
    <x v="1"/>
    <n v="0"/>
    <x v="8"/>
    <x v="1"/>
    <x v="1"/>
    <n v="67"/>
    <x v="8"/>
    <x v="8"/>
    <n v="257.28000000000003"/>
    <x v="6"/>
    <x v="3"/>
    <x v="0"/>
  </r>
  <r>
    <s v="P0029"/>
    <n v="4"/>
    <x v="2"/>
    <x v="0"/>
    <n v="0"/>
    <x v="19"/>
    <x v="4"/>
    <x v="2"/>
    <n v="47"/>
    <x v="19"/>
    <x v="77"/>
    <n v="212.44"/>
    <x v="6"/>
    <x v="3"/>
    <x v="0"/>
  </r>
  <r>
    <s v="P0027"/>
    <n v="9"/>
    <x v="2"/>
    <x v="0"/>
    <n v="0"/>
    <x v="26"/>
    <x v="4"/>
    <x v="2"/>
    <n v="48"/>
    <x v="26"/>
    <x v="78"/>
    <n v="514.08000000000004"/>
    <x v="6"/>
    <x v="3"/>
    <x v="0"/>
  </r>
  <r>
    <s v="P0033"/>
    <n v="13"/>
    <x v="2"/>
    <x v="1"/>
    <n v="0"/>
    <x v="38"/>
    <x v="4"/>
    <x v="1"/>
    <n v="95"/>
    <x v="38"/>
    <x v="79"/>
    <n v="1556.1000000000001"/>
    <x v="6"/>
    <x v="3"/>
    <x v="0"/>
  </r>
  <r>
    <s v="P0017"/>
    <n v="3"/>
    <x v="2"/>
    <x v="0"/>
    <n v="0"/>
    <x v="39"/>
    <x v="2"/>
    <x v="0"/>
    <n v="134"/>
    <x v="39"/>
    <x v="80"/>
    <n v="470.34000000000003"/>
    <x v="17"/>
    <x v="3"/>
    <x v="0"/>
  </r>
  <r>
    <s v="P0018"/>
    <n v="15"/>
    <x v="2"/>
    <x v="1"/>
    <n v="0"/>
    <x v="30"/>
    <x v="2"/>
    <x v="3"/>
    <n v="37"/>
    <x v="30"/>
    <x v="81"/>
    <n v="738.15"/>
    <x v="23"/>
    <x v="3"/>
    <x v="0"/>
  </r>
  <r>
    <s v="P0038"/>
    <n v="9"/>
    <x v="0"/>
    <x v="0"/>
    <n v="0"/>
    <x v="1"/>
    <x v="1"/>
    <x v="1"/>
    <n v="72"/>
    <x v="1"/>
    <x v="82"/>
    <n v="719.28"/>
    <x v="7"/>
    <x v="3"/>
    <x v="0"/>
  </r>
  <r>
    <s v="P0019"/>
    <n v="13"/>
    <x v="2"/>
    <x v="1"/>
    <n v="0"/>
    <x v="40"/>
    <x v="2"/>
    <x v="0"/>
    <n v="150"/>
    <x v="40"/>
    <x v="83"/>
    <n v="2730"/>
    <x v="7"/>
    <x v="3"/>
    <x v="0"/>
  </r>
  <r>
    <s v="P0042"/>
    <n v="6"/>
    <x v="2"/>
    <x v="0"/>
    <n v="0"/>
    <x v="10"/>
    <x v="1"/>
    <x v="0"/>
    <n v="120"/>
    <x v="10"/>
    <x v="18"/>
    <n v="972"/>
    <x v="19"/>
    <x v="3"/>
    <x v="0"/>
  </r>
  <r>
    <s v="P0028"/>
    <n v="10"/>
    <x v="2"/>
    <x v="0"/>
    <n v="0"/>
    <x v="33"/>
    <x v="4"/>
    <x v="3"/>
    <n v="37"/>
    <x v="33"/>
    <x v="55"/>
    <n v="418.1"/>
    <x v="19"/>
    <x v="3"/>
    <x v="0"/>
  </r>
  <r>
    <s v="P0030"/>
    <n v="2"/>
    <x v="1"/>
    <x v="0"/>
    <n v="0"/>
    <x v="28"/>
    <x v="4"/>
    <x v="0"/>
    <n v="148"/>
    <x v="28"/>
    <x v="48"/>
    <n v="402.56"/>
    <x v="27"/>
    <x v="3"/>
    <x v="0"/>
  </r>
  <r>
    <s v="P0037"/>
    <n v="3"/>
    <x v="2"/>
    <x v="0"/>
    <n v="0"/>
    <x v="8"/>
    <x v="1"/>
    <x v="1"/>
    <n v="67"/>
    <x v="8"/>
    <x v="8"/>
    <n v="257.28000000000003"/>
    <x v="12"/>
    <x v="3"/>
    <x v="0"/>
  </r>
  <r>
    <s v="P0030"/>
    <n v="7"/>
    <x v="2"/>
    <x v="0"/>
    <n v="0"/>
    <x v="28"/>
    <x v="4"/>
    <x v="0"/>
    <n v="148"/>
    <x v="28"/>
    <x v="29"/>
    <n v="1408.96"/>
    <x v="28"/>
    <x v="3"/>
    <x v="0"/>
  </r>
  <r>
    <s v="P0029"/>
    <n v="1"/>
    <x v="2"/>
    <x v="0"/>
    <n v="0"/>
    <x v="19"/>
    <x v="4"/>
    <x v="2"/>
    <n v="47"/>
    <x v="19"/>
    <x v="84"/>
    <n v="53.11"/>
    <x v="24"/>
    <x v="3"/>
    <x v="0"/>
  </r>
  <r>
    <s v="P0018"/>
    <n v="3"/>
    <x v="1"/>
    <x v="1"/>
    <n v="0"/>
    <x v="30"/>
    <x v="2"/>
    <x v="3"/>
    <n v="37"/>
    <x v="30"/>
    <x v="85"/>
    <n v="147.63"/>
    <x v="0"/>
    <x v="4"/>
    <x v="0"/>
  </r>
  <r>
    <s v="P0042"/>
    <n v="1"/>
    <x v="1"/>
    <x v="1"/>
    <n v="0"/>
    <x v="10"/>
    <x v="1"/>
    <x v="0"/>
    <n v="120"/>
    <x v="10"/>
    <x v="68"/>
    <n v="162"/>
    <x v="0"/>
    <x v="4"/>
    <x v="0"/>
  </r>
  <r>
    <s v="P0034"/>
    <n v="3"/>
    <x v="1"/>
    <x v="0"/>
    <n v="0"/>
    <x v="13"/>
    <x v="4"/>
    <x v="2"/>
    <n v="55"/>
    <x v="13"/>
    <x v="86"/>
    <n v="174.89999999999998"/>
    <x v="2"/>
    <x v="4"/>
    <x v="0"/>
  </r>
  <r>
    <s v="P0015"/>
    <n v="13"/>
    <x v="1"/>
    <x v="0"/>
    <n v="0"/>
    <x v="27"/>
    <x v="2"/>
    <x v="3"/>
    <n v="12"/>
    <x v="27"/>
    <x v="87"/>
    <n v="204.35999999999999"/>
    <x v="3"/>
    <x v="4"/>
    <x v="0"/>
  </r>
  <r>
    <s v="P0014"/>
    <n v="4"/>
    <x v="2"/>
    <x v="1"/>
    <n v="0"/>
    <x v="9"/>
    <x v="2"/>
    <x v="1"/>
    <n v="112"/>
    <x v="9"/>
    <x v="9"/>
    <n v="586.88"/>
    <x v="3"/>
    <x v="4"/>
    <x v="0"/>
  </r>
  <r>
    <s v="P0009"/>
    <n v="13"/>
    <x v="2"/>
    <x v="1"/>
    <n v="0"/>
    <x v="37"/>
    <x v="3"/>
    <x v="3"/>
    <n v="6"/>
    <x v="37"/>
    <x v="88"/>
    <n v="102.17999999999999"/>
    <x v="15"/>
    <x v="4"/>
    <x v="0"/>
  </r>
  <r>
    <s v="P0008"/>
    <n v="15"/>
    <x v="2"/>
    <x v="0"/>
    <n v="0"/>
    <x v="25"/>
    <x v="3"/>
    <x v="1"/>
    <n v="83"/>
    <x v="25"/>
    <x v="89"/>
    <n v="1419.3000000000002"/>
    <x v="16"/>
    <x v="4"/>
    <x v="0"/>
  </r>
  <r>
    <s v="P0009"/>
    <n v="6"/>
    <x v="1"/>
    <x v="0"/>
    <n v="0"/>
    <x v="37"/>
    <x v="3"/>
    <x v="3"/>
    <n v="6"/>
    <x v="37"/>
    <x v="90"/>
    <n v="47.16"/>
    <x v="16"/>
    <x v="4"/>
    <x v="0"/>
  </r>
  <r>
    <s v="P0018"/>
    <n v="1"/>
    <x v="2"/>
    <x v="1"/>
    <n v="0"/>
    <x v="30"/>
    <x v="2"/>
    <x v="3"/>
    <n v="37"/>
    <x v="30"/>
    <x v="91"/>
    <n v="49.21"/>
    <x v="20"/>
    <x v="4"/>
    <x v="0"/>
  </r>
  <r>
    <s v="P0016"/>
    <n v="6"/>
    <x v="1"/>
    <x v="0"/>
    <n v="0"/>
    <x v="21"/>
    <x v="2"/>
    <x v="3"/>
    <n v="13"/>
    <x v="21"/>
    <x v="88"/>
    <n v="99.84"/>
    <x v="4"/>
    <x v="4"/>
    <x v="0"/>
  </r>
  <r>
    <s v="P0028"/>
    <n v="8"/>
    <x v="2"/>
    <x v="1"/>
    <n v="0"/>
    <x v="33"/>
    <x v="4"/>
    <x v="3"/>
    <n v="37"/>
    <x v="33"/>
    <x v="48"/>
    <n v="334.48"/>
    <x v="4"/>
    <x v="4"/>
    <x v="0"/>
  </r>
  <r>
    <s v="P0016"/>
    <n v="3"/>
    <x v="2"/>
    <x v="0"/>
    <n v="0"/>
    <x v="21"/>
    <x v="2"/>
    <x v="3"/>
    <n v="13"/>
    <x v="21"/>
    <x v="92"/>
    <n v="49.92"/>
    <x v="6"/>
    <x v="4"/>
    <x v="0"/>
  </r>
  <r>
    <s v="P0035"/>
    <n v="15"/>
    <x v="2"/>
    <x v="0"/>
    <n v="0"/>
    <x v="4"/>
    <x v="4"/>
    <x v="3"/>
    <n v="5"/>
    <x v="4"/>
    <x v="93"/>
    <n v="100.5"/>
    <x v="6"/>
    <x v="4"/>
    <x v="0"/>
  </r>
  <r>
    <s v="P0029"/>
    <n v="4"/>
    <x v="2"/>
    <x v="0"/>
    <n v="0"/>
    <x v="19"/>
    <x v="4"/>
    <x v="2"/>
    <n v="47"/>
    <x v="19"/>
    <x v="77"/>
    <n v="212.44"/>
    <x v="22"/>
    <x v="4"/>
    <x v="0"/>
  </r>
  <r>
    <s v="P0042"/>
    <n v="2"/>
    <x v="1"/>
    <x v="1"/>
    <n v="0"/>
    <x v="10"/>
    <x v="1"/>
    <x v="0"/>
    <n v="120"/>
    <x v="10"/>
    <x v="94"/>
    <n v="324"/>
    <x v="9"/>
    <x v="4"/>
    <x v="0"/>
  </r>
  <r>
    <s v="P0040"/>
    <n v="11"/>
    <x v="2"/>
    <x v="0"/>
    <n v="0"/>
    <x v="17"/>
    <x v="1"/>
    <x v="1"/>
    <n v="90"/>
    <x v="17"/>
    <x v="95"/>
    <n v="1267.2"/>
    <x v="19"/>
    <x v="4"/>
    <x v="0"/>
  </r>
  <r>
    <s v="P0023"/>
    <n v="13"/>
    <x v="1"/>
    <x v="0"/>
    <n v="0"/>
    <x v="12"/>
    <x v="0"/>
    <x v="0"/>
    <n v="141"/>
    <x v="12"/>
    <x v="96"/>
    <n v="1942.98"/>
    <x v="24"/>
    <x v="4"/>
    <x v="0"/>
  </r>
  <r>
    <s v="P0013"/>
    <n v="6"/>
    <x v="1"/>
    <x v="1"/>
    <n v="0"/>
    <x v="2"/>
    <x v="2"/>
    <x v="1"/>
    <n v="112"/>
    <x v="2"/>
    <x v="2"/>
    <n v="732.48"/>
    <x v="24"/>
    <x v="4"/>
    <x v="0"/>
  </r>
  <r>
    <s v="P0021"/>
    <n v="10"/>
    <x v="2"/>
    <x v="1"/>
    <n v="0"/>
    <x v="32"/>
    <x v="0"/>
    <x v="0"/>
    <n v="126"/>
    <x v="32"/>
    <x v="97"/>
    <n v="1625.3999999999999"/>
    <x v="2"/>
    <x v="5"/>
    <x v="0"/>
  </r>
  <r>
    <s v="P0020"/>
    <n v="8"/>
    <x v="0"/>
    <x v="0"/>
    <n v="0"/>
    <x v="14"/>
    <x v="0"/>
    <x v="2"/>
    <n v="61"/>
    <x v="14"/>
    <x v="98"/>
    <n v="610"/>
    <x v="3"/>
    <x v="5"/>
    <x v="0"/>
  </r>
  <r>
    <s v="P0020"/>
    <n v="12"/>
    <x v="1"/>
    <x v="1"/>
    <n v="0"/>
    <x v="14"/>
    <x v="0"/>
    <x v="2"/>
    <n v="61"/>
    <x v="14"/>
    <x v="99"/>
    <n v="915"/>
    <x v="3"/>
    <x v="5"/>
    <x v="0"/>
  </r>
  <r>
    <s v="P0022"/>
    <n v="15"/>
    <x v="0"/>
    <x v="0"/>
    <n v="0"/>
    <x v="22"/>
    <x v="0"/>
    <x v="0"/>
    <n v="121"/>
    <x v="22"/>
    <x v="100"/>
    <n v="2123.5499999999997"/>
    <x v="15"/>
    <x v="5"/>
    <x v="0"/>
  </r>
  <r>
    <s v="P0035"/>
    <n v="10"/>
    <x v="2"/>
    <x v="0"/>
    <n v="0"/>
    <x v="4"/>
    <x v="4"/>
    <x v="3"/>
    <n v="5"/>
    <x v="4"/>
    <x v="101"/>
    <n v="67"/>
    <x v="15"/>
    <x v="5"/>
    <x v="0"/>
  </r>
  <r>
    <s v="P0033"/>
    <n v="6"/>
    <x v="2"/>
    <x v="0"/>
    <n v="0"/>
    <x v="38"/>
    <x v="4"/>
    <x v="1"/>
    <n v="95"/>
    <x v="38"/>
    <x v="102"/>
    <n v="718.2"/>
    <x v="16"/>
    <x v="5"/>
    <x v="0"/>
  </r>
  <r>
    <s v="P0028"/>
    <n v="11"/>
    <x v="2"/>
    <x v="0"/>
    <n v="0"/>
    <x v="33"/>
    <x v="4"/>
    <x v="3"/>
    <n v="37"/>
    <x v="33"/>
    <x v="49"/>
    <n v="459.91"/>
    <x v="21"/>
    <x v="5"/>
    <x v="0"/>
  </r>
  <r>
    <s v="P0004"/>
    <n v="11"/>
    <x v="0"/>
    <x v="1"/>
    <n v="0"/>
    <x v="3"/>
    <x v="3"/>
    <x v="2"/>
    <n v="44"/>
    <x v="3"/>
    <x v="103"/>
    <n v="537.24"/>
    <x v="21"/>
    <x v="5"/>
    <x v="0"/>
  </r>
  <r>
    <s v="P0001"/>
    <n v="7"/>
    <x v="2"/>
    <x v="0"/>
    <n v="0"/>
    <x v="16"/>
    <x v="3"/>
    <x v="1"/>
    <n v="98"/>
    <x v="16"/>
    <x v="24"/>
    <n v="727.16"/>
    <x v="4"/>
    <x v="5"/>
    <x v="0"/>
  </r>
  <r>
    <s v="P0032"/>
    <n v="12"/>
    <x v="0"/>
    <x v="1"/>
    <n v="0"/>
    <x v="18"/>
    <x v="4"/>
    <x v="1"/>
    <n v="89"/>
    <x v="18"/>
    <x v="104"/>
    <n v="1409.76"/>
    <x v="5"/>
    <x v="5"/>
    <x v="0"/>
  </r>
  <r>
    <s v="P0041"/>
    <n v="6"/>
    <x v="2"/>
    <x v="0"/>
    <n v="0"/>
    <x v="41"/>
    <x v="1"/>
    <x v="0"/>
    <n v="138"/>
    <x v="41"/>
    <x v="105"/>
    <n v="1043.28"/>
    <x v="6"/>
    <x v="5"/>
    <x v="0"/>
  </r>
  <r>
    <s v="P0025"/>
    <n v="10"/>
    <x v="1"/>
    <x v="1"/>
    <n v="0"/>
    <x v="7"/>
    <x v="0"/>
    <x v="3"/>
    <n v="7"/>
    <x v="7"/>
    <x v="106"/>
    <n v="83.3"/>
    <x v="29"/>
    <x v="5"/>
    <x v="0"/>
  </r>
  <r>
    <s v="P0019"/>
    <n v="5"/>
    <x v="0"/>
    <x v="1"/>
    <n v="0"/>
    <x v="40"/>
    <x v="2"/>
    <x v="0"/>
    <n v="150"/>
    <x v="40"/>
    <x v="107"/>
    <n v="1050"/>
    <x v="23"/>
    <x v="5"/>
    <x v="0"/>
  </r>
  <r>
    <s v="P0015"/>
    <n v="12"/>
    <x v="1"/>
    <x v="1"/>
    <n v="0"/>
    <x v="27"/>
    <x v="2"/>
    <x v="3"/>
    <n v="12"/>
    <x v="27"/>
    <x v="66"/>
    <n v="188.64"/>
    <x v="23"/>
    <x v="5"/>
    <x v="0"/>
  </r>
  <r>
    <s v="P0039"/>
    <n v="11"/>
    <x v="2"/>
    <x v="1"/>
    <n v="0"/>
    <x v="34"/>
    <x v="1"/>
    <x v="3"/>
    <n v="37"/>
    <x v="34"/>
    <x v="49"/>
    <n v="468.04999999999995"/>
    <x v="23"/>
    <x v="5"/>
    <x v="0"/>
  </r>
  <r>
    <s v="P0025"/>
    <n v="13"/>
    <x v="2"/>
    <x v="1"/>
    <n v="0"/>
    <x v="7"/>
    <x v="0"/>
    <x v="3"/>
    <n v="7"/>
    <x v="7"/>
    <x v="108"/>
    <n v="108.29"/>
    <x v="7"/>
    <x v="5"/>
    <x v="0"/>
  </r>
  <r>
    <s v="P0041"/>
    <n v="5"/>
    <x v="2"/>
    <x v="0"/>
    <n v="0"/>
    <x v="41"/>
    <x v="1"/>
    <x v="0"/>
    <n v="138"/>
    <x v="41"/>
    <x v="109"/>
    <n v="869.4"/>
    <x v="8"/>
    <x v="5"/>
    <x v="0"/>
  </r>
  <r>
    <s v="P0016"/>
    <n v="1"/>
    <x v="0"/>
    <x v="1"/>
    <n v="0"/>
    <x v="21"/>
    <x v="2"/>
    <x v="3"/>
    <n v="13"/>
    <x v="21"/>
    <x v="110"/>
    <n v="16.64"/>
    <x v="9"/>
    <x v="5"/>
    <x v="0"/>
  </r>
  <r>
    <s v="P0016"/>
    <n v="4"/>
    <x v="2"/>
    <x v="0"/>
    <n v="0"/>
    <x v="21"/>
    <x v="2"/>
    <x v="3"/>
    <n v="13"/>
    <x v="21"/>
    <x v="111"/>
    <n v="66.56"/>
    <x v="19"/>
    <x v="5"/>
    <x v="0"/>
  </r>
  <r>
    <s v="P0011"/>
    <n v="13"/>
    <x v="2"/>
    <x v="0"/>
    <n v="0"/>
    <x v="31"/>
    <x v="2"/>
    <x v="2"/>
    <n v="44"/>
    <x v="31"/>
    <x v="112"/>
    <n v="629.19999999999993"/>
    <x v="27"/>
    <x v="5"/>
    <x v="0"/>
  </r>
  <r>
    <s v="P0009"/>
    <n v="7"/>
    <x v="1"/>
    <x v="0"/>
    <n v="0"/>
    <x v="37"/>
    <x v="3"/>
    <x v="3"/>
    <n v="6"/>
    <x v="37"/>
    <x v="113"/>
    <n v="55.019999999999996"/>
    <x v="12"/>
    <x v="5"/>
    <x v="0"/>
  </r>
  <r>
    <s v="P0005"/>
    <n v="11"/>
    <x v="2"/>
    <x v="1"/>
    <n v="0"/>
    <x v="24"/>
    <x v="3"/>
    <x v="0"/>
    <n v="133"/>
    <x v="24"/>
    <x v="114"/>
    <n v="1711.71"/>
    <x v="13"/>
    <x v="5"/>
    <x v="0"/>
  </r>
  <r>
    <s v="P0021"/>
    <n v="2"/>
    <x v="1"/>
    <x v="1"/>
    <n v="0"/>
    <x v="32"/>
    <x v="0"/>
    <x v="0"/>
    <n v="126"/>
    <x v="32"/>
    <x v="115"/>
    <n v="325.08"/>
    <x v="14"/>
    <x v="5"/>
    <x v="0"/>
  </r>
  <r>
    <s v="P0035"/>
    <n v="7"/>
    <x v="1"/>
    <x v="0"/>
    <n v="0"/>
    <x v="4"/>
    <x v="4"/>
    <x v="3"/>
    <n v="5"/>
    <x v="4"/>
    <x v="20"/>
    <n v="46.9"/>
    <x v="14"/>
    <x v="5"/>
    <x v="0"/>
  </r>
  <r>
    <s v="P0014"/>
    <n v="4"/>
    <x v="2"/>
    <x v="0"/>
    <n v="0"/>
    <x v="9"/>
    <x v="2"/>
    <x v="1"/>
    <n v="112"/>
    <x v="9"/>
    <x v="9"/>
    <n v="586.88"/>
    <x v="28"/>
    <x v="5"/>
    <x v="0"/>
  </r>
  <r>
    <s v="P0005"/>
    <n v="11"/>
    <x v="2"/>
    <x v="1"/>
    <n v="0"/>
    <x v="24"/>
    <x v="3"/>
    <x v="0"/>
    <n v="133"/>
    <x v="24"/>
    <x v="114"/>
    <n v="1711.71"/>
    <x v="0"/>
    <x v="6"/>
    <x v="0"/>
  </r>
  <r>
    <s v="P0010"/>
    <n v="11"/>
    <x v="2"/>
    <x v="1"/>
    <n v="0"/>
    <x v="20"/>
    <x v="2"/>
    <x v="0"/>
    <n v="148"/>
    <x v="20"/>
    <x v="42"/>
    <n v="1807.08"/>
    <x v="1"/>
    <x v="6"/>
    <x v="0"/>
  </r>
  <r>
    <s v="P0033"/>
    <n v="9"/>
    <x v="1"/>
    <x v="1"/>
    <n v="0"/>
    <x v="38"/>
    <x v="4"/>
    <x v="1"/>
    <n v="95"/>
    <x v="38"/>
    <x v="116"/>
    <n v="1077.3"/>
    <x v="2"/>
    <x v="6"/>
    <x v="0"/>
  </r>
  <r>
    <s v="P0003"/>
    <n v="8"/>
    <x v="1"/>
    <x v="1"/>
    <n v="0"/>
    <x v="6"/>
    <x v="3"/>
    <x v="1"/>
    <n v="71"/>
    <x v="6"/>
    <x v="6"/>
    <n v="647.52"/>
    <x v="2"/>
    <x v="6"/>
    <x v="0"/>
  </r>
  <r>
    <s v="P0002"/>
    <n v="8"/>
    <x v="2"/>
    <x v="0"/>
    <n v="0"/>
    <x v="29"/>
    <x v="3"/>
    <x v="1"/>
    <n v="105"/>
    <x v="29"/>
    <x v="61"/>
    <n v="1142.4000000000001"/>
    <x v="15"/>
    <x v="6"/>
    <x v="0"/>
  </r>
  <r>
    <s v="P0041"/>
    <n v="15"/>
    <x v="2"/>
    <x v="1"/>
    <n v="0"/>
    <x v="41"/>
    <x v="1"/>
    <x v="0"/>
    <n v="138"/>
    <x v="41"/>
    <x v="117"/>
    <n v="2608.1999999999998"/>
    <x v="16"/>
    <x v="6"/>
    <x v="0"/>
  </r>
  <r>
    <s v="P0004"/>
    <n v="10"/>
    <x v="2"/>
    <x v="0"/>
    <n v="0"/>
    <x v="3"/>
    <x v="3"/>
    <x v="2"/>
    <n v="44"/>
    <x v="3"/>
    <x v="27"/>
    <n v="488.40000000000003"/>
    <x v="21"/>
    <x v="6"/>
    <x v="0"/>
  </r>
  <r>
    <s v="P0034"/>
    <n v="6"/>
    <x v="0"/>
    <x v="1"/>
    <n v="0"/>
    <x v="13"/>
    <x v="4"/>
    <x v="2"/>
    <n v="55"/>
    <x v="13"/>
    <x v="19"/>
    <n v="349.79999999999995"/>
    <x v="26"/>
    <x v="6"/>
    <x v="0"/>
  </r>
  <r>
    <s v="P0009"/>
    <n v="4"/>
    <x v="0"/>
    <x v="0"/>
    <n v="0"/>
    <x v="37"/>
    <x v="3"/>
    <x v="3"/>
    <n v="6"/>
    <x v="37"/>
    <x v="118"/>
    <n v="31.439999999999998"/>
    <x v="5"/>
    <x v="6"/>
    <x v="0"/>
  </r>
  <r>
    <s v="P0019"/>
    <n v="1"/>
    <x v="2"/>
    <x v="1"/>
    <n v="0"/>
    <x v="40"/>
    <x v="2"/>
    <x v="0"/>
    <n v="150"/>
    <x v="40"/>
    <x v="119"/>
    <n v="210"/>
    <x v="22"/>
    <x v="6"/>
    <x v="0"/>
  </r>
  <r>
    <s v="P0023"/>
    <n v="8"/>
    <x v="0"/>
    <x v="1"/>
    <n v="0"/>
    <x v="12"/>
    <x v="0"/>
    <x v="0"/>
    <n v="141"/>
    <x v="12"/>
    <x v="120"/>
    <n v="1195.68"/>
    <x v="23"/>
    <x v="6"/>
    <x v="0"/>
  </r>
  <r>
    <s v="P0027"/>
    <n v="14"/>
    <x v="1"/>
    <x v="0"/>
    <n v="0"/>
    <x v="26"/>
    <x v="4"/>
    <x v="2"/>
    <n v="48"/>
    <x v="26"/>
    <x v="2"/>
    <n v="799.68000000000006"/>
    <x v="7"/>
    <x v="6"/>
    <x v="0"/>
  </r>
  <r>
    <s v="P0038"/>
    <n v="11"/>
    <x v="1"/>
    <x v="0"/>
    <n v="0"/>
    <x v="1"/>
    <x v="1"/>
    <x v="1"/>
    <n v="72"/>
    <x v="1"/>
    <x v="121"/>
    <n v="879.12"/>
    <x v="9"/>
    <x v="6"/>
    <x v="0"/>
  </r>
  <r>
    <s v="P0043"/>
    <n v="5"/>
    <x v="2"/>
    <x v="0"/>
    <n v="0"/>
    <x v="23"/>
    <x v="1"/>
    <x v="1"/>
    <n v="67"/>
    <x v="23"/>
    <x v="122"/>
    <n v="415.4"/>
    <x v="9"/>
    <x v="6"/>
    <x v="0"/>
  </r>
  <r>
    <s v="P0029"/>
    <n v="15"/>
    <x v="2"/>
    <x v="0"/>
    <n v="0"/>
    <x v="19"/>
    <x v="4"/>
    <x v="2"/>
    <n v="47"/>
    <x v="19"/>
    <x v="123"/>
    <n v="796.65"/>
    <x v="10"/>
    <x v="6"/>
    <x v="0"/>
  </r>
  <r>
    <s v="P0026"/>
    <n v="3"/>
    <x v="0"/>
    <x v="1"/>
    <n v="0"/>
    <x v="42"/>
    <x v="4"/>
    <x v="3"/>
    <n v="18"/>
    <x v="42"/>
    <x v="73"/>
    <n v="73.98"/>
    <x v="18"/>
    <x v="6"/>
    <x v="0"/>
  </r>
  <r>
    <s v="P0024"/>
    <n v="14"/>
    <x v="1"/>
    <x v="1"/>
    <n v="0"/>
    <x v="0"/>
    <x v="0"/>
    <x v="0"/>
    <n v="144"/>
    <x v="0"/>
    <x v="63"/>
    <n v="2197.44"/>
    <x v="18"/>
    <x v="6"/>
    <x v="0"/>
  </r>
  <r>
    <s v="P0036"/>
    <n v="7"/>
    <x v="0"/>
    <x v="0"/>
    <n v="0"/>
    <x v="43"/>
    <x v="4"/>
    <x v="1"/>
    <n v="90"/>
    <x v="43"/>
    <x v="25"/>
    <n v="674.1"/>
    <x v="19"/>
    <x v="6"/>
    <x v="0"/>
  </r>
  <r>
    <s v="P0037"/>
    <n v="8"/>
    <x v="2"/>
    <x v="0"/>
    <n v="0"/>
    <x v="8"/>
    <x v="1"/>
    <x v="1"/>
    <n v="67"/>
    <x v="8"/>
    <x v="124"/>
    <n v="686.08"/>
    <x v="19"/>
    <x v="6"/>
    <x v="0"/>
  </r>
  <r>
    <s v="P0009"/>
    <n v="4"/>
    <x v="1"/>
    <x v="1"/>
    <n v="0"/>
    <x v="37"/>
    <x v="3"/>
    <x v="3"/>
    <n v="6"/>
    <x v="37"/>
    <x v="118"/>
    <n v="31.439999999999998"/>
    <x v="27"/>
    <x v="6"/>
    <x v="0"/>
  </r>
  <r>
    <s v="P0044"/>
    <n v="15"/>
    <x v="1"/>
    <x v="1"/>
    <n v="0"/>
    <x v="11"/>
    <x v="1"/>
    <x v="1"/>
    <n v="76"/>
    <x v="11"/>
    <x v="125"/>
    <n v="1231.2"/>
    <x v="28"/>
    <x v="6"/>
    <x v="0"/>
  </r>
  <r>
    <s v="P0001"/>
    <n v="11"/>
    <x v="2"/>
    <x v="1"/>
    <n v="0"/>
    <x v="16"/>
    <x v="3"/>
    <x v="1"/>
    <n v="98"/>
    <x v="16"/>
    <x v="126"/>
    <n v="1142.6799999999998"/>
    <x v="0"/>
    <x v="7"/>
    <x v="0"/>
  </r>
  <r>
    <s v="P0023"/>
    <n v="3"/>
    <x v="2"/>
    <x v="0"/>
    <n v="0"/>
    <x v="12"/>
    <x v="0"/>
    <x v="0"/>
    <n v="141"/>
    <x v="12"/>
    <x v="13"/>
    <n v="448.38"/>
    <x v="1"/>
    <x v="7"/>
    <x v="0"/>
  </r>
  <r>
    <s v="P0022"/>
    <n v="13"/>
    <x v="1"/>
    <x v="0"/>
    <n v="0"/>
    <x v="22"/>
    <x v="0"/>
    <x v="0"/>
    <n v="121"/>
    <x v="22"/>
    <x v="127"/>
    <n v="1840.4099999999999"/>
    <x v="2"/>
    <x v="7"/>
    <x v="0"/>
  </r>
  <r>
    <s v="P0034"/>
    <n v="12"/>
    <x v="1"/>
    <x v="0"/>
    <n v="0"/>
    <x v="13"/>
    <x v="4"/>
    <x v="2"/>
    <n v="55"/>
    <x v="13"/>
    <x v="16"/>
    <n v="699.59999999999991"/>
    <x v="2"/>
    <x v="7"/>
    <x v="0"/>
  </r>
  <r>
    <s v="P0028"/>
    <n v="14"/>
    <x v="2"/>
    <x v="1"/>
    <n v="0"/>
    <x v="33"/>
    <x v="4"/>
    <x v="3"/>
    <n v="37"/>
    <x v="33"/>
    <x v="128"/>
    <n v="585.34"/>
    <x v="15"/>
    <x v="7"/>
    <x v="0"/>
  </r>
  <r>
    <s v="P0037"/>
    <n v="1"/>
    <x v="0"/>
    <x v="1"/>
    <n v="0"/>
    <x v="8"/>
    <x v="1"/>
    <x v="1"/>
    <n v="67"/>
    <x v="8"/>
    <x v="129"/>
    <n v="85.76"/>
    <x v="16"/>
    <x v="7"/>
    <x v="0"/>
  </r>
  <r>
    <s v="P0005"/>
    <n v="4"/>
    <x v="0"/>
    <x v="1"/>
    <n v="0"/>
    <x v="24"/>
    <x v="3"/>
    <x v="0"/>
    <n v="133"/>
    <x v="24"/>
    <x v="130"/>
    <n v="622.44000000000005"/>
    <x v="26"/>
    <x v="7"/>
    <x v="0"/>
  </r>
  <r>
    <s v="P0044"/>
    <n v="10"/>
    <x v="1"/>
    <x v="1"/>
    <n v="0"/>
    <x v="11"/>
    <x v="1"/>
    <x v="1"/>
    <n v="76"/>
    <x v="11"/>
    <x v="131"/>
    <n v="820.8"/>
    <x v="26"/>
    <x v="7"/>
    <x v="0"/>
  </r>
  <r>
    <s v="P0006"/>
    <n v="6"/>
    <x v="2"/>
    <x v="1"/>
    <n v="0"/>
    <x v="15"/>
    <x v="3"/>
    <x v="1"/>
    <n v="75"/>
    <x v="15"/>
    <x v="132"/>
    <n v="513"/>
    <x v="26"/>
    <x v="7"/>
    <x v="0"/>
  </r>
  <r>
    <s v="P0023"/>
    <n v="4"/>
    <x v="2"/>
    <x v="0"/>
    <n v="0"/>
    <x v="12"/>
    <x v="0"/>
    <x v="0"/>
    <n v="141"/>
    <x v="12"/>
    <x v="133"/>
    <n v="597.84"/>
    <x v="5"/>
    <x v="7"/>
    <x v="0"/>
  </r>
  <r>
    <s v="P0011"/>
    <n v="13"/>
    <x v="2"/>
    <x v="0"/>
    <n v="0"/>
    <x v="31"/>
    <x v="2"/>
    <x v="2"/>
    <n v="44"/>
    <x v="31"/>
    <x v="112"/>
    <n v="629.19999999999993"/>
    <x v="22"/>
    <x v="7"/>
    <x v="0"/>
  </r>
  <r>
    <s v="P0027"/>
    <n v="9"/>
    <x v="2"/>
    <x v="0"/>
    <n v="0"/>
    <x v="26"/>
    <x v="4"/>
    <x v="2"/>
    <n v="48"/>
    <x v="26"/>
    <x v="78"/>
    <n v="514.08000000000004"/>
    <x v="22"/>
    <x v="7"/>
    <x v="0"/>
  </r>
  <r>
    <s v="P0003"/>
    <n v="3"/>
    <x v="1"/>
    <x v="0"/>
    <n v="0"/>
    <x v="6"/>
    <x v="3"/>
    <x v="1"/>
    <n v="71"/>
    <x v="6"/>
    <x v="134"/>
    <n v="242.82"/>
    <x v="23"/>
    <x v="7"/>
    <x v="0"/>
  </r>
  <r>
    <s v="P0025"/>
    <n v="6"/>
    <x v="2"/>
    <x v="0"/>
    <n v="0"/>
    <x v="7"/>
    <x v="0"/>
    <x v="3"/>
    <n v="7"/>
    <x v="7"/>
    <x v="113"/>
    <n v="49.980000000000004"/>
    <x v="7"/>
    <x v="7"/>
    <x v="0"/>
  </r>
  <r>
    <s v="P0020"/>
    <n v="15"/>
    <x v="2"/>
    <x v="1"/>
    <n v="0"/>
    <x v="14"/>
    <x v="0"/>
    <x v="2"/>
    <n v="61"/>
    <x v="14"/>
    <x v="135"/>
    <n v="1143.75"/>
    <x v="9"/>
    <x v="7"/>
    <x v="0"/>
  </r>
  <r>
    <s v="P0031"/>
    <n v="9"/>
    <x v="2"/>
    <x v="0"/>
    <n v="0"/>
    <x v="5"/>
    <x v="4"/>
    <x v="1"/>
    <n v="93"/>
    <x v="5"/>
    <x v="136"/>
    <n v="937.43999999999994"/>
    <x v="9"/>
    <x v="7"/>
    <x v="0"/>
  </r>
  <r>
    <s v="P0028"/>
    <n v="13"/>
    <x v="2"/>
    <x v="0"/>
    <n v="0"/>
    <x v="33"/>
    <x v="4"/>
    <x v="3"/>
    <n v="37"/>
    <x v="33"/>
    <x v="137"/>
    <n v="543.53"/>
    <x v="9"/>
    <x v="7"/>
    <x v="0"/>
  </r>
  <r>
    <s v="P0039"/>
    <n v="4"/>
    <x v="2"/>
    <x v="0"/>
    <n v="0"/>
    <x v="34"/>
    <x v="1"/>
    <x v="3"/>
    <n v="37"/>
    <x v="34"/>
    <x v="138"/>
    <n v="170.2"/>
    <x v="12"/>
    <x v="7"/>
    <x v="0"/>
  </r>
  <r>
    <s v="P0034"/>
    <n v="12"/>
    <x v="0"/>
    <x v="0"/>
    <n v="0"/>
    <x v="13"/>
    <x v="4"/>
    <x v="2"/>
    <n v="55"/>
    <x v="13"/>
    <x v="16"/>
    <n v="699.59999999999991"/>
    <x v="28"/>
    <x v="7"/>
    <x v="0"/>
  </r>
  <r>
    <s v="P0013"/>
    <n v="13"/>
    <x v="2"/>
    <x v="0"/>
    <n v="0"/>
    <x v="2"/>
    <x v="2"/>
    <x v="1"/>
    <n v="112"/>
    <x v="2"/>
    <x v="139"/>
    <n v="1587.04"/>
    <x v="24"/>
    <x v="7"/>
    <x v="0"/>
  </r>
  <r>
    <s v="P0001"/>
    <n v="2"/>
    <x v="2"/>
    <x v="0"/>
    <n v="0"/>
    <x v="16"/>
    <x v="3"/>
    <x v="1"/>
    <n v="98"/>
    <x v="16"/>
    <x v="140"/>
    <n v="207.76"/>
    <x v="25"/>
    <x v="7"/>
    <x v="0"/>
  </r>
  <r>
    <s v="P0035"/>
    <n v="11"/>
    <x v="2"/>
    <x v="0"/>
    <n v="0"/>
    <x v="4"/>
    <x v="4"/>
    <x v="3"/>
    <n v="5"/>
    <x v="4"/>
    <x v="141"/>
    <n v="73.7"/>
    <x v="25"/>
    <x v="7"/>
    <x v="0"/>
  </r>
  <r>
    <s v="P0024"/>
    <n v="1"/>
    <x v="0"/>
    <x v="1"/>
    <n v="0"/>
    <x v="0"/>
    <x v="0"/>
    <x v="0"/>
    <n v="144"/>
    <x v="0"/>
    <x v="66"/>
    <n v="156.96"/>
    <x v="0"/>
    <x v="8"/>
    <x v="0"/>
  </r>
  <r>
    <s v="P0003"/>
    <n v="14"/>
    <x v="1"/>
    <x v="0"/>
    <n v="0"/>
    <x v="6"/>
    <x v="3"/>
    <x v="1"/>
    <n v="71"/>
    <x v="6"/>
    <x v="142"/>
    <n v="1133.1599999999999"/>
    <x v="0"/>
    <x v="8"/>
    <x v="0"/>
  </r>
  <r>
    <s v="P0041"/>
    <n v="8"/>
    <x v="2"/>
    <x v="0"/>
    <n v="0"/>
    <x v="41"/>
    <x v="1"/>
    <x v="0"/>
    <n v="138"/>
    <x v="41"/>
    <x v="143"/>
    <n v="1391.04"/>
    <x v="2"/>
    <x v="8"/>
    <x v="0"/>
  </r>
  <r>
    <s v="P0028"/>
    <n v="7"/>
    <x v="2"/>
    <x v="0"/>
    <n v="0"/>
    <x v="33"/>
    <x v="4"/>
    <x v="3"/>
    <n v="37"/>
    <x v="33"/>
    <x v="60"/>
    <n v="292.67"/>
    <x v="3"/>
    <x v="8"/>
    <x v="0"/>
  </r>
  <r>
    <s v="P0023"/>
    <n v="15"/>
    <x v="2"/>
    <x v="0"/>
    <n v="0"/>
    <x v="12"/>
    <x v="0"/>
    <x v="0"/>
    <n v="141"/>
    <x v="12"/>
    <x v="144"/>
    <n v="2241.9"/>
    <x v="3"/>
    <x v="8"/>
    <x v="0"/>
  </r>
  <r>
    <s v="P0032"/>
    <n v="1"/>
    <x v="2"/>
    <x v="1"/>
    <n v="0"/>
    <x v="18"/>
    <x v="4"/>
    <x v="1"/>
    <n v="89"/>
    <x v="18"/>
    <x v="145"/>
    <n v="117.48"/>
    <x v="15"/>
    <x v="8"/>
    <x v="0"/>
  </r>
  <r>
    <s v="P0019"/>
    <n v="5"/>
    <x v="2"/>
    <x v="0"/>
    <n v="0"/>
    <x v="40"/>
    <x v="2"/>
    <x v="0"/>
    <n v="150"/>
    <x v="40"/>
    <x v="107"/>
    <n v="1050"/>
    <x v="20"/>
    <x v="8"/>
    <x v="0"/>
  </r>
  <r>
    <s v="P0044"/>
    <n v="4"/>
    <x v="2"/>
    <x v="0"/>
    <n v="0"/>
    <x v="11"/>
    <x v="1"/>
    <x v="1"/>
    <n v="76"/>
    <x v="11"/>
    <x v="146"/>
    <n v="328.32"/>
    <x v="4"/>
    <x v="8"/>
    <x v="0"/>
  </r>
  <r>
    <s v="P0030"/>
    <n v="6"/>
    <x v="2"/>
    <x v="0"/>
    <n v="0"/>
    <x v="28"/>
    <x v="4"/>
    <x v="0"/>
    <n v="148"/>
    <x v="28"/>
    <x v="147"/>
    <n v="1207.68"/>
    <x v="26"/>
    <x v="8"/>
    <x v="0"/>
  </r>
  <r>
    <s v="P0001"/>
    <n v="9"/>
    <x v="0"/>
    <x v="0"/>
    <n v="0"/>
    <x v="16"/>
    <x v="3"/>
    <x v="1"/>
    <n v="98"/>
    <x v="16"/>
    <x v="148"/>
    <n v="934.92"/>
    <x v="26"/>
    <x v="8"/>
    <x v="0"/>
  </r>
  <r>
    <s v="P0026"/>
    <n v="2"/>
    <x v="2"/>
    <x v="0"/>
    <n v="0"/>
    <x v="42"/>
    <x v="4"/>
    <x v="3"/>
    <n v="18"/>
    <x v="42"/>
    <x v="90"/>
    <n v="49.32"/>
    <x v="26"/>
    <x v="8"/>
    <x v="0"/>
  </r>
  <r>
    <s v="P0001"/>
    <n v="6"/>
    <x v="0"/>
    <x v="0"/>
    <n v="0"/>
    <x v="16"/>
    <x v="3"/>
    <x v="1"/>
    <n v="98"/>
    <x v="16"/>
    <x v="149"/>
    <n v="623.28"/>
    <x v="5"/>
    <x v="8"/>
    <x v="0"/>
  </r>
  <r>
    <s v="P0041"/>
    <n v="7"/>
    <x v="2"/>
    <x v="1"/>
    <n v="0"/>
    <x v="41"/>
    <x v="1"/>
    <x v="0"/>
    <n v="138"/>
    <x v="41"/>
    <x v="150"/>
    <n v="1217.1599999999999"/>
    <x v="22"/>
    <x v="8"/>
    <x v="0"/>
  </r>
  <r>
    <s v="P0042"/>
    <n v="6"/>
    <x v="2"/>
    <x v="0"/>
    <n v="0"/>
    <x v="10"/>
    <x v="1"/>
    <x v="0"/>
    <n v="120"/>
    <x v="10"/>
    <x v="18"/>
    <n v="972"/>
    <x v="17"/>
    <x v="8"/>
    <x v="0"/>
  </r>
  <r>
    <s v="P0042"/>
    <n v="14"/>
    <x v="2"/>
    <x v="0"/>
    <n v="0"/>
    <x v="10"/>
    <x v="1"/>
    <x v="0"/>
    <n v="120"/>
    <x v="10"/>
    <x v="151"/>
    <n v="2268"/>
    <x v="17"/>
    <x v="8"/>
    <x v="0"/>
  </r>
  <r>
    <s v="P0020"/>
    <n v="7"/>
    <x v="0"/>
    <x v="1"/>
    <n v="0"/>
    <x v="14"/>
    <x v="0"/>
    <x v="2"/>
    <n v="61"/>
    <x v="14"/>
    <x v="152"/>
    <n v="533.75"/>
    <x v="10"/>
    <x v="8"/>
    <x v="0"/>
  </r>
  <r>
    <s v="P0040"/>
    <n v="2"/>
    <x v="1"/>
    <x v="1"/>
    <n v="0"/>
    <x v="17"/>
    <x v="1"/>
    <x v="1"/>
    <n v="90"/>
    <x v="17"/>
    <x v="153"/>
    <n v="230.4"/>
    <x v="18"/>
    <x v="8"/>
    <x v="0"/>
  </r>
  <r>
    <s v="P0002"/>
    <n v="4"/>
    <x v="2"/>
    <x v="1"/>
    <n v="0"/>
    <x v="29"/>
    <x v="3"/>
    <x v="1"/>
    <n v="105"/>
    <x v="29"/>
    <x v="46"/>
    <n v="571.20000000000005"/>
    <x v="18"/>
    <x v="8"/>
    <x v="0"/>
  </r>
  <r>
    <s v="P0018"/>
    <n v="12"/>
    <x v="2"/>
    <x v="1"/>
    <n v="0"/>
    <x v="30"/>
    <x v="2"/>
    <x v="3"/>
    <n v="37"/>
    <x v="30"/>
    <x v="70"/>
    <n v="590.52"/>
    <x v="19"/>
    <x v="8"/>
    <x v="0"/>
  </r>
  <r>
    <s v="P0021"/>
    <n v="7"/>
    <x v="1"/>
    <x v="0"/>
    <n v="0"/>
    <x v="32"/>
    <x v="0"/>
    <x v="0"/>
    <n v="126"/>
    <x v="32"/>
    <x v="148"/>
    <n v="1137.78"/>
    <x v="19"/>
    <x v="8"/>
    <x v="0"/>
  </r>
  <r>
    <s v="P0034"/>
    <n v="1"/>
    <x v="2"/>
    <x v="1"/>
    <n v="0"/>
    <x v="13"/>
    <x v="4"/>
    <x v="2"/>
    <n v="55"/>
    <x v="13"/>
    <x v="141"/>
    <n v="58.3"/>
    <x v="13"/>
    <x v="8"/>
    <x v="0"/>
  </r>
  <r>
    <s v="P0014"/>
    <n v="9"/>
    <x v="1"/>
    <x v="0"/>
    <n v="0"/>
    <x v="9"/>
    <x v="2"/>
    <x v="1"/>
    <n v="112"/>
    <x v="9"/>
    <x v="154"/>
    <n v="1320.48"/>
    <x v="24"/>
    <x v="8"/>
    <x v="0"/>
  </r>
  <r>
    <s v="P0006"/>
    <n v="5"/>
    <x v="1"/>
    <x v="0"/>
    <n v="0"/>
    <x v="15"/>
    <x v="3"/>
    <x v="1"/>
    <n v="75"/>
    <x v="15"/>
    <x v="155"/>
    <n v="427.5"/>
    <x v="24"/>
    <x v="8"/>
    <x v="0"/>
  </r>
  <r>
    <s v="P0030"/>
    <n v="14"/>
    <x v="1"/>
    <x v="1"/>
    <n v="0"/>
    <x v="28"/>
    <x v="4"/>
    <x v="0"/>
    <n v="148"/>
    <x v="28"/>
    <x v="156"/>
    <n v="2817.92"/>
    <x v="0"/>
    <x v="9"/>
    <x v="0"/>
  </r>
  <r>
    <s v="P0014"/>
    <n v="15"/>
    <x v="2"/>
    <x v="0"/>
    <n v="0"/>
    <x v="9"/>
    <x v="2"/>
    <x v="1"/>
    <n v="112"/>
    <x v="9"/>
    <x v="151"/>
    <n v="2200.8000000000002"/>
    <x v="1"/>
    <x v="9"/>
    <x v="0"/>
  </r>
  <r>
    <s v="P0019"/>
    <n v="9"/>
    <x v="2"/>
    <x v="0"/>
    <n v="0"/>
    <x v="40"/>
    <x v="2"/>
    <x v="0"/>
    <n v="150"/>
    <x v="40"/>
    <x v="157"/>
    <n v="1890"/>
    <x v="2"/>
    <x v="9"/>
    <x v="0"/>
  </r>
  <r>
    <s v="P0035"/>
    <n v="1"/>
    <x v="2"/>
    <x v="0"/>
    <n v="0"/>
    <x v="4"/>
    <x v="4"/>
    <x v="3"/>
    <n v="5"/>
    <x v="4"/>
    <x v="36"/>
    <n v="6.7"/>
    <x v="16"/>
    <x v="9"/>
    <x v="0"/>
  </r>
  <r>
    <s v="P0036"/>
    <n v="12"/>
    <x v="1"/>
    <x v="0"/>
    <n v="0"/>
    <x v="43"/>
    <x v="4"/>
    <x v="1"/>
    <n v="90"/>
    <x v="43"/>
    <x v="1"/>
    <n v="1155.5999999999999"/>
    <x v="16"/>
    <x v="9"/>
    <x v="0"/>
  </r>
  <r>
    <s v="P0026"/>
    <n v="6"/>
    <x v="2"/>
    <x v="1"/>
    <n v="0"/>
    <x v="42"/>
    <x v="4"/>
    <x v="3"/>
    <n v="18"/>
    <x v="42"/>
    <x v="158"/>
    <n v="147.96"/>
    <x v="20"/>
    <x v="9"/>
    <x v="0"/>
  </r>
  <r>
    <s v="P0038"/>
    <n v="5"/>
    <x v="2"/>
    <x v="1"/>
    <n v="0"/>
    <x v="1"/>
    <x v="1"/>
    <x v="1"/>
    <n v="72"/>
    <x v="1"/>
    <x v="72"/>
    <n v="399.6"/>
    <x v="4"/>
    <x v="9"/>
    <x v="0"/>
  </r>
  <r>
    <s v="P0032"/>
    <n v="11"/>
    <x v="1"/>
    <x v="1"/>
    <n v="0"/>
    <x v="18"/>
    <x v="4"/>
    <x v="1"/>
    <n v="89"/>
    <x v="18"/>
    <x v="47"/>
    <n v="1292.28"/>
    <x v="4"/>
    <x v="9"/>
    <x v="0"/>
  </r>
  <r>
    <s v="P0035"/>
    <n v="14"/>
    <x v="2"/>
    <x v="1"/>
    <n v="0"/>
    <x v="4"/>
    <x v="4"/>
    <x v="3"/>
    <n v="5"/>
    <x v="4"/>
    <x v="106"/>
    <n v="93.8"/>
    <x v="26"/>
    <x v="9"/>
    <x v="0"/>
  </r>
  <r>
    <s v="P0011"/>
    <n v="15"/>
    <x v="2"/>
    <x v="1"/>
    <n v="0"/>
    <x v="31"/>
    <x v="2"/>
    <x v="2"/>
    <n v="44"/>
    <x v="31"/>
    <x v="16"/>
    <n v="726"/>
    <x v="5"/>
    <x v="9"/>
    <x v="0"/>
  </r>
  <r>
    <s v="P0027"/>
    <n v="8"/>
    <x v="1"/>
    <x v="0"/>
    <n v="0"/>
    <x v="26"/>
    <x v="4"/>
    <x v="2"/>
    <n v="48"/>
    <x v="26"/>
    <x v="159"/>
    <n v="456.96000000000004"/>
    <x v="6"/>
    <x v="9"/>
    <x v="0"/>
  </r>
  <r>
    <s v="P0001"/>
    <n v="13"/>
    <x v="2"/>
    <x v="0"/>
    <n v="0"/>
    <x v="16"/>
    <x v="3"/>
    <x v="1"/>
    <n v="98"/>
    <x v="16"/>
    <x v="160"/>
    <n v="1350.44"/>
    <x v="30"/>
    <x v="9"/>
    <x v="0"/>
  </r>
  <r>
    <s v="P0025"/>
    <n v="6"/>
    <x v="1"/>
    <x v="1"/>
    <n v="0"/>
    <x v="7"/>
    <x v="0"/>
    <x v="3"/>
    <n v="7"/>
    <x v="7"/>
    <x v="113"/>
    <n v="49.980000000000004"/>
    <x v="7"/>
    <x v="9"/>
    <x v="0"/>
  </r>
  <r>
    <s v="P0021"/>
    <n v="13"/>
    <x v="1"/>
    <x v="1"/>
    <n v="0"/>
    <x v="32"/>
    <x v="0"/>
    <x v="0"/>
    <n v="126"/>
    <x v="32"/>
    <x v="161"/>
    <n v="2113.02"/>
    <x v="7"/>
    <x v="9"/>
    <x v="0"/>
  </r>
  <r>
    <s v="P0011"/>
    <n v="7"/>
    <x v="2"/>
    <x v="1"/>
    <n v="0"/>
    <x v="31"/>
    <x v="2"/>
    <x v="2"/>
    <n v="44"/>
    <x v="31"/>
    <x v="162"/>
    <n v="338.8"/>
    <x v="18"/>
    <x v="9"/>
    <x v="0"/>
  </r>
  <r>
    <s v="P0024"/>
    <n v="13"/>
    <x v="1"/>
    <x v="1"/>
    <n v="0"/>
    <x v="0"/>
    <x v="0"/>
    <x v="0"/>
    <n v="144"/>
    <x v="0"/>
    <x v="163"/>
    <n v="2040.48"/>
    <x v="18"/>
    <x v="9"/>
    <x v="0"/>
  </r>
  <r>
    <s v="P0009"/>
    <n v="1"/>
    <x v="2"/>
    <x v="1"/>
    <n v="0"/>
    <x v="37"/>
    <x v="3"/>
    <x v="3"/>
    <n v="6"/>
    <x v="37"/>
    <x v="164"/>
    <n v="7.8599999999999994"/>
    <x v="18"/>
    <x v="9"/>
    <x v="0"/>
  </r>
  <r>
    <s v="P0011"/>
    <n v="3"/>
    <x v="0"/>
    <x v="1"/>
    <n v="0"/>
    <x v="31"/>
    <x v="2"/>
    <x v="2"/>
    <n v="44"/>
    <x v="31"/>
    <x v="165"/>
    <n v="145.19999999999999"/>
    <x v="27"/>
    <x v="9"/>
    <x v="0"/>
  </r>
  <r>
    <s v="P0044"/>
    <n v="9"/>
    <x v="1"/>
    <x v="1"/>
    <n v="0"/>
    <x v="11"/>
    <x v="1"/>
    <x v="1"/>
    <n v="76"/>
    <x v="11"/>
    <x v="22"/>
    <n v="738.72"/>
    <x v="11"/>
    <x v="9"/>
    <x v="0"/>
  </r>
  <r>
    <s v="P0004"/>
    <n v="6"/>
    <x v="0"/>
    <x v="1"/>
    <n v="0"/>
    <x v="3"/>
    <x v="3"/>
    <x v="2"/>
    <n v="44"/>
    <x v="3"/>
    <x v="166"/>
    <n v="293.04000000000002"/>
    <x v="12"/>
    <x v="9"/>
    <x v="0"/>
  </r>
  <r>
    <s v="P0008"/>
    <n v="1"/>
    <x v="2"/>
    <x v="1"/>
    <n v="0"/>
    <x v="25"/>
    <x v="3"/>
    <x v="1"/>
    <n v="83"/>
    <x v="25"/>
    <x v="167"/>
    <n v="94.62"/>
    <x v="14"/>
    <x v="9"/>
    <x v="0"/>
  </r>
  <r>
    <s v="P0038"/>
    <n v="14"/>
    <x v="1"/>
    <x v="0"/>
    <n v="0"/>
    <x v="1"/>
    <x v="1"/>
    <x v="1"/>
    <n v="72"/>
    <x v="1"/>
    <x v="154"/>
    <n v="1118.8800000000001"/>
    <x v="28"/>
    <x v="9"/>
    <x v="0"/>
  </r>
  <r>
    <s v="P0021"/>
    <n v="6"/>
    <x v="1"/>
    <x v="1"/>
    <n v="0"/>
    <x v="32"/>
    <x v="0"/>
    <x v="0"/>
    <n v="126"/>
    <x v="32"/>
    <x v="168"/>
    <n v="975.24"/>
    <x v="25"/>
    <x v="9"/>
    <x v="0"/>
  </r>
  <r>
    <s v="P0013"/>
    <n v="12"/>
    <x v="2"/>
    <x v="1"/>
    <n v="0"/>
    <x v="2"/>
    <x v="2"/>
    <x v="1"/>
    <n v="112"/>
    <x v="2"/>
    <x v="169"/>
    <n v="1464.96"/>
    <x v="2"/>
    <x v="10"/>
    <x v="0"/>
  </r>
  <r>
    <s v="P0036"/>
    <n v="10"/>
    <x v="2"/>
    <x v="0"/>
    <n v="0"/>
    <x v="43"/>
    <x v="4"/>
    <x v="1"/>
    <n v="90"/>
    <x v="43"/>
    <x v="170"/>
    <n v="963"/>
    <x v="16"/>
    <x v="10"/>
    <x v="0"/>
  </r>
  <r>
    <s v="P0007"/>
    <n v="15"/>
    <x v="2"/>
    <x v="0"/>
    <n v="0"/>
    <x v="36"/>
    <x v="3"/>
    <x v="2"/>
    <n v="43"/>
    <x v="36"/>
    <x v="171"/>
    <n v="715.95"/>
    <x v="21"/>
    <x v="10"/>
    <x v="0"/>
  </r>
  <r>
    <s v="P0042"/>
    <n v="6"/>
    <x v="1"/>
    <x v="1"/>
    <n v="0"/>
    <x v="10"/>
    <x v="1"/>
    <x v="0"/>
    <n v="120"/>
    <x v="10"/>
    <x v="18"/>
    <n v="972"/>
    <x v="26"/>
    <x v="10"/>
    <x v="0"/>
  </r>
  <r>
    <s v="P0040"/>
    <n v="12"/>
    <x v="0"/>
    <x v="0"/>
    <n v="0"/>
    <x v="17"/>
    <x v="1"/>
    <x v="1"/>
    <n v="90"/>
    <x v="17"/>
    <x v="1"/>
    <n v="1382.4"/>
    <x v="5"/>
    <x v="10"/>
    <x v="0"/>
  </r>
  <r>
    <s v="P0010"/>
    <n v="3"/>
    <x v="1"/>
    <x v="1"/>
    <n v="0"/>
    <x v="20"/>
    <x v="2"/>
    <x v="0"/>
    <n v="148"/>
    <x v="20"/>
    <x v="70"/>
    <n v="492.84000000000003"/>
    <x v="6"/>
    <x v="10"/>
    <x v="0"/>
  </r>
  <r>
    <s v="P0034"/>
    <n v="14"/>
    <x v="1"/>
    <x v="0"/>
    <n v="0"/>
    <x v="13"/>
    <x v="4"/>
    <x v="2"/>
    <n v="55"/>
    <x v="13"/>
    <x v="37"/>
    <n v="816.19999999999993"/>
    <x v="9"/>
    <x v="10"/>
    <x v="0"/>
  </r>
  <r>
    <s v="P0008"/>
    <n v="11"/>
    <x v="1"/>
    <x v="1"/>
    <n v="0"/>
    <x v="25"/>
    <x v="3"/>
    <x v="1"/>
    <n v="83"/>
    <x v="25"/>
    <x v="172"/>
    <n v="1040.8200000000002"/>
    <x v="9"/>
    <x v="10"/>
    <x v="0"/>
  </r>
  <r>
    <s v="P0014"/>
    <n v="1"/>
    <x v="0"/>
    <x v="0"/>
    <n v="0"/>
    <x v="9"/>
    <x v="2"/>
    <x v="1"/>
    <n v="112"/>
    <x v="9"/>
    <x v="173"/>
    <n v="146.72"/>
    <x v="10"/>
    <x v="10"/>
    <x v="0"/>
  </r>
  <r>
    <s v="P0006"/>
    <n v="1"/>
    <x v="1"/>
    <x v="1"/>
    <n v="0"/>
    <x v="15"/>
    <x v="3"/>
    <x v="1"/>
    <n v="75"/>
    <x v="15"/>
    <x v="93"/>
    <n v="85.5"/>
    <x v="10"/>
    <x v="10"/>
    <x v="0"/>
  </r>
  <r>
    <s v="P0012"/>
    <n v="8"/>
    <x v="1"/>
    <x v="0"/>
    <n v="0"/>
    <x v="35"/>
    <x v="2"/>
    <x v="1"/>
    <n v="73"/>
    <x v="35"/>
    <x v="174"/>
    <n v="753.36"/>
    <x v="13"/>
    <x v="10"/>
    <x v="0"/>
  </r>
  <r>
    <s v="P0040"/>
    <n v="2"/>
    <x v="2"/>
    <x v="1"/>
    <n v="0"/>
    <x v="17"/>
    <x v="1"/>
    <x v="1"/>
    <n v="90"/>
    <x v="17"/>
    <x v="153"/>
    <n v="230.4"/>
    <x v="14"/>
    <x v="10"/>
    <x v="0"/>
  </r>
  <r>
    <s v="P0039"/>
    <n v="15"/>
    <x v="2"/>
    <x v="0"/>
    <n v="0"/>
    <x v="34"/>
    <x v="1"/>
    <x v="3"/>
    <n v="37"/>
    <x v="34"/>
    <x v="81"/>
    <n v="638.25"/>
    <x v="24"/>
    <x v="10"/>
    <x v="0"/>
  </r>
  <r>
    <s v="P0016"/>
    <n v="10"/>
    <x v="2"/>
    <x v="1"/>
    <n v="0"/>
    <x v="21"/>
    <x v="2"/>
    <x v="3"/>
    <n v="13"/>
    <x v="21"/>
    <x v="175"/>
    <n v="166.4"/>
    <x v="1"/>
    <x v="11"/>
    <x v="0"/>
  </r>
  <r>
    <s v="P0034"/>
    <n v="2"/>
    <x v="1"/>
    <x v="1"/>
    <n v="0"/>
    <x v="13"/>
    <x v="4"/>
    <x v="2"/>
    <n v="55"/>
    <x v="13"/>
    <x v="176"/>
    <n v="116.6"/>
    <x v="2"/>
    <x v="11"/>
    <x v="0"/>
  </r>
  <r>
    <s v="P0019"/>
    <n v="8"/>
    <x v="1"/>
    <x v="0"/>
    <n v="0"/>
    <x v="40"/>
    <x v="2"/>
    <x v="0"/>
    <n v="150"/>
    <x v="40"/>
    <x v="11"/>
    <n v="1680"/>
    <x v="2"/>
    <x v="11"/>
    <x v="0"/>
  </r>
  <r>
    <s v="P0004"/>
    <n v="15"/>
    <x v="2"/>
    <x v="1"/>
    <n v="0"/>
    <x v="3"/>
    <x v="3"/>
    <x v="2"/>
    <n v="44"/>
    <x v="3"/>
    <x v="16"/>
    <n v="732.6"/>
    <x v="15"/>
    <x v="11"/>
    <x v="0"/>
  </r>
  <r>
    <s v="P0010"/>
    <n v="1"/>
    <x v="2"/>
    <x v="0"/>
    <n v="0"/>
    <x v="20"/>
    <x v="2"/>
    <x v="0"/>
    <n v="148"/>
    <x v="20"/>
    <x v="138"/>
    <n v="164.28"/>
    <x v="15"/>
    <x v="11"/>
    <x v="0"/>
  </r>
  <r>
    <s v="P0013"/>
    <n v="8"/>
    <x v="2"/>
    <x v="0"/>
    <n v="0"/>
    <x v="2"/>
    <x v="2"/>
    <x v="1"/>
    <n v="112"/>
    <x v="2"/>
    <x v="177"/>
    <n v="976.64"/>
    <x v="20"/>
    <x v="11"/>
    <x v="0"/>
  </r>
  <r>
    <s v="P0044"/>
    <n v="14"/>
    <x v="2"/>
    <x v="0"/>
    <n v="0"/>
    <x v="11"/>
    <x v="1"/>
    <x v="1"/>
    <n v="76"/>
    <x v="11"/>
    <x v="178"/>
    <n v="1149.1199999999999"/>
    <x v="21"/>
    <x v="11"/>
    <x v="0"/>
  </r>
  <r>
    <s v="P0042"/>
    <n v="4"/>
    <x v="2"/>
    <x v="0"/>
    <n v="0"/>
    <x v="10"/>
    <x v="1"/>
    <x v="0"/>
    <n v="120"/>
    <x v="10"/>
    <x v="10"/>
    <n v="648"/>
    <x v="29"/>
    <x v="11"/>
    <x v="0"/>
  </r>
  <r>
    <s v="P0003"/>
    <n v="2"/>
    <x v="2"/>
    <x v="1"/>
    <n v="0"/>
    <x v="6"/>
    <x v="3"/>
    <x v="1"/>
    <n v="71"/>
    <x v="6"/>
    <x v="179"/>
    <n v="161.88"/>
    <x v="7"/>
    <x v="11"/>
    <x v="0"/>
  </r>
  <r>
    <s v="P0022"/>
    <n v="8"/>
    <x v="1"/>
    <x v="1"/>
    <n v="0"/>
    <x v="22"/>
    <x v="0"/>
    <x v="0"/>
    <n v="121"/>
    <x v="22"/>
    <x v="180"/>
    <n v="1132.56"/>
    <x v="7"/>
    <x v="11"/>
    <x v="0"/>
  </r>
  <r>
    <s v="P0023"/>
    <n v="12"/>
    <x v="2"/>
    <x v="0"/>
    <n v="0"/>
    <x v="12"/>
    <x v="0"/>
    <x v="0"/>
    <n v="141"/>
    <x v="12"/>
    <x v="181"/>
    <n v="1793.52"/>
    <x v="8"/>
    <x v="11"/>
    <x v="0"/>
  </r>
  <r>
    <s v="P0029"/>
    <n v="3"/>
    <x v="0"/>
    <x v="0"/>
    <n v="0"/>
    <x v="19"/>
    <x v="4"/>
    <x v="2"/>
    <n v="47"/>
    <x v="19"/>
    <x v="182"/>
    <n v="159.32999999999998"/>
    <x v="8"/>
    <x v="11"/>
    <x v="0"/>
  </r>
  <r>
    <s v="P0011"/>
    <n v="10"/>
    <x v="1"/>
    <x v="0"/>
    <n v="0"/>
    <x v="31"/>
    <x v="2"/>
    <x v="2"/>
    <n v="44"/>
    <x v="31"/>
    <x v="27"/>
    <n v="484"/>
    <x v="8"/>
    <x v="11"/>
    <x v="0"/>
  </r>
  <r>
    <s v="P0012"/>
    <n v="14"/>
    <x v="2"/>
    <x v="0"/>
    <n v="0"/>
    <x v="35"/>
    <x v="2"/>
    <x v="1"/>
    <n v="73"/>
    <x v="35"/>
    <x v="56"/>
    <n v="1318.38"/>
    <x v="9"/>
    <x v="11"/>
    <x v="0"/>
  </r>
  <r>
    <s v="P0026"/>
    <n v="10"/>
    <x v="1"/>
    <x v="1"/>
    <n v="0"/>
    <x v="42"/>
    <x v="4"/>
    <x v="3"/>
    <n v="18"/>
    <x v="42"/>
    <x v="153"/>
    <n v="246.6"/>
    <x v="10"/>
    <x v="11"/>
    <x v="0"/>
  </r>
  <r>
    <s v="P0042"/>
    <n v="8"/>
    <x v="0"/>
    <x v="1"/>
    <n v="0"/>
    <x v="10"/>
    <x v="1"/>
    <x v="0"/>
    <n v="120"/>
    <x v="10"/>
    <x v="57"/>
    <n v="1296"/>
    <x v="27"/>
    <x v="11"/>
    <x v="0"/>
  </r>
  <r>
    <s v="P0036"/>
    <n v="8"/>
    <x v="0"/>
    <x v="0"/>
    <n v="0"/>
    <x v="43"/>
    <x v="4"/>
    <x v="1"/>
    <n v="90"/>
    <x v="43"/>
    <x v="18"/>
    <n v="770.4"/>
    <x v="27"/>
    <x v="11"/>
    <x v="0"/>
  </r>
  <r>
    <s v="P0041"/>
    <n v="14"/>
    <x v="1"/>
    <x v="1"/>
    <n v="0"/>
    <x v="41"/>
    <x v="1"/>
    <x v="0"/>
    <n v="138"/>
    <x v="41"/>
    <x v="183"/>
    <n v="2434.3199999999997"/>
    <x v="12"/>
    <x v="11"/>
    <x v="0"/>
  </r>
  <r>
    <s v="P0029"/>
    <n v="14"/>
    <x v="2"/>
    <x v="1"/>
    <n v="0"/>
    <x v="19"/>
    <x v="4"/>
    <x v="2"/>
    <n v="47"/>
    <x v="19"/>
    <x v="184"/>
    <n v="743.54"/>
    <x v="13"/>
    <x v="11"/>
    <x v="0"/>
  </r>
  <r>
    <s v="P0029"/>
    <n v="6"/>
    <x v="2"/>
    <x v="1"/>
    <n v="0"/>
    <x v="19"/>
    <x v="4"/>
    <x v="2"/>
    <n v="47"/>
    <x v="19"/>
    <x v="53"/>
    <n v="318.65999999999997"/>
    <x v="14"/>
    <x v="11"/>
    <x v="0"/>
  </r>
  <r>
    <s v="P0010"/>
    <n v="13"/>
    <x v="1"/>
    <x v="0"/>
    <n v="0"/>
    <x v="20"/>
    <x v="2"/>
    <x v="0"/>
    <n v="148"/>
    <x v="20"/>
    <x v="185"/>
    <n v="2135.64"/>
    <x v="24"/>
    <x v="11"/>
    <x v="0"/>
  </r>
  <r>
    <s v="P0022"/>
    <n v="1"/>
    <x v="0"/>
    <x v="1"/>
    <n v="0"/>
    <x v="22"/>
    <x v="0"/>
    <x v="0"/>
    <n v="121"/>
    <x v="22"/>
    <x v="186"/>
    <n v="141.57"/>
    <x v="0"/>
    <x v="0"/>
    <x v="1"/>
  </r>
  <r>
    <s v="P0010"/>
    <n v="7"/>
    <x v="2"/>
    <x v="1"/>
    <n v="0"/>
    <x v="20"/>
    <x v="2"/>
    <x v="0"/>
    <n v="148"/>
    <x v="20"/>
    <x v="29"/>
    <n v="1149.96"/>
    <x v="1"/>
    <x v="0"/>
    <x v="1"/>
  </r>
  <r>
    <s v="P0015"/>
    <n v="2"/>
    <x v="1"/>
    <x v="1"/>
    <n v="0"/>
    <x v="27"/>
    <x v="2"/>
    <x v="3"/>
    <n v="12"/>
    <x v="27"/>
    <x v="118"/>
    <n v="31.439999999999998"/>
    <x v="1"/>
    <x v="0"/>
    <x v="1"/>
  </r>
  <r>
    <s v="P0033"/>
    <n v="1"/>
    <x v="2"/>
    <x v="1"/>
    <n v="0"/>
    <x v="38"/>
    <x v="4"/>
    <x v="1"/>
    <n v="95"/>
    <x v="38"/>
    <x v="187"/>
    <n v="119.7"/>
    <x v="1"/>
    <x v="0"/>
    <x v="1"/>
  </r>
  <r>
    <s v="P0043"/>
    <n v="9"/>
    <x v="2"/>
    <x v="1"/>
    <n v="0"/>
    <x v="23"/>
    <x v="1"/>
    <x v="1"/>
    <n v="67"/>
    <x v="23"/>
    <x v="35"/>
    <n v="747.72"/>
    <x v="2"/>
    <x v="0"/>
    <x v="1"/>
  </r>
  <r>
    <s v="P0012"/>
    <n v="8"/>
    <x v="2"/>
    <x v="0"/>
    <n v="0"/>
    <x v="35"/>
    <x v="2"/>
    <x v="1"/>
    <n v="73"/>
    <x v="35"/>
    <x v="174"/>
    <n v="753.36"/>
    <x v="3"/>
    <x v="0"/>
    <x v="1"/>
  </r>
  <r>
    <s v="P0029"/>
    <n v="1"/>
    <x v="1"/>
    <x v="0"/>
    <n v="0"/>
    <x v="19"/>
    <x v="4"/>
    <x v="2"/>
    <n v="47"/>
    <x v="19"/>
    <x v="84"/>
    <n v="53.11"/>
    <x v="3"/>
    <x v="0"/>
    <x v="1"/>
  </r>
  <r>
    <s v="P0032"/>
    <n v="12"/>
    <x v="2"/>
    <x v="0"/>
    <n v="0"/>
    <x v="18"/>
    <x v="4"/>
    <x v="1"/>
    <n v="89"/>
    <x v="18"/>
    <x v="104"/>
    <n v="1409.76"/>
    <x v="4"/>
    <x v="0"/>
    <x v="1"/>
  </r>
  <r>
    <s v="P0034"/>
    <n v="14"/>
    <x v="1"/>
    <x v="0"/>
    <n v="0"/>
    <x v="13"/>
    <x v="4"/>
    <x v="2"/>
    <n v="55"/>
    <x v="13"/>
    <x v="37"/>
    <n v="816.19999999999993"/>
    <x v="26"/>
    <x v="0"/>
    <x v="1"/>
  </r>
  <r>
    <s v="P0032"/>
    <n v="2"/>
    <x v="2"/>
    <x v="0"/>
    <n v="0"/>
    <x v="18"/>
    <x v="4"/>
    <x v="1"/>
    <n v="89"/>
    <x v="18"/>
    <x v="188"/>
    <n v="234.96"/>
    <x v="5"/>
    <x v="0"/>
    <x v="1"/>
  </r>
  <r>
    <s v="P0019"/>
    <n v="6"/>
    <x v="1"/>
    <x v="0"/>
    <n v="0"/>
    <x v="40"/>
    <x v="2"/>
    <x v="0"/>
    <n v="150"/>
    <x v="40"/>
    <x v="170"/>
    <n v="1260"/>
    <x v="22"/>
    <x v="0"/>
    <x v="1"/>
  </r>
  <r>
    <s v="P0011"/>
    <n v="14"/>
    <x v="2"/>
    <x v="0"/>
    <n v="0"/>
    <x v="31"/>
    <x v="2"/>
    <x v="2"/>
    <n v="44"/>
    <x v="31"/>
    <x v="189"/>
    <n v="677.6"/>
    <x v="29"/>
    <x v="0"/>
    <x v="1"/>
  </r>
  <r>
    <s v="P0022"/>
    <n v="10"/>
    <x v="2"/>
    <x v="1"/>
    <n v="0"/>
    <x v="22"/>
    <x v="0"/>
    <x v="0"/>
    <n v="121"/>
    <x v="22"/>
    <x v="190"/>
    <n v="1415.6999999999998"/>
    <x v="17"/>
    <x v="0"/>
    <x v="1"/>
  </r>
  <r>
    <s v="P0014"/>
    <n v="11"/>
    <x v="1"/>
    <x v="1"/>
    <n v="0"/>
    <x v="9"/>
    <x v="2"/>
    <x v="1"/>
    <n v="112"/>
    <x v="9"/>
    <x v="191"/>
    <n v="1613.92"/>
    <x v="23"/>
    <x v="0"/>
    <x v="1"/>
  </r>
  <r>
    <s v="P0040"/>
    <n v="4"/>
    <x v="1"/>
    <x v="0"/>
    <n v="0"/>
    <x v="17"/>
    <x v="1"/>
    <x v="1"/>
    <n v="90"/>
    <x v="17"/>
    <x v="72"/>
    <n v="460.8"/>
    <x v="30"/>
    <x v="0"/>
    <x v="1"/>
  </r>
  <r>
    <s v="P0008"/>
    <n v="9"/>
    <x v="0"/>
    <x v="1"/>
    <n v="0"/>
    <x v="25"/>
    <x v="3"/>
    <x v="1"/>
    <n v="83"/>
    <x v="25"/>
    <x v="192"/>
    <n v="851.58"/>
    <x v="7"/>
    <x v="0"/>
    <x v="1"/>
  </r>
  <r>
    <s v="P0021"/>
    <n v="2"/>
    <x v="2"/>
    <x v="1"/>
    <n v="0"/>
    <x v="32"/>
    <x v="0"/>
    <x v="0"/>
    <n v="126"/>
    <x v="32"/>
    <x v="115"/>
    <n v="325.08"/>
    <x v="9"/>
    <x v="0"/>
    <x v="1"/>
  </r>
  <r>
    <s v="P0014"/>
    <n v="7"/>
    <x v="1"/>
    <x v="0"/>
    <n v="0"/>
    <x v="9"/>
    <x v="2"/>
    <x v="1"/>
    <n v="112"/>
    <x v="9"/>
    <x v="193"/>
    <n v="1027.04"/>
    <x v="9"/>
    <x v="0"/>
    <x v="1"/>
  </r>
  <r>
    <s v="P0001"/>
    <n v="6"/>
    <x v="1"/>
    <x v="1"/>
    <n v="0"/>
    <x v="16"/>
    <x v="3"/>
    <x v="1"/>
    <n v="98"/>
    <x v="16"/>
    <x v="149"/>
    <n v="623.28"/>
    <x v="18"/>
    <x v="0"/>
    <x v="1"/>
  </r>
  <r>
    <s v="P0002"/>
    <n v="5"/>
    <x v="0"/>
    <x v="1"/>
    <n v="0"/>
    <x v="29"/>
    <x v="3"/>
    <x v="1"/>
    <n v="105"/>
    <x v="29"/>
    <x v="23"/>
    <n v="714"/>
    <x v="19"/>
    <x v="0"/>
    <x v="1"/>
  </r>
  <r>
    <s v="P0042"/>
    <n v="8"/>
    <x v="2"/>
    <x v="0"/>
    <n v="0"/>
    <x v="10"/>
    <x v="1"/>
    <x v="0"/>
    <n v="120"/>
    <x v="10"/>
    <x v="57"/>
    <n v="1296"/>
    <x v="19"/>
    <x v="0"/>
    <x v="1"/>
  </r>
  <r>
    <s v="P0030"/>
    <n v="15"/>
    <x v="1"/>
    <x v="0"/>
    <n v="0"/>
    <x v="28"/>
    <x v="4"/>
    <x v="0"/>
    <n v="148"/>
    <x v="28"/>
    <x v="194"/>
    <n v="3019.2"/>
    <x v="27"/>
    <x v="0"/>
    <x v="1"/>
  </r>
  <r>
    <s v="P0017"/>
    <n v="14"/>
    <x v="2"/>
    <x v="1"/>
    <n v="0"/>
    <x v="39"/>
    <x v="2"/>
    <x v="0"/>
    <n v="134"/>
    <x v="39"/>
    <x v="195"/>
    <n v="2194.92"/>
    <x v="11"/>
    <x v="0"/>
    <x v="1"/>
  </r>
  <r>
    <s v="P0016"/>
    <n v="11"/>
    <x v="2"/>
    <x v="0"/>
    <n v="0"/>
    <x v="21"/>
    <x v="2"/>
    <x v="3"/>
    <n v="13"/>
    <x v="21"/>
    <x v="196"/>
    <n v="183.04000000000002"/>
    <x v="14"/>
    <x v="0"/>
    <x v="1"/>
  </r>
  <r>
    <s v="P0023"/>
    <n v="6"/>
    <x v="1"/>
    <x v="1"/>
    <n v="0"/>
    <x v="12"/>
    <x v="0"/>
    <x v="0"/>
    <n v="141"/>
    <x v="12"/>
    <x v="197"/>
    <n v="896.76"/>
    <x v="25"/>
    <x v="0"/>
    <x v="1"/>
  </r>
  <r>
    <s v="P0041"/>
    <n v="9"/>
    <x v="2"/>
    <x v="1"/>
    <n v="0"/>
    <x v="41"/>
    <x v="1"/>
    <x v="0"/>
    <n v="138"/>
    <x v="41"/>
    <x v="198"/>
    <n v="1564.92"/>
    <x v="25"/>
    <x v="0"/>
    <x v="1"/>
  </r>
  <r>
    <s v="P0005"/>
    <n v="9"/>
    <x v="2"/>
    <x v="1"/>
    <n v="0"/>
    <x v="24"/>
    <x v="3"/>
    <x v="0"/>
    <n v="133"/>
    <x v="24"/>
    <x v="199"/>
    <n v="1400.4900000000002"/>
    <x v="0"/>
    <x v="1"/>
    <x v="1"/>
  </r>
  <r>
    <s v="P0014"/>
    <n v="8"/>
    <x v="2"/>
    <x v="0"/>
    <n v="0"/>
    <x v="9"/>
    <x v="2"/>
    <x v="1"/>
    <n v="112"/>
    <x v="9"/>
    <x v="177"/>
    <n v="1173.76"/>
    <x v="2"/>
    <x v="1"/>
    <x v="1"/>
  </r>
  <r>
    <s v="P0018"/>
    <n v="6"/>
    <x v="2"/>
    <x v="1"/>
    <n v="0"/>
    <x v="30"/>
    <x v="2"/>
    <x v="3"/>
    <n v="37"/>
    <x v="30"/>
    <x v="200"/>
    <n v="295.26"/>
    <x v="15"/>
    <x v="1"/>
    <x v="1"/>
  </r>
  <r>
    <s v="P0002"/>
    <n v="6"/>
    <x v="2"/>
    <x v="1"/>
    <n v="0"/>
    <x v="29"/>
    <x v="3"/>
    <x v="1"/>
    <n v="105"/>
    <x v="29"/>
    <x v="25"/>
    <n v="856.80000000000007"/>
    <x v="16"/>
    <x v="1"/>
    <x v="1"/>
  </r>
  <r>
    <s v="P0005"/>
    <n v="11"/>
    <x v="1"/>
    <x v="1"/>
    <n v="0"/>
    <x v="24"/>
    <x v="3"/>
    <x v="0"/>
    <n v="133"/>
    <x v="24"/>
    <x v="114"/>
    <n v="1711.71"/>
    <x v="21"/>
    <x v="1"/>
    <x v="1"/>
  </r>
  <r>
    <s v="P0004"/>
    <n v="3"/>
    <x v="1"/>
    <x v="1"/>
    <n v="0"/>
    <x v="3"/>
    <x v="3"/>
    <x v="2"/>
    <n v="44"/>
    <x v="3"/>
    <x v="165"/>
    <n v="146.52000000000001"/>
    <x v="21"/>
    <x v="1"/>
    <x v="1"/>
  </r>
  <r>
    <s v="P0032"/>
    <n v="14"/>
    <x v="1"/>
    <x v="0"/>
    <n v="0"/>
    <x v="18"/>
    <x v="4"/>
    <x v="1"/>
    <n v="89"/>
    <x v="18"/>
    <x v="201"/>
    <n v="1644.72"/>
    <x v="4"/>
    <x v="1"/>
    <x v="1"/>
  </r>
  <r>
    <s v="P0010"/>
    <n v="13"/>
    <x v="2"/>
    <x v="1"/>
    <n v="0"/>
    <x v="20"/>
    <x v="2"/>
    <x v="0"/>
    <n v="148"/>
    <x v="20"/>
    <x v="185"/>
    <n v="2135.64"/>
    <x v="6"/>
    <x v="1"/>
    <x v="1"/>
  </r>
  <r>
    <s v="P0026"/>
    <n v="8"/>
    <x v="1"/>
    <x v="1"/>
    <n v="0"/>
    <x v="42"/>
    <x v="4"/>
    <x v="3"/>
    <n v="18"/>
    <x v="42"/>
    <x v="66"/>
    <n v="197.28"/>
    <x v="29"/>
    <x v="1"/>
    <x v="1"/>
  </r>
  <r>
    <s v="P0028"/>
    <n v="3"/>
    <x v="2"/>
    <x v="1"/>
    <n v="0"/>
    <x v="33"/>
    <x v="4"/>
    <x v="3"/>
    <n v="37"/>
    <x v="33"/>
    <x v="85"/>
    <n v="125.43"/>
    <x v="29"/>
    <x v="1"/>
    <x v="1"/>
  </r>
  <r>
    <s v="P0032"/>
    <n v="1"/>
    <x v="1"/>
    <x v="1"/>
    <n v="0"/>
    <x v="18"/>
    <x v="4"/>
    <x v="1"/>
    <n v="89"/>
    <x v="18"/>
    <x v="145"/>
    <n v="117.48"/>
    <x v="23"/>
    <x v="1"/>
    <x v="1"/>
  </r>
  <r>
    <s v="P0002"/>
    <n v="13"/>
    <x v="1"/>
    <x v="1"/>
    <n v="0"/>
    <x v="29"/>
    <x v="3"/>
    <x v="1"/>
    <n v="105"/>
    <x v="29"/>
    <x v="202"/>
    <n v="1856.4"/>
    <x v="8"/>
    <x v="1"/>
    <x v="1"/>
  </r>
  <r>
    <s v="P0012"/>
    <n v="6"/>
    <x v="2"/>
    <x v="1"/>
    <n v="0"/>
    <x v="35"/>
    <x v="2"/>
    <x v="1"/>
    <n v="73"/>
    <x v="35"/>
    <x v="203"/>
    <n v="565.02"/>
    <x v="9"/>
    <x v="1"/>
    <x v="1"/>
  </r>
  <r>
    <s v="P0013"/>
    <n v="6"/>
    <x v="1"/>
    <x v="0"/>
    <n v="0"/>
    <x v="2"/>
    <x v="2"/>
    <x v="1"/>
    <n v="112"/>
    <x v="2"/>
    <x v="2"/>
    <n v="732.48"/>
    <x v="19"/>
    <x v="1"/>
    <x v="1"/>
  </r>
  <r>
    <s v="P0016"/>
    <n v="15"/>
    <x v="1"/>
    <x v="1"/>
    <n v="0"/>
    <x v="21"/>
    <x v="2"/>
    <x v="3"/>
    <n v="13"/>
    <x v="21"/>
    <x v="204"/>
    <n v="249.60000000000002"/>
    <x v="19"/>
    <x v="1"/>
    <x v="1"/>
  </r>
  <r>
    <s v="P0036"/>
    <n v="8"/>
    <x v="2"/>
    <x v="0"/>
    <n v="0"/>
    <x v="43"/>
    <x v="4"/>
    <x v="1"/>
    <n v="90"/>
    <x v="43"/>
    <x v="18"/>
    <n v="770.4"/>
    <x v="19"/>
    <x v="1"/>
    <x v="1"/>
  </r>
  <r>
    <s v="P0012"/>
    <n v="7"/>
    <x v="2"/>
    <x v="1"/>
    <n v="0"/>
    <x v="35"/>
    <x v="2"/>
    <x v="1"/>
    <n v="73"/>
    <x v="35"/>
    <x v="205"/>
    <n v="659.19"/>
    <x v="13"/>
    <x v="1"/>
    <x v="1"/>
  </r>
  <r>
    <s v="P0005"/>
    <n v="15"/>
    <x v="2"/>
    <x v="0"/>
    <n v="0"/>
    <x v="24"/>
    <x v="3"/>
    <x v="0"/>
    <n v="133"/>
    <x v="24"/>
    <x v="206"/>
    <n v="2334.15"/>
    <x v="13"/>
    <x v="1"/>
    <x v="1"/>
  </r>
  <r>
    <s v="P0037"/>
    <n v="15"/>
    <x v="2"/>
    <x v="1"/>
    <n v="0"/>
    <x v="8"/>
    <x v="1"/>
    <x v="1"/>
    <n v="67"/>
    <x v="8"/>
    <x v="207"/>
    <n v="1286.4000000000001"/>
    <x v="14"/>
    <x v="1"/>
    <x v="1"/>
  </r>
  <r>
    <s v="P0026"/>
    <n v="13"/>
    <x v="0"/>
    <x v="0"/>
    <n v="0"/>
    <x v="42"/>
    <x v="4"/>
    <x v="3"/>
    <n v="18"/>
    <x v="42"/>
    <x v="208"/>
    <n v="320.58"/>
    <x v="3"/>
    <x v="2"/>
    <x v="1"/>
  </r>
  <r>
    <s v="P0004"/>
    <n v="2"/>
    <x v="2"/>
    <x v="1"/>
    <n v="0"/>
    <x v="3"/>
    <x v="3"/>
    <x v="2"/>
    <n v="44"/>
    <x v="3"/>
    <x v="209"/>
    <n v="97.68"/>
    <x v="16"/>
    <x v="2"/>
    <x v="1"/>
  </r>
  <r>
    <s v="P0003"/>
    <n v="1"/>
    <x v="2"/>
    <x v="1"/>
    <n v="0"/>
    <x v="6"/>
    <x v="3"/>
    <x v="1"/>
    <n v="71"/>
    <x v="6"/>
    <x v="210"/>
    <n v="80.94"/>
    <x v="20"/>
    <x v="2"/>
    <x v="1"/>
  </r>
  <r>
    <s v="P0044"/>
    <n v="6"/>
    <x v="2"/>
    <x v="0"/>
    <n v="0"/>
    <x v="11"/>
    <x v="1"/>
    <x v="1"/>
    <n v="76"/>
    <x v="11"/>
    <x v="211"/>
    <n v="492.48"/>
    <x v="21"/>
    <x v="2"/>
    <x v="1"/>
  </r>
  <r>
    <s v="P0030"/>
    <n v="3"/>
    <x v="2"/>
    <x v="0"/>
    <n v="0"/>
    <x v="28"/>
    <x v="4"/>
    <x v="0"/>
    <n v="148"/>
    <x v="28"/>
    <x v="70"/>
    <n v="603.84"/>
    <x v="4"/>
    <x v="2"/>
    <x v="1"/>
  </r>
  <r>
    <s v="P0004"/>
    <n v="11"/>
    <x v="1"/>
    <x v="1"/>
    <n v="0"/>
    <x v="3"/>
    <x v="3"/>
    <x v="2"/>
    <n v="44"/>
    <x v="3"/>
    <x v="103"/>
    <n v="537.24"/>
    <x v="4"/>
    <x v="2"/>
    <x v="1"/>
  </r>
  <r>
    <s v="P0033"/>
    <n v="12"/>
    <x v="0"/>
    <x v="0"/>
    <n v="0"/>
    <x v="38"/>
    <x v="4"/>
    <x v="1"/>
    <n v="95"/>
    <x v="38"/>
    <x v="125"/>
    <n v="1436.4"/>
    <x v="26"/>
    <x v="2"/>
    <x v="1"/>
  </r>
  <r>
    <s v="P0016"/>
    <n v="2"/>
    <x v="2"/>
    <x v="1"/>
    <n v="0"/>
    <x v="21"/>
    <x v="2"/>
    <x v="3"/>
    <n v="13"/>
    <x v="21"/>
    <x v="212"/>
    <n v="33.28"/>
    <x v="29"/>
    <x v="2"/>
    <x v="1"/>
  </r>
  <r>
    <s v="P0026"/>
    <n v="13"/>
    <x v="2"/>
    <x v="0"/>
    <n v="0"/>
    <x v="42"/>
    <x v="4"/>
    <x v="3"/>
    <n v="18"/>
    <x v="42"/>
    <x v="208"/>
    <n v="320.58"/>
    <x v="29"/>
    <x v="2"/>
    <x v="1"/>
  </r>
  <r>
    <s v="P0019"/>
    <n v="2"/>
    <x v="1"/>
    <x v="1"/>
    <n v="0"/>
    <x v="40"/>
    <x v="2"/>
    <x v="0"/>
    <n v="150"/>
    <x v="40"/>
    <x v="64"/>
    <n v="420"/>
    <x v="7"/>
    <x v="2"/>
    <x v="1"/>
  </r>
  <r>
    <s v="P0027"/>
    <n v="10"/>
    <x v="2"/>
    <x v="1"/>
    <n v="0"/>
    <x v="26"/>
    <x v="4"/>
    <x v="2"/>
    <n v="48"/>
    <x v="26"/>
    <x v="10"/>
    <n v="571.20000000000005"/>
    <x v="7"/>
    <x v="2"/>
    <x v="1"/>
  </r>
  <r>
    <s v="P0041"/>
    <n v="6"/>
    <x v="0"/>
    <x v="1"/>
    <n v="0"/>
    <x v="41"/>
    <x v="1"/>
    <x v="0"/>
    <n v="138"/>
    <x v="41"/>
    <x v="105"/>
    <n v="1043.28"/>
    <x v="8"/>
    <x v="2"/>
    <x v="1"/>
  </r>
  <r>
    <s v="P0032"/>
    <n v="9"/>
    <x v="2"/>
    <x v="1"/>
    <n v="0"/>
    <x v="18"/>
    <x v="4"/>
    <x v="1"/>
    <n v="89"/>
    <x v="18"/>
    <x v="213"/>
    <n v="1057.32"/>
    <x v="19"/>
    <x v="2"/>
    <x v="1"/>
  </r>
  <r>
    <s v="P0001"/>
    <n v="2"/>
    <x v="0"/>
    <x v="0"/>
    <n v="0"/>
    <x v="16"/>
    <x v="3"/>
    <x v="1"/>
    <n v="98"/>
    <x v="16"/>
    <x v="140"/>
    <n v="207.76"/>
    <x v="11"/>
    <x v="2"/>
    <x v="1"/>
  </r>
  <r>
    <s v="P0030"/>
    <n v="11"/>
    <x v="2"/>
    <x v="0"/>
    <n v="0"/>
    <x v="28"/>
    <x v="4"/>
    <x v="0"/>
    <n v="148"/>
    <x v="28"/>
    <x v="42"/>
    <n v="2214.08"/>
    <x v="11"/>
    <x v="2"/>
    <x v="1"/>
  </r>
  <r>
    <s v="P0032"/>
    <n v="12"/>
    <x v="1"/>
    <x v="0"/>
    <n v="0"/>
    <x v="18"/>
    <x v="4"/>
    <x v="1"/>
    <n v="89"/>
    <x v="18"/>
    <x v="104"/>
    <n v="1409.76"/>
    <x v="28"/>
    <x v="2"/>
    <x v="1"/>
  </r>
  <r>
    <s v="P0001"/>
    <n v="13"/>
    <x v="1"/>
    <x v="1"/>
    <n v="0"/>
    <x v="16"/>
    <x v="3"/>
    <x v="1"/>
    <n v="98"/>
    <x v="16"/>
    <x v="160"/>
    <n v="1350.44"/>
    <x v="24"/>
    <x v="2"/>
    <x v="1"/>
  </r>
  <r>
    <s v="P0002"/>
    <n v="2"/>
    <x v="1"/>
    <x v="1"/>
    <n v="0"/>
    <x v="29"/>
    <x v="3"/>
    <x v="1"/>
    <n v="105"/>
    <x v="29"/>
    <x v="214"/>
    <n v="285.60000000000002"/>
    <x v="0"/>
    <x v="3"/>
    <x v="1"/>
  </r>
  <r>
    <s v="P0002"/>
    <n v="3"/>
    <x v="2"/>
    <x v="1"/>
    <n v="0"/>
    <x v="29"/>
    <x v="3"/>
    <x v="1"/>
    <n v="105"/>
    <x v="29"/>
    <x v="215"/>
    <n v="428.40000000000003"/>
    <x v="1"/>
    <x v="3"/>
    <x v="1"/>
  </r>
  <r>
    <s v="P0040"/>
    <n v="2"/>
    <x v="0"/>
    <x v="1"/>
    <n v="0"/>
    <x v="17"/>
    <x v="1"/>
    <x v="1"/>
    <n v="90"/>
    <x v="17"/>
    <x v="153"/>
    <n v="230.4"/>
    <x v="16"/>
    <x v="3"/>
    <x v="1"/>
  </r>
  <r>
    <s v="P0026"/>
    <n v="7"/>
    <x v="2"/>
    <x v="0"/>
    <n v="0"/>
    <x v="42"/>
    <x v="4"/>
    <x v="3"/>
    <n v="18"/>
    <x v="42"/>
    <x v="216"/>
    <n v="172.62"/>
    <x v="20"/>
    <x v="3"/>
    <x v="1"/>
  </r>
  <r>
    <s v="P0039"/>
    <n v="12"/>
    <x v="0"/>
    <x v="1"/>
    <n v="0"/>
    <x v="34"/>
    <x v="1"/>
    <x v="3"/>
    <n v="37"/>
    <x v="34"/>
    <x v="70"/>
    <n v="510.59999999999997"/>
    <x v="4"/>
    <x v="3"/>
    <x v="1"/>
  </r>
  <r>
    <s v="P0002"/>
    <n v="9"/>
    <x v="1"/>
    <x v="0"/>
    <n v="0"/>
    <x v="29"/>
    <x v="3"/>
    <x v="1"/>
    <n v="105"/>
    <x v="29"/>
    <x v="217"/>
    <n v="1285.2"/>
    <x v="4"/>
    <x v="3"/>
    <x v="1"/>
  </r>
  <r>
    <s v="P0016"/>
    <n v="14"/>
    <x v="0"/>
    <x v="0"/>
    <n v="0"/>
    <x v="21"/>
    <x v="2"/>
    <x v="3"/>
    <n v="13"/>
    <x v="21"/>
    <x v="218"/>
    <n v="232.96"/>
    <x v="22"/>
    <x v="3"/>
    <x v="1"/>
  </r>
  <r>
    <s v="P0041"/>
    <n v="9"/>
    <x v="2"/>
    <x v="1"/>
    <n v="0"/>
    <x v="41"/>
    <x v="1"/>
    <x v="0"/>
    <n v="138"/>
    <x v="41"/>
    <x v="198"/>
    <n v="1564.92"/>
    <x v="7"/>
    <x v="3"/>
    <x v="1"/>
  </r>
  <r>
    <s v="P0018"/>
    <n v="2"/>
    <x v="0"/>
    <x v="0"/>
    <n v="0"/>
    <x v="30"/>
    <x v="2"/>
    <x v="3"/>
    <n v="37"/>
    <x v="30"/>
    <x v="219"/>
    <n v="98.42"/>
    <x v="9"/>
    <x v="3"/>
    <x v="1"/>
  </r>
  <r>
    <s v="P0012"/>
    <n v="4"/>
    <x v="2"/>
    <x v="0"/>
    <n v="0"/>
    <x v="35"/>
    <x v="2"/>
    <x v="1"/>
    <n v="73"/>
    <x v="35"/>
    <x v="62"/>
    <n v="376.68"/>
    <x v="9"/>
    <x v="3"/>
    <x v="1"/>
  </r>
  <r>
    <s v="P0030"/>
    <n v="2"/>
    <x v="2"/>
    <x v="1"/>
    <n v="0"/>
    <x v="28"/>
    <x v="4"/>
    <x v="0"/>
    <n v="148"/>
    <x v="28"/>
    <x v="48"/>
    <n v="402.56"/>
    <x v="10"/>
    <x v="3"/>
    <x v="1"/>
  </r>
  <r>
    <s v="P0026"/>
    <n v="14"/>
    <x v="1"/>
    <x v="0"/>
    <n v="0"/>
    <x v="42"/>
    <x v="4"/>
    <x v="3"/>
    <n v="18"/>
    <x v="42"/>
    <x v="115"/>
    <n v="345.24"/>
    <x v="10"/>
    <x v="3"/>
    <x v="1"/>
  </r>
  <r>
    <s v="P0044"/>
    <n v="15"/>
    <x v="1"/>
    <x v="0"/>
    <n v="0"/>
    <x v="11"/>
    <x v="1"/>
    <x v="1"/>
    <n v="76"/>
    <x v="11"/>
    <x v="125"/>
    <n v="1231.2"/>
    <x v="19"/>
    <x v="3"/>
    <x v="1"/>
  </r>
  <r>
    <s v="P0034"/>
    <n v="4"/>
    <x v="2"/>
    <x v="0"/>
    <n v="0"/>
    <x v="13"/>
    <x v="4"/>
    <x v="2"/>
    <n v="55"/>
    <x v="13"/>
    <x v="3"/>
    <n v="233.2"/>
    <x v="27"/>
    <x v="3"/>
    <x v="1"/>
  </r>
  <r>
    <s v="P0004"/>
    <n v="9"/>
    <x v="2"/>
    <x v="1"/>
    <n v="0"/>
    <x v="3"/>
    <x v="3"/>
    <x v="2"/>
    <n v="44"/>
    <x v="3"/>
    <x v="220"/>
    <n v="439.56000000000006"/>
    <x v="11"/>
    <x v="3"/>
    <x v="1"/>
  </r>
  <r>
    <s v="P0003"/>
    <n v="8"/>
    <x v="1"/>
    <x v="0"/>
    <n v="0"/>
    <x v="6"/>
    <x v="3"/>
    <x v="1"/>
    <n v="71"/>
    <x v="6"/>
    <x v="6"/>
    <n v="647.52"/>
    <x v="11"/>
    <x v="3"/>
    <x v="1"/>
  </r>
  <r>
    <s v="P0027"/>
    <n v="2"/>
    <x v="2"/>
    <x v="1"/>
    <n v="0"/>
    <x v="26"/>
    <x v="4"/>
    <x v="2"/>
    <n v="48"/>
    <x v="26"/>
    <x v="221"/>
    <n v="114.24000000000001"/>
    <x v="12"/>
    <x v="3"/>
    <x v="1"/>
  </r>
  <r>
    <s v="P0014"/>
    <n v="14"/>
    <x v="2"/>
    <x v="1"/>
    <n v="0"/>
    <x v="9"/>
    <x v="2"/>
    <x v="1"/>
    <n v="112"/>
    <x v="9"/>
    <x v="222"/>
    <n v="2054.08"/>
    <x v="14"/>
    <x v="3"/>
    <x v="1"/>
  </r>
  <r>
    <s v="P0016"/>
    <n v="13"/>
    <x v="1"/>
    <x v="0"/>
    <n v="0"/>
    <x v="21"/>
    <x v="2"/>
    <x v="3"/>
    <n v="13"/>
    <x v="21"/>
    <x v="30"/>
    <n v="216.32"/>
    <x v="24"/>
    <x v="3"/>
    <x v="1"/>
  </r>
  <r>
    <s v="P0027"/>
    <n v="8"/>
    <x v="2"/>
    <x v="0"/>
    <n v="0"/>
    <x v="26"/>
    <x v="4"/>
    <x v="2"/>
    <n v="48"/>
    <x v="26"/>
    <x v="159"/>
    <n v="456.96000000000004"/>
    <x v="24"/>
    <x v="3"/>
    <x v="1"/>
  </r>
  <r>
    <s v="P0034"/>
    <n v="9"/>
    <x v="0"/>
    <x v="0"/>
    <n v="0"/>
    <x v="13"/>
    <x v="4"/>
    <x v="2"/>
    <n v="55"/>
    <x v="13"/>
    <x v="223"/>
    <n v="524.69999999999993"/>
    <x v="0"/>
    <x v="4"/>
    <x v="1"/>
  </r>
  <r>
    <s v="P0033"/>
    <n v="6"/>
    <x v="1"/>
    <x v="0"/>
    <n v="0"/>
    <x v="38"/>
    <x v="4"/>
    <x v="1"/>
    <n v="95"/>
    <x v="38"/>
    <x v="102"/>
    <n v="718.2"/>
    <x v="0"/>
    <x v="4"/>
    <x v="1"/>
  </r>
  <r>
    <s v="P0013"/>
    <n v="4"/>
    <x v="1"/>
    <x v="1"/>
    <n v="0"/>
    <x v="2"/>
    <x v="2"/>
    <x v="1"/>
    <n v="112"/>
    <x v="2"/>
    <x v="9"/>
    <n v="488.32"/>
    <x v="1"/>
    <x v="4"/>
    <x v="1"/>
  </r>
  <r>
    <s v="P0020"/>
    <n v="10"/>
    <x v="2"/>
    <x v="0"/>
    <n v="0"/>
    <x v="14"/>
    <x v="0"/>
    <x v="2"/>
    <n v="61"/>
    <x v="14"/>
    <x v="224"/>
    <n v="762.5"/>
    <x v="3"/>
    <x v="4"/>
    <x v="1"/>
  </r>
  <r>
    <s v="P0034"/>
    <n v="7"/>
    <x v="2"/>
    <x v="0"/>
    <n v="0"/>
    <x v="13"/>
    <x v="4"/>
    <x v="2"/>
    <n v="55"/>
    <x v="13"/>
    <x v="225"/>
    <n v="408.09999999999997"/>
    <x v="16"/>
    <x v="4"/>
    <x v="1"/>
  </r>
  <r>
    <s v="P0015"/>
    <n v="4"/>
    <x v="1"/>
    <x v="1"/>
    <n v="0"/>
    <x v="27"/>
    <x v="2"/>
    <x v="3"/>
    <n v="12"/>
    <x v="27"/>
    <x v="226"/>
    <n v="62.879999999999995"/>
    <x v="20"/>
    <x v="4"/>
    <x v="1"/>
  </r>
  <r>
    <s v="P0027"/>
    <n v="1"/>
    <x v="1"/>
    <x v="0"/>
    <n v="0"/>
    <x v="26"/>
    <x v="4"/>
    <x v="2"/>
    <n v="48"/>
    <x v="26"/>
    <x v="226"/>
    <n v="57.120000000000005"/>
    <x v="20"/>
    <x v="4"/>
    <x v="1"/>
  </r>
  <r>
    <s v="P0022"/>
    <n v="7"/>
    <x v="1"/>
    <x v="0"/>
    <n v="0"/>
    <x v="22"/>
    <x v="0"/>
    <x v="0"/>
    <n v="121"/>
    <x v="22"/>
    <x v="227"/>
    <n v="990.99"/>
    <x v="21"/>
    <x v="4"/>
    <x v="1"/>
  </r>
  <r>
    <s v="P0017"/>
    <n v="12"/>
    <x v="0"/>
    <x v="1"/>
    <n v="0"/>
    <x v="39"/>
    <x v="2"/>
    <x v="0"/>
    <n v="134"/>
    <x v="39"/>
    <x v="228"/>
    <n v="1881.3600000000001"/>
    <x v="4"/>
    <x v="4"/>
    <x v="1"/>
  </r>
  <r>
    <s v="P0009"/>
    <n v="6"/>
    <x v="2"/>
    <x v="0"/>
    <n v="0"/>
    <x v="37"/>
    <x v="3"/>
    <x v="3"/>
    <n v="6"/>
    <x v="37"/>
    <x v="90"/>
    <n v="47.16"/>
    <x v="26"/>
    <x v="4"/>
    <x v="1"/>
  </r>
  <r>
    <s v="P0011"/>
    <n v="7"/>
    <x v="1"/>
    <x v="1"/>
    <n v="0"/>
    <x v="31"/>
    <x v="2"/>
    <x v="2"/>
    <n v="44"/>
    <x v="31"/>
    <x v="162"/>
    <n v="338.8"/>
    <x v="6"/>
    <x v="4"/>
    <x v="1"/>
  </r>
  <r>
    <s v="P0012"/>
    <n v="5"/>
    <x v="2"/>
    <x v="0"/>
    <n v="0"/>
    <x v="35"/>
    <x v="2"/>
    <x v="1"/>
    <n v="73"/>
    <x v="35"/>
    <x v="229"/>
    <n v="470.85"/>
    <x v="22"/>
    <x v="4"/>
    <x v="1"/>
  </r>
  <r>
    <s v="P0008"/>
    <n v="14"/>
    <x v="2"/>
    <x v="1"/>
    <n v="0"/>
    <x v="25"/>
    <x v="3"/>
    <x v="1"/>
    <n v="83"/>
    <x v="25"/>
    <x v="230"/>
    <n v="1324.68"/>
    <x v="29"/>
    <x v="4"/>
    <x v="1"/>
  </r>
  <r>
    <s v="P0020"/>
    <n v="5"/>
    <x v="1"/>
    <x v="0"/>
    <n v="0"/>
    <x v="14"/>
    <x v="0"/>
    <x v="2"/>
    <n v="61"/>
    <x v="14"/>
    <x v="231"/>
    <n v="381.25"/>
    <x v="17"/>
    <x v="4"/>
    <x v="1"/>
  </r>
  <r>
    <s v="P0010"/>
    <n v="13"/>
    <x v="2"/>
    <x v="1"/>
    <n v="0"/>
    <x v="20"/>
    <x v="2"/>
    <x v="0"/>
    <n v="148"/>
    <x v="20"/>
    <x v="185"/>
    <n v="2135.64"/>
    <x v="23"/>
    <x v="4"/>
    <x v="1"/>
  </r>
  <r>
    <s v="P0031"/>
    <n v="13"/>
    <x v="1"/>
    <x v="0"/>
    <n v="0"/>
    <x v="5"/>
    <x v="4"/>
    <x v="1"/>
    <n v="93"/>
    <x v="5"/>
    <x v="232"/>
    <n v="1354.08"/>
    <x v="23"/>
    <x v="4"/>
    <x v="1"/>
  </r>
  <r>
    <s v="P0027"/>
    <n v="8"/>
    <x v="2"/>
    <x v="1"/>
    <n v="0"/>
    <x v="26"/>
    <x v="4"/>
    <x v="2"/>
    <n v="48"/>
    <x v="26"/>
    <x v="159"/>
    <n v="456.96000000000004"/>
    <x v="30"/>
    <x v="4"/>
    <x v="1"/>
  </r>
  <r>
    <s v="P0027"/>
    <n v="4"/>
    <x v="0"/>
    <x v="0"/>
    <n v="0"/>
    <x v="26"/>
    <x v="4"/>
    <x v="2"/>
    <n v="48"/>
    <x v="26"/>
    <x v="40"/>
    <n v="228.48000000000002"/>
    <x v="7"/>
    <x v="4"/>
    <x v="1"/>
  </r>
  <r>
    <s v="P0038"/>
    <n v="8"/>
    <x v="0"/>
    <x v="0"/>
    <n v="0"/>
    <x v="1"/>
    <x v="1"/>
    <x v="1"/>
    <n v="72"/>
    <x v="1"/>
    <x v="233"/>
    <n v="639.36"/>
    <x v="7"/>
    <x v="4"/>
    <x v="1"/>
  </r>
  <r>
    <s v="P0044"/>
    <n v="15"/>
    <x v="1"/>
    <x v="1"/>
    <n v="0"/>
    <x v="11"/>
    <x v="1"/>
    <x v="1"/>
    <n v="76"/>
    <x v="11"/>
    <x v="125"/>
    <n v="1231.2"/>
    <x v="9"/>
    <x v="4"/>
    <x v="1"/>
  </r>
  <r>
    <s v="P0015"/>
    <n v="12"/>
    <x v="2"/>
    <x v="0"/>
    <n v="0"/>
    <x v="27"/>
    <x v="2"/>
    <x v="3"/>
    <n v="12"/>
    <x v="27"/>
    <x v="66"/>
    <n v="188.64"/>
    <x v="18"/>
    <x v="4"/>
    <x v="1"/>
  </r>
  <r>
    <s v="P0002"/>
    <n v="7"/>
    <x v="1"/>
    <x v="0"/>
    <n v="0"/>
    <x v="29"/>
    <x v="3"/>
    <x v="1"/>
    <n v="105"/>
    <x v="29"/>
    <x v="234"/>
    <n v="999.60000000000014"/>
    <x v="11"/>
    <x v="4"/>
    <x v="1"/>
  </r>
  <r>
    <s v="P0028"/>
    <n v="2"/>
    <x v="2"/>
    <x v="0"/>
    <n v="0"/>
    <x v="33"/>
    <x v="4"/>
    <x v="3"/>
    <n v="37"/>
    <x v="33"/>
    <x v="219"/>
    <n v="83.62"/>
    <x v="12"/>
    <x v="4"/>
    <x v="1"/>
  </r>
  <r>
    <s v="P0027"/>
    <n v="2"/>
    <x v="1"/>
    <x v="0"/>
    <n v="0"/>
    <x v="26"/>
    <x v="4"/>
    <x v="2"/>
    <n v="48"/>
    <x v="26"/>
    <x v="221"/>
    <n v="114.24000000000001"/>
    <x v="12"/>
    <x v="4"/>
    <x v="1"/>
  </r>
  <r>
    <s v="P0041"/>
    <n v="10"/>
    <x v="0"/>
    <x v="1"/>
    <n v="0"/>
    <x v="41"/>
    <x v="1"/>
    <x v="0"/>
    <n v="138"/>
    <x v="41"/>
    <x v="235"/>
    <n v="1738.8"/>
    <x v="14"/>
    <x v="4"/>
    <x v="1"/>
  </r>
  <r>
    <s v="P0008"/>
    <n v="5"/>
    <x v="0"/>
    <x v="0"/>
    <n v="0"/>
    <x v="25"/>
    <x v="3"/>
    <x v="1"/>
    <n v="83"/>
    <x v="25"/>
    <x v="236"/>
    <n v="473.1"/>
    <x v="14"/>
    <x v="4"/>
    <x v="1"/>
  </r>
  <r>
    <s v="P0010"/>
    <n v="9"/>
    <x v="1"/>
    <x v="1"/>
    <n v="0"/>
    <x v="20"/>
    <x v="2"/>
    <x v="0"/>
    <n v="148"/>
    <x v="20"/>
    <x v="69"/>
    <n v="1478.52"/>
    <x v="14"/>
    <x v="4"/>
    <x v="1"/>
  </r>
  <r>
    <s v="P0004"/>
    <n v="12"/>
    <x v="1"/>
    <x v="0"/>
    <n v="0"/>
    <x v="3"/>
    <x v="3"/>
    <x v="2"/>
    <n v="44"/>
    <x v="3"/>
    <x v="237"/>
    <n v="586.08000000000004"/>
    <x v="14"/>
    <x v="4"/>
    <x v="1"/>
  </r>
  <r>
    <s v="P0020"/>
    <n v="14"/>
    <x v="2"/>
    <x v="1"/>
    <n v="0"/>
    <x v="14"/>
    <x v="0"/>
    <x v="2"/>
    <n v="61"/>
    <x v="14"/>
    <x v="238"/>
    <n v="1067.5"/>
    <x v="14"/>
    <x v="4"/>
    <x v="1"/>
  </r>
  <r>
    <s v="P0044"/>
    <n v="9"/>
    <x v="2"/>
    <x v="0"/>
    <n v="0"/>
    <x v="11"/>
    <x v="1"/>
    <x v="1"/>
    <n v="76"/>
    <x v="11"/>
    <x v="22"/>
    <n v="738.72"/>
    <x v="24"/>
    <x v="4"/>
    <x v="1"/>
  </r>
  <r>
    <s v="P0005"/>
    <n v="4"/>
    <x v="0"/>
    <x v="1"/>
    <n v="0"/>
    <x v="24"/>
    <x v="3"/>
    <x v="0"/>
    <n v="133"/>
    <x v="24"/>
    <x v="130"/>
    <n v="622.44000000000005"/>
    <x v="24"/>
    <x v="4"/>
    <x v="1"/>
  </r>
  <r>
    <s v="P0033"/>
    <n v="3"/>
    <x v="1"/>
    <x v="1"/>
    <n v="0"/>
    <x v="38"/>
    <x v="4"/>
    <x v="1"/>
    <n v="95"/>
    <x v="38"/>
    <x v="239"/>
    <n v="359.1"/>
    <x v="24"/>
    <x v="4"/>
    <x v="1"/>
  </r>
  <r>
    <s v="P0008"/>
    <n v="14"/>
    <x v="1"/>
    <x v="0"/>
    <n v="0"/>
    <x v="25"/>
    <x v="3"/>
    <x v="1"/>
    <n v="83"/>
    <x v="25"/>
    <x v="230"/>
    <n v="1324.68"/>
    <x v="2"/>
    <x v="5"/>
    <x v="1"/>
  </r>
  <r>
    <s v="P0028"/>
    <n v="8"/>
    <x v="0"/>
    <x v="0"/>
    <n v="0"/>
    <x v="33"/>
    <x v="4"/>
    <x v="3"/>
    <n v="37"/>
    <x v="33"/>
    <x v="48"/>
    <n v="334.48"/>
    <x v="26"/>
    <x v="5"/>
    <x v="1"/>
  </r>
  <r>
    <s v="P0039"/>
    <n v="13"/>
    <x v="1"/>
    <x v="1"/>
    <n v="0"/>
    <x v="34"/>
    <x v="1"/>
    <x v="3"/>
    <n v="37"/>
    <x v="34"/>
    <x v="137"/>
    <n v="553.15"/>
    <x v="5"/>
    <x v="5"/>
    <x v="1"/>
  </r>
  <r>
    <s v="P0021"/>
    <n v="6"/>
    <x v="2"/>
    <x v="0"/>
    <n v="0"/>
    <x v="32"/>
    <x v="0"/>
    <x v="0"/>
    <n v="126"/>
    <x v="32"/>
    <x v="168"/>
    <n v="975.24"/>
    <x v="5"/>
    <x v="5"/>
    <x v="1"/>
  </r>
  <r>
    <s v="P0026"/>
    <n v="6"/>
    <x v="2"/>
    <x v="1"/>
    <n v="0"/>
    <x v="42"/>
    <x v="4"/>
    <x v="3"/>
    <n v="18"/>
    <x v="42"/>
    <x v="158"/>
    <n v="147.96"/>
    <x v="22"/>
    <x v="5"/>
    <x v="1"/>
  </r>
  <r>
    <s v="P0042"/>
    <n v="15"/>
    <x v="0"/>
    <x v="0"/>
    <n v="0"/>
    <x v="10"/>
    <x v="1"/>
    <x v="0"/>
    <n v="120"/>
    <x v="10"/>
    <x v="240"/>
    <n v="2430"/>
    <x v="17"/>
    <x v="5"/>
    <x v="1"/>
  </r>
  <r>
    <s v="P0029"/>
    <n v="15"/>
    <x v="1"/>
    <x v="1"/>
    <n v="0"/>
    <x v="19"/>
    <x v="4"/>
    <x v="2"/>
    <n v="47"/>
    <x v="19"/>
    <x v="123"/>
    <n v="796.65"/>
    <x v="23"/>
    <x v="5"/>
    <x v="1"/>
  </r>
  <r>
    <s v="P0002"/>
    <n v="8"/>
    <x v="2"/>
    <x v="1"/>
    <n v="0"/>
    <x v="29"/>
    <x v="3"/>
    <x v="1"/>
    <n v="105"/>
    <x v="29"/>
    <x v="61"/>
    <n v="1142.4000000000001"/>
    <x v="8"/>
    <x v="5"/>
    <x v="1"/>
  </r>
  <r>
    <s v="P0017"/>
    <n v="14"/>
    <x v="2"/>
    <x v="1"/>
    <n v="0"/>
    <x v="39"/>
    <x v="2"/>
    <x v="0"/>
    <n v="134"/>
    <x v="39"/>
    <x v="195"/>
    <n v="2194.92"/>
    <x v="10"/>
    <x v="5"/>
    <x v="1"/>
  </r>
  <r>
    <s v="P0040"/>
    <n v="10"/>
    <x v="1"/>
    <x v="1"/>
    <n v="0"/>
    <x v="17"/>
    <x v="1"/>
    <x v="1"/>
    <n v="90"/>
    <x v="17"/>
    <x v="170"/>
    <n v="1152"/>
    <x v="18"/>
    <x v="5"/>
    <x v="1"/>
  </r>
  <r>
    <s v="P0001"/>
    <n v="4"/>
    <x v="2"/>
    <x v="1"/>
    <n v="0"/>
    <x v="16"/>
    <x v="3"/>
    <x v="1"/>
    <n v="98"/>
    <x v="16"/>
    <x v="67"/>
    <n v="415.52"/>
    <x v="18"/>
    <x v="5"/>
    <x v="1"/>
  </r>
  <r>
    <s v="P0004"/>
    <n v="8"/>
    <x v="2"/>
    <x v="0"/>
    <n v="0"/>
    <x v="3"/>
    <x v="3"/>
    <x v="2"/>
    <n v="44"/>
    <x v="3"/>
    <x v="241"/>
    <n v="390.72"/>
    <x v="19"/>
    <x v="5"/>
    <x v="1"/>
  </r>
  <r>
    <s v="P0018"/>
    <n v="7"/>
    <x v="2"/>
    <x v="1"/>
    <n v="0"/>
    <x v="30"/>
    <x v="2"/>
    <x v="3"/>
    <n v="37"/>
    <x v="30"/>
    <x v="60"/>
    <n v="344.47"/>
    <x v="27"/>
    <x v="5"/>
    <x v="1"/>
  </r>
  <r>
    <s v="P0012"/>
    <n v="7"/>
    <x v="1"/>
    <x v="0"/>
    <n v="0"/>
    <x v="35"/>
    <x v="2"/>
    <x v="1"/>
    <n v="73"/>
    <x v="35"/>
    <x v="205"/>
    <n v="659.19"/>
    <x v="11"/>
    <x v="5"/>
    <x v="1"/>
  </r>
  <r>
    <s v="P0034"/>
    <n v="4"/>
    <x v="2"/>
    <x v="1"/>
    <n v="0"/>
    <x v="13"/>
    <x v="4"/>
    <x v="2"/>
    <n v="55"/>
    <x v="13"/>
    <x v="3"/>
    <n v="233.2"/>
    <x v="12"/>
    <x v="5"/>
    <x v="1"/>
  </r>
  <r>
    <s v="P0043"/>
    <n v="12"/>
    <x v="2"/>
    <x v="0"/>
    <n v="0"/>
    <x v="23"/>
    <x v="1"/>
    <x v="1"/>
    <n v="67"/>
    <x v="23"/>
    <x v="242"/>
    <n v="996.96"/>
    <x v="12"/>
    <x v="5"/>
    <x v="1"/>
  </r>
  <r>
    <s v="P0033"/>
    <n v="15"/>
    <x v="2"/>
    <x v="1"/>
    <n v="0"/>
    <x v="38"/>
    <x v="4"/>
    <x v="1"/>
    <n v="95"/>
    <x v="38"/>
    <x v="243"/>
    <n v="1795.5"/>
    <x v="2"/>
    <x v="6"/>
    <x v="1"/>
  </r>
  <r>
    <s v="P0007"/>
    <n v="7"/>
    <x v="2"/>
    <x v="0"/>
    <n v="0"/>
    <x v="36"/>
    <x v="3"/>
    <x v="2"/>
    <n v="43"/>
    <x v="36"/>
    <x v="244"/>
    <n v="334.11"/>
    <x v="3"/>
    <x v="6"/>
    <x v="1"/>
  </r>
  <r>
    <s v="P0025"/>
    <n v="7"/>
    <x v="1"/>
    <x v="1"/>
    <n v="0"/>
    <x v="7"/>
    <x v="0"/>
    <x v="3"/>
    <n v="7"/>
    <x v="7"/>
    <x v="245"/>
    <n v="58.31"/>
    <x v="15"/>
    <x v="6"/>
    <x v="1"/>
  </r>
  <r>
    <s v="P0015"/>
    <n v="8"/>
    <x v="2"/>
    <x v="0"/>
    <n v="0"/>
    <x v="27"/>
    <x v="2"/>
    <x v="3"/>
    <n v="12"/>
    <x v="27"/>
    <x v="221"/>
    <n v="125.75999999999999"/>
    <x v="15"/>
    <x v="6"/>
    <x v="1"/>
  </r>
  <r>
    <s v="P0041"/>
    <n v="2"/>
    <x v="2"/>
    <x v="1"/>
    <n v="0"/>
    <x v="41"/>
    <x v="1"/>
    <x v="0"/>
    <n v="138"/>
    <x v="41"/>
    <x v="246"/>
    <n v="347.76"/>
    <x v="16"/>
    <x v="6"/>
    <x v="1"/>
  </r>
  <r>
    <s v="P0018"/>
    <n v="2"/>
    <x v="2"/>
    <x v="0"/>
    <n v="0"/>
    <x v="30"/>
    <x v="2"/>
    <x v="3"/>
    <n v="37"/>
    <x v="30"/>
    <x v="219"/>
    <n v="98.42"/>
    <x v="21"/>
    <x v="6"/>
    <x v="1"/>
  </r>
  <r>
    <s v="P0032"/>
    <n v="12"/>
    <x v="1"/>
    <x v="1"/>
    <n v="0"/>
    <x v="18"/>
    <x v="4"/>
    <x v="1"/>
    <n v="89"/>
    <x v="18"/>
    <x v="104"/>
    <n v="1409.76"/>
    <x v="26"/>
    <x v="6"/>
    <x v="1"/>
  </r>
  <r>
    <s v="P0028"/>
    <n v="12"/>
    <x v="2"/>
    <x v="1"/>
    <n v="0"/>
    <x v="33"/>
    <x v="4"/>
    <x v="3"/>
    <n v="37"/>
    <x v="33"/>
    <x v="70"/>
    <n v="501.72"/>
    <x v="6"/>
    <x v="6"/>
    <x v="1"/>
  </r>
  <r>
    <s v="P0025"/>
    <n v="7"/>
    <x v="2"/>
    <x v="0"/>
    <n v="0"/>
    <x v="7"/>
    <x v="0"/>
    <x v="3"/>
    <n v="7"/>
    <x v="7"/>
    <x v="245"/>
    <n v="58.31"/>
    <x v="22"/>
    <x v="6"/>
    <x v="1"/>
  </r>
  <r>
    <s v="P0033"/>
    <n v="9"/>
    <x v="2"/>
    <x v="0"/>
    <n v="0"/>
    <x v="38"/>
    <x v="4"/>
    <x v="1"/>
    <n v="95"/>
    <x v="38"/>
    <x v="116"/>
    <n v="1077.3"/>
    <x v="29"/>
    <x v="6"/>
    <x v="1"/>
  </r>
  <r>
    <s v="P0004"/>
    <n v="2"/>
    <x v="1"/>
    <x v="0"/>
    <n v="0"/>
    <x v="3"/>
    <x v="3"/>
    <x v="2"/>
    <n v="44"/>
    <x v="3"/>
    <x v="209"/>
    <n v="97.68"/>
    <x v="17"/>
    <x v="6"/>
    <x v="1"/>
  </r>
  <r>
    <s v="P0041"/>
    <n v="8"/>
    <x v="1"/>
    <x v="1"/>
    <n v="0"/>
    <x v="41"/>
    <x v="1"/>
    <x v="0"/>
    <n v="138"/>
    <x v="41"/>
    <x v="143"/>
    <n v="1391.04"/>
    <x v="30"/>
    <x v="6"/>
    <x v="1"/>
  </r>
  <r>
    <s v="P0010"/>
    <n v="12"/>
    <x v="2"/>
    <x v="0"/>
    <n v="0"/>
    <x v="20"/>
    <x v="2"/>
    <x v="0"/>
    <n v="148"/>
    <x v="20"/>
    <x v="247"/>
    <n v="1971.3600000000001"/>
    <x v="7"/>
    <x v="6"/>
    <x v="1"/>
  </r>
  <r>
    <s v="P0042"/>
    <n v="8"/>
    <x v="0"/>
    <x v="0"/>
    <n v="0"/>
    <x v="10"/>
    <x v="1"/>
    <x v="0"/>
    <n v="120"/>
    <x v="10"/>
    <x v="57"/>
    <n v="1296"/>
    <x v="9"/>
    <x v="6"/>
    <x v="1"/>
  </r>
  <r>
    <s v="P0034"/>
    <n v="6"/>
    <x v="2"/>
    <x v="1"/>
    <n v="0"/>
    <x v="13"/>
    <x v="4"/>
    <x v="2"/>
    <n v="55"/>
    <x v="13"/>
    <x v="19"/>
    <n v="349.79999999999995"/>
    <x v="18"/>
    <x v="6"/>
    <x v="1"/>
  </r>
  <r>
    <s v="P0018"/>
    <n v="2"/>
    <x v="1"/>
    <x v="0"/>
    <n v="0"/>
    <x v="30"/>
    <x v="2"/>
    <x v="3"/>
    <n v="37"/>
    <x v="30"/>
    <x v="219"/>
    <n v="98.42"/>
    <x v="19"/>
    <x v="6"/>
    <x v="1"/>
  </r>
  <r>
    <s v="P0006"/>
    <n v="14"/>
    <x v="2"/>
    <x v="1"/>
    <n v="0"/>
    <x v="15"/>
    <x v="3"/>
    <x v="1"/>
    <n v="75"/>
    <x v="15"/>
    <x v="248"/>
    <n v="1197"/>
    <x v="27"/>
    <x v="6"/>
    <x v="1"/>
  </r>
  <r>
    <s v="P0027"/>
    <n v="1"/>
    <x v="1"/>
    <x v="0"/>
    <n v="0"/>
    <x v="26"/>
    <x v="4"/>
    <x v="2"/>
    <n v="48"/>
    <x v="26"/>
    <x v="226"/>
    <n v="57.120000000000005"/>
    <x v="27"/>
    <x v="6"/>
    <x v="1"/>
  </r>
  <r>
    <s v="P0044"/>
    <n v="2"/>
    <x v="2"/>
    <x v="1"/>
    <n v="0"/>
    <x v="11"/>
    <x v="1"/>
    <x v="1"/>
    <n v="76"/>
    <x v="11"/>
    <x v="249"/>
    <n v="164.16"/>
    <x v="11"/>
    <x v="6"/>
    <x v="1"/>
  </r>
  <r>
    <s v="P0017"/>
    <n v="12"/>
    <x v="2"/>
    <x v="1"/>
    <n v="0"/>
    <x v="39"/>
    <x v="2"/>
    <x v="0"/>
    <n v="134"/>
    <x v="39"/>
    <x v="228"/>
    <n v="1881.3600000000001"/>
    <x v="11"/>
    <x v="6"/>
    <x v="1"/>
  </r>
  <r>
    <s v="P0003"/>
    <n v="13"/>
    <x v="1"/>
    <x v="1"/>
    <n v="0"/>
    <x v="6"/>
    <x v="3"/>
    <x v="1"/>
    <n v="71"/>
    <x v="6"/>
    <x v="250"/>
    <n v="1052.22"/>
    <x v="11"/>
    <x v="6"/>
    <x v="1"/>
  </r>
  <r>
    <s v="P0003"/>
    <n v="10"/>
    <x v="1"/>
    <x v="0"/>
    <n v="0"/>
    <x v="6"/>
    <x v="3"/>
    <x v="1"/>
    <n v="71"/>
    <x v="6"/>
    <x v="251"/>
    <n v="809.4"/>
    <x v="12"/>
    <x v="6"/>
    <x v="1"/>
  </r>
  <r>
    <s v="P0026"/>
    <n v="1"/>
    <x v="1"/>
    <x v="1"/>
    <n v="0"/>
    <x v="42"/>
    <x v="4"/>
    <x v="3"/>
    <n v="18"/>
    <x v="42"/>
    <x v="252"/>
    <n v="24.66"/>
    <x v="12"/>
    <x v="6"/>
    <x v="1"/>
  </r>
  <r>
    <s v="P0012"/>
    <n v="5"/>
    <x v="2"/>
    <x v="1"/>
    <n v="0"/>
    <x v="35"/>
    <x v="2"/>
    <x v="1"/>
    <n v="73"/>
    <x v="35"/>
    <x v="229"/>
    <n v="470.85"/>
    <x v="2"/>
    <x v="7"/>
    <x v="1"/>
  </r>
  <r>
    <s v="P0016"/>
    <n v="9"/>
    <x v="1"/>
    <x v="0"/>
    <n v="0"/>
    <x v="21"/>
    <x v="2"/>
    <x v="3"/>
    <n v="13"/>
    <x v="21"/>
    <x v="253"/>
    <n v="149.76"/>
    <x v="16"/>
    <x v="7"/>
    <x v="1"/>
  </r>
  <r>
    <s v="P0016"/>
    <n v="2"/>
    <x v="2"/>
    <x v="0"/>
    <n v="0"/>
    <x v="21"/>
    <x v="2"/>
    <x v="3"/>
    <n v="13"/>
    <x v="21"/>
    <x v="212"/>
    <n v="33.28"/>
    <x v="21"/>
    <x v="7"/>
    <x v="1"/>
  </r>
  <r>
    <s v="P0032"/>
    <n v="12"/>
    <x v="2"/>
    <x v="1"/>
    <n v="0"/>
    <x v="18"/>
    <x v="4"/>
    <x v="1"/>
    <n v="89"/>
    <x v="18"/>
    <x v="104"/>
    <n v="1409.76"/>
    <x v="21"/>
    <x v="7"/>
    <x v="1"/>
  </r>
  <r>
    <s v="P0021"/>
    <n v="11"/>
    <x v="2"/>
    <x v="1"/>
    <n v="0"/>
    <x v="32"/>
    <x v="0"/>
    <x v="0"/>
    <n v="126"/>
    <x v="32"/>
    <x v="254"/>
    <n v="1787.9399999999998"/>
    <x v="21"/>
    <x v="7"/>
    <x v="1"/>
  </r>
  <r>
    <s v="P0030"/>
    <n v="14"/>
    <x v="2"/>
    <x v="1"/>
    <n v="0"/>
    <x v="28"/>
    <x v="4"/>
    <x v="0"/>
    <n v="148"/>
    <x v="28"/>
    <x v="156"/>
    <n v="2817.92"/>
    <x v="29"/>
    <x v="7"/>
    <x v="1"/>
  </r>
  <r>
    <s v="P0011"/>
    <n v="10"/>
    <x v="0"/>
    <x v="1"/>
    <n v="0"/>
    <x v="31"/>
    <x v="2"/>
    <x v="2"/>
    <n v="44"/>
    <x v="31"/>
    <x v="27"/>
    <n v="484"/>
    <x v="17"/>
    <x v="7"/>
    <x v="1"/>
  </r>
  <r>
    <s v="P0015"/>
    <n v="7"/>
    <x v="2"/>
    <x v="0"/>
    <n v="0"/>
    <x v="27"/>
    <x v="2"/>
    <x v="3"/>
    <n v="12"/>
    <x v="27"/>
    <x v="255"/>
    <n v="110.03999999999999"/>
    <x v="17"/>
    <x v="7"/>
    <x v="1"/>
  </r>
  <r>
    <s v="P0029"/>
    <n v="8"/>
    <x v="1"/>
    <x v="0"/>
    <n v="0"/>
    <x v="19"/>
    <x v="4"/>
    <x v="2"/>
    <n v="47"/>
    <x v="19"/>
    <x v="65"/>
    <n v="424.88"/>
    <x v="7"/>
    <x v="7"/>
    <x v="1"/>
  </r>
  <r>
    <s v="P0010"/>
    <n v="2"/>
    <x v="1"/>
    <x v="1"/>
    <n v="0"/>
    <x v="20"/>
    <x v="2"/>
    <x v="0"/>
    <n v="148"/>
    <x v="20"/>
    <x v="48"/>
    <n v="328.56"/>
    <x v="7"/>
    <x v="7"/>
    <x v="1"/>
  </r>
  <r>
    <s v="P0007"/>
    <n v="3"/>
    <x v="1"/>
    <x v="0"/>
    <n v="0"/>
    <x v="36"/>
    <x v="3"/>
    <x v="2"/>
    <n v="43"/>
    <x v="36"/>
    <x v="256"/>
    <n v="143.19"/>
    <x v="8"/>
    <x v="7"/>
    <x v="1"/>
  </r>
  <r>
    <s v="P0023"/>
    <n v="13"/>
    <x v="2"/>
    <x v="0"/>
    <n v="0"/>
    <x v="12"/>
    <x v="0"/>
    <x v="0"/>
    <n v="141"/>
    <x v="12"/>
    <x v="96"/>
    <n v="1942.98"/>
    <x v="9"/>
    <x v="7"/>
    <x v="1"/>
  </r>
  <r>
    <s v="P0033"/>
    <n v="14"/>
    <x v="2"/>
    <x v="0"/>
    <n v="0"/>
    <x v="38"/>
    <x v="4"/>
    <x v="1"/>
    <n v="95"/>
    <x v="38"/>
    <x v="257"/>
    <n v="1675.8"/>
    <x v="9"/>
    <x v="7"/>
    <x v="1"/>
  </r>
  <r>
    <s v="P0016"/>
    <n v="4"/>
    <x v="2"/>
    <x v="0"/>
    <n v="0"/>
    <x v="21"/>
    <x v="2"/>
    <x v="3"/>
    <n v="13"/>
    <x v="21"/>
    <x v="111"/>
    <n v="66.56"/>
    <x v="10"/>
    <x v="7"/>
    <x v="1"/>
  </r>
  <r>
    <s v="P0044"/>
    <n v="11"/>
    <x v="1"/>
    <x v="0"/>
    <n v="0"/>
    <x v="11"/>
    <x v="1"/>
    <x v="1"/>
    <n v="76"/>
    <x v="11"/>
    <x v="258"/>
    <n v="902.88"/>
    <x v="19"/>
    <x v="7"/>
    <x v="1"/>
  </r>
  <r>
    <s v="P0029"/>
    <n v="14"/>
    <x v="2"/>
    <x v="1"/>
    <n v="0"/>
    <x v="19"/>
    <x v="4"/>
    <x v="2"/>
    <n v="47"/>
    <x v="19"/>
    <x v="184"/>
    <n v="743.54"/>
    <x v="19"/>
    <x v="7"/>
    <x v="1"/>
  </r>
  <r>
    <s v="P0005"/>
    <n v="5"/>
    <x v="2"/>
    <x v="1"/>
    <n v="0"/>
    <x v="24"/>
    <x v="3"/>
    <x v="0"/>
    <n v="133"/>
    <x v="24"/>
    <x v="259"/>
    <n v="778.05000000000007"/>
    <x v="27"/>
    <x v="7"/>
    <x v="1"/>
  </r>
  <r>
    <s v="P0019"/>
    <n v="13"/>
    <x v="0"/>
    <x v="1"/>
    <n v="0"/>
    <x v="40"/>
    <x v="2"/>
    <x v="0"/>
    <n v="150"/>
    <x v="40"/>
    <x v="83"/>
    <n v="2730"/>
    <x v="12"/>
    <x v="7"/>
    <x v="1"/>
  </r>
  <r>
    <s v="P0037"/>
    <n v="8"/>
    <x v="1"/>
    <x v="0"/>
    <n v="0"/>
    <x v="8"/>
    <x v="1"/>
    <x v="1"/>
    <n v="67"/>
    <x v="8"/>
    <x v="124"/>
    <n v="686.08"/>
    <x v="12"/>
    <x v="7"/>
    <x v="1"/>
  </r>
  <r>
    <s v="P0039"/>
    <n v="15"/>
    <x v="0"/>
    <x v="0"/>
    <n v="0"/>
    <x v="34"/>
    <x v="1"/>
    <x v="3"/>
    <n v="37"/>
    <x v="34"/>
    <x v="81"/>
    <n v="638.25"/>
    <x v="13"/>
    <x v="7"/>
    <x v="1"/>
  </r>
  <r>
    <s v="P0005"/>
    <n v="9"/>
    <x v="1"/>
    <x v="0"/>
    <n v="0"/>
    <x v="24"/>
    <x v="3"/>
    <x v="0"/>
    <n v="133"/>
    <x v="24"/>
    <x v="199"/>
    <n v="1400.4900000000002"/>
    <x v="14"/>
    <x v="7"/>
    <x v="1"/>
  </r>
  <r>
    <s v="P0039"/>
    <n v="5"/>
    <x v="2"/>
    <x v="0"/>
    <n v="0"/>
    <x v="34"/>
    <x v="1"/>
    <x v="3"/>
    <n v="37"/>
    <x v="34"/>
    <x v="260"/>
    <n v="212.75"/>
    <x v="14"/>
    <x v="7"/>
    <x v="1"/>
  </r>
  <r>
    <s v="P0006"/>
    <n v="6"/>
    <x v="1"/>
    <x v="1"/>
    <n v="0"/>
    <x v="15"/>
    <x v="3"/>
    <x v="1"/>
    <n v="75"/>
    <x v="15"/>
    <x v="132"/>
    <n v="513"/>
    <x v="24"/>
    <x v="7"/>
    <x v="1"/>
  </r>
  <r>
    <s v="P0043"/>
    <n v="6"/>
    <x v="2"/>
    <x v="1"/>
    <n v="0"/>
    <x v="23"/>
    <x v="1"/>
    <x v="1"/>
    <n v="67"/>
    <x v="23"/>
    <x v="80"/>
    <n v="498.48"/>
    <x v="24"/>
    <x v="7"/>
    <x v="1"/>
  </r>
  <r>
    <s v="P0025"/>
    <n v="5"/>
    <x v="2"/>
    <x v="1"/>
    <n v="0"/>
    <x v="7"/>
    <x v="0"/>
    <x v="3"/>
    <n v="7"/>
    <x v="7"/>
    <x v="20"/>
    <n v="41.65"/>
    <x v="24"/>
    <x v="7"/>
    <x v="1"/>
  </r>
  <r>
    <s v="P0015"/>
    <n v="13"/>
    <x v="2"/>
    <x v="1"/>
    <n v="0"/>
    <x v="27"/>
    <x v="2"/>
    <x v="3"/>
    <n v="12"/>
    <x v="27"/>
    <x v="87"/>
    <n v="204.35999999999999"/>
    <x v="25"/>
    <x v="7"/>
    <x v="1"/>
  </r>
  <r>
    <s v="P0002"/>
    <n v="1"/>
    <x v="2"/>
    <x v="1"/>
    <n v="0"/>
    <x v="29"/>
    <x v="3"/>
    <x v="1"/>
    <n v="105"/>
    <x v="29"/>
    <x v="261"/>
    <n v="142.80000000000001"/>
    <x v="3"/>
    <x v="8"/>
    <x v="1"/>
  </r>
  <r>
    <s v="P0005"/>
    <n v="12"/>
    <x v="0"/>
    <x v="0"/>
    <n v="0"/>
    <x v="24"/>
    <x v="3"/>
    <x v="0"/>
    <n v="133"/>
    <x v="24"/>
    <x v="262"/>
    <n v="1867.3200000000002"/>
    <x v="16"/>
    <x v="8"/>
    <x v="1"/>
  </r>
  <r>
    <s v="P0041"/>
    <n v="9"/>
    <x v="2"/>
    <x v="0"/>
    <n v="0"/>
    <x v="41"/>
    <x v="1"/>
    <x v="0"/>
    <n v="138"/>
    <x v="41"/>
    <x v="198"/>
    <n v="1564.92"/>
    <x v="4"/>
    <x v="8"/>
    <x v="1"/>
  </r>
  <r>
    <s v="P0003"/>
    <n v="3"/>
    <x v="2"/>
    <x v="0"/>
    <n v="0"/>
    <x v="6"/>
    <x v="3"/>
    <x v="1"/>
    <n v="71"/>
    <x v="6"/>
    <x v="134"/>
    <n v="242.82"/>
    <x v="4"/>
    <x v="8"/>
    <x v="1"/>
  </r>
  <r>
    <s v="P0035"/>
    <n v="15"/>
    <x v="1"/>
    <x v="1"/>
    <n v="0"/>
    <x v="4"/>
    <x v="4"/>
    <x v="3"/>
    <n v="5"/>
    <x v="4"/>
    <x v="93"/>
    <n v="100.5"/>
    <x v="26"/>
    <x v="8"/>
    <x v="1"/>
  </r>
  <r>
    <s v="P0038"/>
    <n v="4"/>
    <x v="2"/>
    <x v="1"/>
    <n v="0"/>
    <x v="1"/>
    <x v="1"/>
    <x v="1"/>
    <n v="72"/>
    <x v="1"/>
    <x v="52"/>
    <n v="319.68"/>
    <x v="26"/>
    <x v="8"/>
    <x v="1"/>
  </r>
  <r>
    <s v="P0029"/>
    <n v="3"/>
    <x v="2"/>
    <x v="1"/>
    <n v="0"/>
    <x v="19"/>
    <x v="4"/>
    <x v="2"/>
    <n v="47"/>
    <x v="19"/>
    <x v="182"/>
    <n v="159.32999999999998"/>
    <x v="29"/>
    <x v="8"/>
    <x v="1"/>
  </r>
  <r>
    <s v="P0037"/>
    <n v="15"/>
    <x v="1"/>
    <x v="0"/>
    <n v="0"/>
    <x v="8"/>
    <x v="1"/>
    <x v="1"/>
    <n v="67"/>
    <x v="8"/>
    <x v="207"/>
    <n v="1286.4000000000001"/>
    <x v="17"/>
    <x v="8"/>
    <x v="1"/>
  </r>
  <r>
    <s v="P0026"/>
    <n v="14"/>
    <x v="1"/>
    <x v="1"/>
    <n v="0"/>
    <x v="42"/>
    <x v="4"/>
    <x v="3"/>
    <n v="18"/>
    <x v="42"/>
    <x v="115"/>
    <n v="345.24"/>
    <x v="7"/>
    <x v="8"/>
    <x v="1"/>
  </r>
  <r>
    <s v="P0033"/>
    <n v="8"/>
    <x v="0"/>
    <x v="1"/>
    <n v="0"/>
    <x v="38"/>
    <x v="4"/>
    <x v="1"/>
    <n v="95"/>
    <x v="38"/>
    <x v="131"/>
    <n v="957.6"/>
    <x v="8"/>
    <x v="8"/>
    <x v="1"/>
  </r>
  <r>
    <s v="P0033"/>
    <n v="6"/>
    <x v="2"/>
    <x v="0"/>
    <n v="0"/>
    <x v="38"/>
    <x v="4"/>
    <x v="1"/>
    <n v="95"/>
    <x v="38"/>
    <x v="102"/>
    <n v="718.2"/>
    <x v="9"/>
    <x v="8"/>
    <x v="1"/>
  </r>
  <r>
    <s v="P0001"/>
    <n v="10"/>
    <x v="2"/>
    <x v="0"/>
    <n v="0"/>
    <x v="16"/>
    <x v="3"/>
    <x v="1"/>
    <n v="98"/>
    <x v="16"/>
    <x v="263"/>
    <n v="1038.8"/>
    <x v="9"/>
    <x v="8"/>
    <x v="1"/>
  </r>
  <r>
    <s v="P0018"/>
    <n v="14"/>
    <x v="1"/>
    <x v="0"/>
    <n v="0"/>
    <x v="30"/>
    <x v="2"/>
    <x v="3"/>
    <n v="37"/>
    <x v="30"/>
    <x v="128"/>
    <n v="688.94"/>
    <x v="10"/>
    <x v="8"/>
    <x v="1"/>
  </r>
  <r>
    <s v="P0026"/>
    <n v="5"/>
    <x v="2"/>
    <x v="1"/>
    <n v="0"/>
    <x v="42"/>
    <x v="4"/>
    <x v="3"/>
    <n v="18"/>
    <x v="42"/>
    <x v="264"/>
    <n v="123.3"/>
    <x v="10"/>
    <x v="8"/>
    <x v="1"/>
  </r>
  <r>
    <s v="P0043"/>
    <n v="12"/>
    <x v="1"/>
    <x v="0"/>
    <n v="0"/>
    <x v="23"/>
    <x v="1"/>
    <x v="1"/>
    <n v="67"/>
    <x v="23"/>
    <x v="242"/>
    <n v="996.96"/>
    <x v="18"/>
    <x v="8"/>
    <x v="1"/>
  </r>
  <r>
    <s v="P0012"/>
    <n v="12"/>
    <x v="2"/>
    <x v="0"/>
    <n v="0"/>
    <x v="35"/>
    <x v="2"/>
    <x v="1"/>
    <n v="73"/>
    <x v="35"/>
    <x v="265"/>
    <n v="1130.04"/>
    <x v="19"/>
    <x v="8"/>
    <x v="1"/>
  </r>
  <r>
    <s v="P0032"/>
    <n v="14"/>
    <x v="2"/>
    <x v="0"/>
    <n v="0"/>
    <x v="18"/>
    <x v="4"/>
    <x v="1"/>
    <n v="89"/>
    <x v="18"/>
    <x v="201"/>
    <n v="1644.72"/>
    <x v="27"/>
    <x v="8"/>
    <x v="1"/>
  </r>
  <r>
    <s v="P0032"/>
    <n v="8"/>
    <x v="2"/>
    <x v="1"/>
    <n v="0"/>
    <x v="18"/>
    <x v="4"/>
    <x v="1"/>
    <n v="89"/>
    <x v="18"/>
    <x v="266"/>
    <n v="939.84"/>
    <x v="27"/>
    <x v="8"/>
    <x v="1"/>
  </r>
  <r>
    <s v="P0036"/>
    <n v="4"/>
    <x v="2"/>
    <x v="1"/>
    <n v="0"/>
    <x v="43"/>
    <x v="4"/>
    <x v="1"/>
    <n v="90"/>
    <x v="43"/>
    <x v="72"/>
    <n v="385.2"/>
    <x v="13"/>
    <x v="8"/>
    <x v="1"/>
  </r>
  <r>
    <s v="P0044"/>
    <n v="9"/>
    <x v="2"/>
    <x v="1"/>
    <n v="0"/>
    <x v="11"/>
    <x v="1"/>
    <x v="1"/>
    <n v="76"/>
    <x v="11"/>
    <x v="22"/>
    <n v="738.72"/>
    <x v="13"/>
    <x v="8"/>
    <x v="1"/>
  </r>
  <r>
    <s v="P0038"/>
    <n v="3"/>
    <x v="0"/>
    <x v="1"/>
    <n v="0"/>
    <x v="1"/>
    <x v="1"/>
    <x v="1"/>
    <n v="72"/>
    <x v="1"/>
    <x v="267"/>
    <n v="239.76"/>
    <x v="13"/>
    <x v="8"/>
    <x v="1"/>
  </r>
  <r>
    <s v="P0034"/>
    <n v="13"/>
    <x v="2"/>
    <x v="0"/>
    <n v="0"/>
    <x v="13"/>
    <x v="4"/>
    <x v="2"/>
    <n v="55"/>
    <x v="13"/>
    <x v="268"/>
    <n v="757.9"/>
    <x v="28"/>
    <x v="8"/>
    <x v="1"/>
  </r>
  <r>
    <s v="P0011"/>
    <n v="5"/>
    <x v="2"/>
    <x v="1"/>
    <n v="0"/>
    <x v="31"/>
    <x v="2"/>
    <x v="2"/>
    <n v="44"/>
    <x v="31"/>
    <x v="3"/>
    <n v="242"/>
    <x v="2"/>
    <x v="9"/>
    <x v="1"/>
  </r>
  <r>
    <s v="P0007"/>
    <n v="15"/>
    <x v="2"/>
    <x v="0"/>
    <n v="0"/>
    <x v="36"/>
    <x v="3"/>
    <x v="2"/>
    <n v="43"/>
    <x v="36"/>
    <x v="171"/>
    <n v="715.95"/>
    <x v="3"/>
    <x v="9"/>
    <x v="1"/>
  </r>
  <r>
    <s v="P0035"/>
    <n v="1"/>
    <x v="2"/>
    <x v="0"/>
    <n v="0"/>
    <x v="4"/>
    <x v="4"/>
    <x v="3"/>
    <n v="5"/>
    <x v="4"/>
    <x v="36"/>
    <n v="6.7"/>
    <x v="16"/>
    <x v="9"/>
    <x v="1"/>
  </r>
  <r>
    <s v="P0038"/>
    <n v="14"/>
    <x v="1"/>
    <x v="0"/>
    <n v="0"/>
    <x v="1"/>
    <x v="1"/>
    <x v="1"/>
    <n v="72"/>
    <x v="1"/>
    <x v="154"/>
    <n v="1118.8800000000001"/>
    <x v="4"/>
    <x v="9"/>
    <x v="1"/>
  </r>
  <r>
    <s v="P0019"/>
    <n v="9"/>
    <x v="2"/>
    <x v="0"/>
    <n v="0"/>
    <x v="40"/>
    <x v="2"/>
    <x v="0"/>
    <n v="150"/>
    <x v="40"/>
    <x v="157"/>
    <n v="1890"/>
    <x v="26"/>
    <x v="9"/>
    <x v="1"/>
  </r>
  <r>
    <s v="P0044"/>
    <n v="12"/>
    <x v="1"/>
    <x v="0"/>
    <n v="0"/>
    <x v="11"/>
    <x v="1"/>
    <x v="1"/>
    <n v="76"/>
    <x v="11"/>
    <x v="269"/>
    <n v="984.96"/>
    <x v="26"/>
    <x v="9"/>
    <x v="1"/>
  </r>
  <r>
    <s v="P0008"/>
    <n v="10"/>
    <x v="2"/>
    <x v="0"/>
    <n v="0"/>
    <x v="25"/>
    <x v="3"/>
    <x v="1"/>
    <n v="83"/>
    <x v="25"/>
    <x v="270"/>
    <n v="946.2"/>
    <x v="5"/>
    <x v="9"/>
    <x v="1"/>
  </r>
  <r>
    <s v="P0002"/>
    <n v="15"/>
    <x v="1"/>
    <x v="0"/>
    <n v="0"/>
    <x v="29"/>
    <x v="3"/>
    <x v="1"/>
    <n v="105"/>
    <x v="29"/>
    <x v="271"/>
    <n v="2142"/>
    <x v="22"/>
    <x v="9"/>
    <x v="1"/>
  </r>
  <r>
    <s v="P0044"/>
    <n v="15"/>
    <x v="0"/>
    <x v="0"/>
    <n v="0"/>
    <x v="11"/>
    <x v="1"/>
    <x v="1"/>
    <n v="76"/>
    <x v="11"/>
    <x v="125"/>
    <n v="1231.2"/>
    <x v="29"/>
    <x v="9"/>
    <x v="1"/>
  </r>
  <r>
    <s v="P0015"/>
    <n v="10"/>
    <x v="2"/>
    <x v="1"/>
    <n v="0"/>
    <x v="27"/>
    <x v="2"/>
    <x v="3"/>
    <n v="12"/>
    <x v="27"/>
    <x v="68"/>
    <n v="157.19999999999999"/>
    <x v="17"/>
    <x v="9"/>
    <x v="1"/>
  </r>
  <r>
    <s v="P0036"/>
    <n v="3"/>
    <x v="1"/>
    <x v="0"/>
    <n v="0"/>
    <x v="43"/>
    <x v="4"/>
    <x v="1"/>
    <n v="90"/>
    <x v="43"/>
    <x v="272"/>
    <n v="288.89999999999998"/>
    <x v="23"/>
    <x v="9"/>
    <x v="1"/>
  </r>
  <r>
    <s v="P0024"/>
    <n v="14"/>
    <x v="1"/>
    <x v="1"/>
    <n v="0"/>
    <x v="0"/>
    <x v="0"/>
    <x v="0"/>
    <n v="144"/>
    <x v="0"/>
    <x v="63"/>
    <n v="2197.44"/>
    <x v="19"/>
    <x v="9"/>
    <x v="1"/>
  </r>
  <r>
    <s v="P0042"/>
    <n v="3"/>
    <x v="2"/>
    <x v="1"/>
    <n v="0"/>
    <x v="10"/>
    <x v="1"/>
    <x v="0"/>
    <n v="120"/>
    <x v="10"/>
    <x v="72"/>
    <n v="486"/>
    <x v="24"/>
    <x v="9"/>
    <x v="1"/>
  </r>
  <r>
    <s v="P0038"/>
    <n v="8"/>
    <x v="2"/>
    <x v="0"/>
    <n v="0"/>
    <x v="1"/>
    <x v="1"/>
    <x v="1"/>
    <n v="72"/>
    <x v="1"/>
    <x v="233"/>
    <n v="639.36"/>
    <x v="25"/>
    <x v="9"/>
    <x v="1"/>
  </r>
  <r>
    <s v="P0012"/>
    <n v="15"/>
    <x v="0"/>
    <x v="0"/>
    <n v="0"/>
    <x v="35"/>
    <x v="2"/>
    <x v="1"/>
    <n v="73"/>
    <x v="35"/>
    <x v="273"/>
    <n v="1412.55"/>
    <x v="0"/>
    <x v="10"/>
    <x v="1"/>
  </r>
  <r>
    <s v="P0015"/>
    <n v="15"/>
    <x v="0"/>
    <x v="1"/>
    <n v="0"/>
    <x v="27"/>
    <x v="2"/>
    <x v="3"/>
    <n v="12"/>
    <x v="27"/>
    <x v="153"/>
    <n v="235.79999999999998"/>
    <x v="1"/>
    <x v="10"/>
    <x v="1"/>
  </r>
  <r>
    <s v="P0030"/>
    <n v="15"/>
    <x v="2"/>
    <x v="1"/>
    <n v="0"/>
    <x v="28"/>
    <x v="4"/>
    <x v="0"/>
    <n v="148"/>
    <x v="28"/>
    <x v="194"/>
    <n v="3019.2"/>
    <x v="1"/>
    <x v="10"/>
    <x v="1"/>
  </r>
  <r>
    <s v="P0035"/>
    <n v="5"/>
    <x v="2"/>
    <x v="1"/>
    <n v="0"/>
    <x v="4"/>
    <x v="4"/>
    <x v="3"/>
    <n v="5"/>
    <x v="4"/>
    <x v="274"/>
    <n v="33.5"/>
    <x v="1"/>
    <x v="10"/>
    <x v="1"/>
  </r>
  <r>
    <s v="P0020"/>
    <n v="11"/>
    <x v="1"/>
    <x v="0"/>
    <n v="0"/>
    <x v="14"/>
    <x v="0"/>
    <x v="2"/>
    <n v="61"/>
    <x v="14"/>
    <x v="275"/>
    <n v="838.75"/>
    <x v="2"/>
    <x v="10"/>
    <x v="1"/>
  </r>
  <r>
    <s v="P0008"/>
    <n v="10"/>
    <x v="2"/>
    <x v="0"/>
    <n v="0"/>
    <x v="25"/>
    <x v="3"/>
    <x v="1"/>
    <n v="83"/>
    <x v="25"/>
    <x v="270"/>
    <n v="946.2"/>
    <x v="3"/>
    <x v="10"/>
    <x v="1"/>
  </r>
  <r>
    <s v="P0019"/>
    <n v="15"/>
    <x v="2"/>
    <x v="1"/>
    <n v="0"/>
    <x v="40"/>
    <x v="2"/>
    <x v="0"/>
    <n v="150"/>
    <x v="40"/>
    <x v="276"/>
    <n v="3150"/>
    <x v="15"/>
    <x v="10"/>
    <x v="1"/>
  </r>
  <r>
    <s v="P0043"/>
    <n v="13"/>
    <x v="2"/>
    <x v="1"/>
    <n v="0"/>
    <x v="23"/>
    <x v="1"/>
    <x v="1"/>
    <n v="67"/>
    <x v="23"/>
    <x v="277"/>
    <n v="1080.04"/>
    <x v="16"/>
    <x v="10"/>
    <x v="1"/>
  </r>
  <r>
    <s v="P0015"/>
    <n v="13"/>
    <x v="1"/>
    <x v="0"/>
    <n v="0"/>
    <x v="27"/>
    <x v="2"/>
    <x v="3"/>
    <n v="12"/>
    <x v="27"/>
    <x v="87"/>
    <n v="204.35999999999999"/>
    <x v="16"/>
    <x v="10"/>
    <x v="1"/>
  </r>
  <r>
    <s v="P0042"/>
    <n v="13"/>
    <x v="2"/>
    <x v="1"/>
    <n v="0"/>
    <x v="10"/>
    <x v="1"/>
    <x v="0"/>
    <n v="120"/>
    <x v="10"/>
    <x v="278"/>
    <n v="2106"/>
    <x v="16"/>
    <x v="10"/>
    <x v="1"/>
  </r>
  <r>
    <s v="P0040"/>
    <n v="13"/>
    <x v="1"/>
    <x v="1"/>
    <n v="0"/>
    <x v="17"/>
    <x v="1"/>
    <x v="1"/>
    <n v="90"/>
    <x v="17"/>
    <x v="279"/>
    <n v="1497.6000000000001"/>
    <x v="20"/>
    <x v="10"/>
    <x v="1"/>
  </r>
  <r>
    <s v="P0036"/>
    <n v="11"/>
    <x v="0"/>
    <x v="1"/>
    <n v="0"/>
    <x v="43"/>
    <x v="4"/>
    <x v="1"/>
    <n v="90"/>
    <x v="43"/>
    <x v="95"/>
    <n v="1059.3"/>
    <x v="21"/>
    <x v="10"/>
    <x v="1"/>
  </r>
  <r>
    <s v="P0019"/>
    <n v="10"/>
    <x v="0"/>
    <x v="0"/>
    <n v="0"/>
    <x v="40"/>
    <x v="2"/>
    <x v="0"/>
    <n v="150"/>
    <x v="40"/>
    <x v="280"/>
    <n v="2100"/>
    <x v="21"/>
    <x v="10"/>
    <x v="1"/>
  </r>
  <r>
    <s v="P0027"/>
    <n v="8"/>
    <x v="1"/>
    <x v="1"/>
    <n v="0"/>
    <x v="26"/>
    <x v="4"/>
    <x v="2"/>
    <n v="48"/>
    <x v="26"/>
    <x v="159"/>
    <n v="456.96000000000004"/>
    <x v="4"/>
    <x v="10"/>
    <x v="1"/>
  </r>
  <r>
    <s v="P0018"/>
    <n v="7"/>
    <x v="2"/>
    <x v="0"/>
    <n v="0"/>
    <x v="30"/>
    <x v="2"/>
    <x v="3"/>
    <n v="37"/>
    <x v="30"/>
    <x v="60"/>
    <n v="344.47"/>
    <x v="26"/>
    <x v="10"/>
    <x v="1"/>
  </r>
  <r>
    <s v="P0027"/>
    <n v="10"/>
    <x v="0"/>
    <x v="1"/>
    <n v="0"/>
    <x v="26"/>
    <x v="4"/>
    <x v="2"/>
    <n v="48"/>
    <x v="26"/>
    <x v="10"/>
    <n v="571.20000000000005"/>
    <x v="22"/>
    <x v="10"/>
    <x v="1"/>
  </r>
  <r>
    <s v="P0002"/>
    <n v="1"/>
    <x v="2"/>
    <x v="1"/>
    <n v="0"/>
    <x v="29"/>
    <x v="3"/>
    <x v="1"/>
    <n v="105"/>
    <x v="29"/>
    <x v="261"/>
    <n v="142.80000000000001"/>
    <x v="29"/>
    <x v="10"/>
    <x v="1"/>
  </r>
  <r>
    <s v="P0012"/>
    <n v="14"/>
    <x v="2"/>
    <x v="1"/>
    <n v="0"/>
    <x v="35"/>
    <x v="2"/>
    <x v="1"/>
    <n v="73"/>
    <x v="35"/>
    <x v="56"/>
    <n v="1318.38"/>
    <x v="17"/>
    <x v="10"/>
    <x v="1"/>
  </r>
  <r>
    <s v="P0017"/>
    <n v="8"/>
    <x v="1"/>
    <x v="0"/>
    <n v="0"/>
    <x v="39"/>
    <x v="2"/>
    <x v="0"/>
    <n v="134"/>
    <x v="39"/>
    <x v="281"/>
    <n v="1254.24"/>
    <x v="23"/>
    <x v="10"/>
    <x v="1"/>
  </r>
  <r>
    <s v="P0034"/>
    <n v="8"/>
    <x v="2"/>
    <x v="1"/>
    <n v="0"/>
    <x v="13"/>
    <x v="4"/>
    <x v="2"/>
    <n v="55"/>
    <x v="13"/>
    <x v="27"/>
    <n v="466.4"/>
    <x v="7"/>
    <x v="10"/>
    <x v="1"/>
  </r>
  <r>
    <s v="P0020"/>
    <n v="6"/>
    <x v="2"/>
    <x v="1"/>
    <n v="0"/>
    <x v="14"/>
    <x v="0"/>
    <x v="2"/>
    <n v="61"/>
    <x v="14"/>
    <x v="282"/>
    <n v="457.5"/>
    <x v="10"/>
    <x v="10"/>
    <x v="1"/>
  </r>
  <r>
    <s v="P0036"/>
    <n v="12"/>
    <x v="1"/>
    <x v="0"/>
    <n v="0"/>
    <x v="43"/>
    <x v="4"/>
    <x v="1"/>
    <n v="90"/>
    <x v="43"/>
    <x v="1"/>
    <n v="1155.5999999999999"/>
    <x v="19"/>
    <x v="10"/>
    <x v="1"/>
  </r>
  <r>
    <s v="P0004"/>
    <n v="5"/>
    <x v="2"/>
    <x v="1"/>
    <n v="0"/>
    <x v="3"/>
    <x v="3"/>
    <x v="2"/>
    <n v="44"/>
    <x v="3"/>
    <x v="3"/>
    <n v="244.20000000000002"/>
    <x v="11"/>
    <x v="10"/>
    <x v="1"/>
  </r>
  <r>
    <s v="P0032"/>
    <n v="5"/>
    <x v="2"/>
    <x v="0"/>
    <n v="0"/>
    <x v="18"/>
    <x v="4"/>
    <x v="1"/>
    <n v="89"/>
    <x v="18"/>
    <x v="283"/>
    <n v="587.4"/>
    <x v="12"/>
    <x v="10"/>
    <x v="1"/>
  </r>
  <r>
    <s v="P0034"/>
    <n v="15"/>
    <x v="2"/>
    <x v="0"/>
    <n v="0"/>
    <x v="13"/>
    <x v="4"/>
    <x v="2"/>
    <n v="55"/>
    <x v="13"/>
    <x v="284"/>
    <n v="874.5"/>
    <x v="13"/>
    <x v="10"/>
    <x v="1"/>
  </r>
  <r>
    <s v="P0031"/>
    <n v="8"/>
    <x v="2"/>
    <x v="1"/>
    <n v="0"/>
    <x v="5"/>
    <x v="4"/>
    <x v="1"/>
    <n v="93"/>
    <x v="5"/>
    <x v="285"/>
    <n v="833.28"/>
    <x v="14"/>
    <x v="10"/>
    <x v="1"/>
  </r>
  <r>
    <s v="P0015"/>
    <n v="2"/>
    <x v="2"/>
    <x v="0"/>
    <n v="0"/>
    <x v="27"/>
    <x v="2"/>
    <x v="3"/>
    <n v="12"/>
    <x v="27"/>
    <x v="118"/>
    <n v="31.439999999999998"/>
    <x v="24"/>
    <x v="10"/>
    <x v="1"/>
  </r>
  <r>
    <s v="P0028"/>
    <n v="5"/>
    <x v="0"/>
    <x v="1"/>
    <n v="0"/>
    <x v="33"/>
    <x v="4"/>
    <x v="3"/>
    <n v="37"/>
    <x v="33"/>
    <x v="260"/>
    <n v="209.05"/>
    <x v="2"/>
    <x v="11"/>
    <x v="1"/>
  </r>
  <r>
    <s v="P0026"/>
    <n v="10"/>
    <x v="2"/>
    <x v="1"/>
    <n v="0"/>
    <x v="42"/>
    <x v="4"/>
    <x v="3"/>
    <n v="18"/>
    <x v="42"/>
    <x v="153"/>
    <n v="246.6"/>
    <x v="3"/>
    <x v="11"/>
    <x v="1"/>
  </r>
  <r>
    <s v="P0044"/>
    <n v="15"/>
    <x v="2"/>
    <x v="1"/>
    <n v="0"/>
    <x v="11"/>
    <x v="1"/>
    <x v="1"/>
    <n v="76"/>
    <x v="11"/>
    <x v="125"/>
    <n v="1231.2"/>
    <x v="3"/>
    <x v="11"/>
    <x v="1"/>
  </r>
  <r>
    <s v="P0038"/>
    <n v="12"/>
    <x v="2"/>
    <x v="1"/>
    <n v="0"/>
    <x v="1"/>
    <x v="1"/>
    <x v="1"/>
    <n v="72"/>
    <x v="1"/>
    <x v="286"/>
    <n v="959.04"/>
    <x v="20"/>
    <x v="11"/>
    <x v="1"/>
  </r>
  <r>
    <s v="P0016"/>
    <n v="13"/>
    <x v="2"/>
    <x v="0"/>
    <n v="0"/>
    <x v="21"/>
    <x v="2"/>
    <x v="3"/>
    <n v="13"/>
    <x v="21"/>
    <x v="30"/>
    <n v="216.32"/>
    <x v="20"/>
    <x v="11"/>
    <x v="1"/>
  </r>
  <r>
    <s v="P0038"/>
    <n v="5"/>
    <x v="2"/>
    <x v="1"/>
    <n v="0"/>
    <x v="1"/>
    <x v="1"/>
    <x v="1"/>
    <n v="72"/>
    <x v="1"/>
    <x v="72"/>
    <n v="399.6"/>
    <x v="20"/>
    <x v="11"/>
    <x v="1"/>
  </r>
  <r>
    <s v="P0027"/>
    <n v="5"/>
    <x v="2"/>
    <x v="0"/>
    <n v="0"/>
    <x v="26"/>
    <x v="4"/>
    <x v="2"/>
    <n v="48"/>
    <x v="26"/>
    <x v="94"/>
    <n v="285.60000000000002"/>
    <x v="5"/>
    <x v="11"/>
    <x v="1"/>
  </r>
  <r>
    <s v="P0013"/>
    <n v="9"/>
    <x v="0"/>
    <x v="0"/>
    <n v="0"/>
    <x v="2"/>
    <x v="2"/>
    <x v="1"/>
    <n v="112"/>
    <x v="2"/>
    <x v="154"/>
    <n v="1098.72"/>
    <x v="5"/>
    <x v="11"/>
    <x v="1"/>
  </r>
  <r>
    <s v="P0014"/>
    <n v="10"/>
    <x v="1"/>
    <x v="1"/>
    <n v="0"/>
    <x v="9"/>
    <x v="2"/>
    <x v="1"/>
    <n v="112"/>
    <x v="9"/>
    <x v="287"/>
    <n v="1467.2"/>
    <x v="5"/>
    <x v="11"/>
    <x v="1"/>
  </r>
  <r>
    <s v="P0030"/>
    <n v="9"/>
    <x v="0"/>
    <x v="1"/>
    <n v="0"/>
    <x v="28"/>
    <x v="4"/>
    <x v="0"/>
    <n v="148"/>
    <x v="28"/>
    <x v="69"/>
    <n v="1811.52"/>
    <x v="6"/>
    <x v="11"/>
    <x v="1"/>
  </r>
  <r>
    <s v="P0041"/>
    <n v="10"/>
    <x v="0"/>
    <x v="0"/>
    <n v="0"/>
    <x v="41"/>
    <x v="1"/>
    <x v="0"/>
    <n v="138"/>
    <x v="41"/>
    <x v="235"/>
    <n v="1738.8"/>
    <x v="6"/>
    <x v="11"/>
    <x v="1"/>
  </r>
  <r>
    <s v="P0005"/>
    <n v="4"/>
    <x v="2"/>
    <x v="1"/>
    <n v="0"/>
    <x v="24"/>
    <x v="3"/>
    <x v="0"/>
    <n v="133"/>
    <x v="24"/>
    <x v="130"/>
    <n v="622.44000000000005"/>
    <x v="29"/>
    <x v="11"/>
    <x v="1"/>
  </r>
  <r>
    <s v="P0009"/>
    <n v="13"/>
    <x v="2"/>
    <x v="0"/>
    <n v="0"/>
    <x v="37"/>
    <x v="3"/>
    <x v="3"/>
    <n v="6"/>
    <x v="37"/>
    <x v="88"/>
    <n v="102.17999999999999"/>
    <x v="17"/>
    <x v="11"/>
    <x v="1"/>
  </r>
  <r>
    <s v="P0044"/>
    <n v="7"/>
    <x v="2"/>
    <x v="0"/>
    <n v="0"/>
    <x v="11"/>
    <x v="1"/>
    <x v="1"/>
    <n v="76"/>
    <x v="11"/>
    <x v="130"/>
    <n v="574.55999999999995"/>
    <x v="8"/>
    <x v="11"/>
    <x v="1"/>
  </r>
  <r>
    <s v="P0011"/>
    <n v="14"/>
    <x v="2"/>
    <x v="1"/>
    <n v="0"/>
    <x v="31"/>
    <x v="2"/>
    <x v="2"/>
    <n v="44"/>
    <x v="31"/>
    <x v="189"/>
    <n v="677.6"/>
    <x v="8"/>
    <x v="11"/>
    <x v="1"/>
  </r>
  <r>
    <s v="P0009"/>
    <n v="11"/>
    <x v="1"/>
    <x v="0"/>
    <n v="0"/>
    <x v="37"/>
    <x v="3"/>
    <x v="3"/>
    <n v="6"/>
    <x v="37"/>
    <x v="288"/>
    <n v="86.46"/>
    <x v="8"/>
    <x v="11"/>
    <x v="1"/>
  </r>
  <r>
    <s v="P0006"/>
    <n v="10"/>
    <x v="2"/>
    <x v="0"/>
    <n v="0"/>
    <x v="15"/>
    <x v="3"/>
    <x v="1"/>
    <n v="75"/>
    <x v="15"/>
    <x v="107"/>
    <n v="855"/>
    <x v="10"/>
    <x v="11"/>
    <x v="1"/>
  </r>
  <r>
    <s v="P0008"/>
    <n v="15"/>
    <x v="2"/>
    <x v="0"/>
    <n v="0"/>
    <x v="25"/>
    <x v="3"/>
    <x v="1"/>
    <n v="83"/>
    <x v="25"/>
    <x v="89"/>
    <n v="1419.3000000000002"/>
    <x v="28"/>
    <x v="11"/>
    <x v="1"/>
  </r>
  <r>
    <s v="P0042"/>
    <n v="1"/>
    <x v="0"/>
    <x v="1"/>
    <n v="0"/>
    <x v="10"/>
    <x v="1"/>
    <x v="0"/>
    <n v="120"/>
    <x v="10"/>
    <x v="68"/>
    <n v="162"/>
    <x v="28"/>
    <x v="11"/>
    <x v="1"/>
  </r>
  <r>
    <s v="P0041"/>
    <n v="14"/>
    <x v="2"/>
    <x v="0"/>
    <n v="0"/>
    <x v="41"/>
    <x v="1"/>
    <x v="0"/>
    <n v="138"/>
    <x v="41"/>
    <x v="183"/>
    <n v="2434.3199999999997"/>
    <x v="24"/>
    <x v="11"/>
    <x v="1"/>
  </r>
  <r>
    <s v="P0033"/>
    <n v="12"/>
    <x v="1"/>
    <x v="0"/>
    <n v="0"/>
    <x v="38"/>
    <x v="4"/>
    <x v="1"/>
    <n v="95"/>
    <x v="38"/>
    <x v="125"/>
    <n v="1436.4"/>
    <x v="25"/>
    <x v="11"/>
    <x v="1"/>
  </r>
  <r>
    <s v="P0011"/>
    <n v="6"/>
    <x v="1"/>
    <x v="0"/>
    <n v="0"/>
    <x v="31"/>
    <x v="2"/>
    <x v="2"/>
    <n v="44"/>
    <x v="31"/>
    <x v="166"/>
    <n v="290.39999999999998"/>
    <x v="25"/>
    <x v="11"/>
    <x v="1"/>
  </r>
  <r>
    <s v="P0011"/>
    <n v="3"/>
    <x v="0"/>
    <x v="1"/>
    <n v="0"/>
    <x v="31"/>
    <x v="2"/>
    <x v="2"/>
    <n v="44"/>
    <x v="31"/>
    <x v="165"/>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334DDF-DF45-4F41-B273-8F2F2AD3F4A8}" name="TotalSal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2:E3" firstHeaderRow="0" firstDataRow="1" firstDataCol="0"/>
  <pivotFields count="15">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_BUYING_VALUE" fld="10" baseField="0" baseItem="0"/>
    <dataField name="Sum of TOTAL_SELLING_VALUE" fld="11" baseField="0" baseItem="0"/>
  </dataFields>
  <formats count="1">
    <format dxfId="1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503816-5802-407E-9D9E-99B99A441A45}" name="Productwise"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Q2:T46" firstHeaderRow="0" firstDataRow="1" firstDataCol="2"/>
  <pivotFields count="15">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5"/>
    <field x="7"/>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_SELLING_VALUE" fld="11" baseField="0" baseItem="0"/>
    <dataField name="Sum of QUANTITY"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C00923-656B-4639-9791-BCFEB90C5273}" name="Categorywise"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AF2:AG7" firstHeaderRow="1" firstDataRow="1" firstDataCol="1"/>
  <pivotFields count="15">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6"/>
  </rowFields>
  <rowItems count="5">
    <i>
      <x/>
    </i>
    <i>
      <x v="1"/>
    </i>
    <i>
      <x v="2"/>
    </i>
    <i>
      <x v="3"/>
    </i>
    <i>
      <x v="4"/>
    </i>
  </rowItems>
  <colItems count="1">
    <i/>
  </colItems>
  <dataFields count="1">
    <dataField name="Sum of TOTAL_SELLING_VALUE" fld="11" baseField="0" baseItem="0" numFmtId="165"/>
  </dataFields>
  <formats count="1">
    <format dxfId="1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618104-83BC-41B1-9DAB-8552A1944508}" name="SalesType"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chartFormat="7">
  <location ref="AN2:AO5" firstHeaderRow="1" firstDataRow="1" firstDataCol="1"/>
  <pivotFields count="15">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2"/>
  </rowFields>
  <rowItems count="3">
    <i>
      <x/>
    </i>
    <i>
      <x v="1"/>
    </i>
    <i>
      <x v="2"/>
    </i>
  </rowItems>
  <colItems count="1">
    <i/>
  </colItems>
  <dataFields count="1">
    <dataField name="Sum of TOTAL_SELLING_VALUE" fld="11"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2" count="1" selected="0">
            <x v="0"/>
          </reference>
        </references>
      </pivotArea>
    </chartFormat>
    <chartFormat chart="6" format="10">
      <pivotArea type="data" outline="0" fieldPosition="0">
        <references count="2">
          <reference field="4294967294" count="1" selected="0">
            <x v="0"/>
          </reference>
          <reference field="2" count="1" selected="0">
            <x v="1"/>
          </reference>
        </references>
      </pivotArea>
    </chartFormat>
    <chartFormat chart="6"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EF1C30-1E9C-41C9-989E-95C163A0149E}" name="Daily"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chartFormat="4">
  <location ref="A2:B33" firstHeaderRow="1" firstDataRow="1" firstDataCol="1"/>
  <pivotFields count="15">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_SELLING_VALUE" fld="11" baseField="0" baseItem="0" numFmtId="165"/>
  </dataFields>
  <formats count="1">
    <format dxfId="11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6DD4AB-F5B8-41C1-BF62-641F85187108}" name="Monthly"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G2:I14" firstHeaderRow="0" firstDataRow="1" firstDataCol="1"/>
  <pivotFields count="15">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12">
    <i>
      <x/>
    </i>
    <i>
      <x v="1"/>
    </i>
    <i>
      <x v="2"/>
    </i>
    <i>
      <x v="3"/>
    </i>
    <i>
      <x v="4"/>
    </i>
    <i>
      <x v="5"/>
    </i>
    <i>
      <x v="6"/>
    </i>
    <i>
      <x v="7"/>
    </i>
    <i>
      <x v="8"/>
    </i>
    <i>
      <x v="9"/>
    </i>
    <i>
      <x v="10"/>
    </i>
    <i>
      <x v="11"/>
    </i>
  </rowItems>
  <colFields count="1">
    <field x="-2"/>
  </colFields>
  <colItems count="2">
    <i>
      <x/>
    </i>
    <i i="1">
      <x v="1"/>
    </i>
  </colItems>
  <dataFields count="2">
    <dataField name="Sum of TOTAL_BUYING_VALUE" fld="10" baseField="0" baseItem="0"/>
    <dataField name="Sum of TOTAL_SELLING_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1EC64E-9878-4D33-96D2-079A3B75EB73}" name="PaymentMode"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chartFormat="12">
  <location ref="AQ2:AR4" firstHeaderRow="1" firstDataRow="1" firstDataCol="1"/>
  <pivotFields count="15">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pivotField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2">
    <i>
      <x/>
    </i>
    <i>
      <x v="1"/>
    </i>
  </rowItems>
  <colItems count="1">
    <i/>
  </colItems>
  <dataFields count="1">
    <dataField name="Sum of TOTAL_SELLING_VALUE" fld="11" baseField="0" baseItem="0"/>
  </dataFields>
  <chartFormats count="9">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3" count="1" selected="0">
            <x v="0"/>
          </reference>
        </references>
      </pivotArea>
    </chartFormat>
    <chartFormat chart="8" format="8">
      <pivotArea type="data" outline="0" fieldPosition="0">
        <references count="2">
          <reference field="4294967294" count="1" selected="0">
            <x v="0"/>
          </reference>
          <reference field="3"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3" count="1" selected="0">
            <x v="0"/>
          </reference>
        </references>
      </pivotArea>
    </chartFormat>
    <chartFormat chart="11"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676B0F16-E2E4-453C-85F7-4F00382F584D}" sourceName="SALE TYPE">
  <pivotTables>
    <pivotTable tabId="3" name="Daily"/>
    <pivotTable tabId="3" name="Categorywise"/>
    <pivotTable tabId="3" name="PaymentMode"/>
    <pivotTable tabId="3" name="TotalSales"/>
    <pivotTable tabId="3" name="Monthly"/>
    <pivotTable tabId="3" name="Productwise"/>
  </pivotTables>
  <data>
    <tabular pivotCacheId="136983398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9AE71F91-D9CD-4343-8F63-63BE8B68A51E}" sourceName="PAYMENT MODE">
  <pivotTables>
    <pivotTable tabId="3" name="Daily"/>
    <pivotTable tabId="3" name="Categorywise"/>
    <pivotTable tabId="3" name="TotalSales"/>
    <pivotTable tabId="3" name="Monthly"/>
    <pivotTable tabId="3" name="Productwise"/>
    <pivotTable tabId="3" name="SalesType"/>
  </pivotTables>
  <data>
    <tabular pivotCacheId="136983398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47444B5-1A17-4048-82C6-4893BBAFF5C1}" sourceName="MONTH">
  <pivotTables>
    <pivotTable tabId="3" name="Daily"/>
    <pivotTable tabId="3" name="Categorywise"/>
    <pivotTable tabId="3" name="PaymentMode"/>
    <pivotTable tabId="3" name="Productwise"/>
    <pivotTable tabId="3" name="SalesType"/>
    <pivotTable tabId="3" name="TotalSales"/>
  </pivotTables>
  <data>
    <tabular pivotCacheId="136983398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B665EE6-1E18-49C9-8EC9-1A4DF09CB8D0}"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13698339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2048E5B3-432E-48D6-ABD7-F23EEB3B6C52}" cache="Slicer_SALE_TYPE" caption="SALE TYPE" rowHeight="241300"/>
  <slicer name="PAYMENT MODE" xr10:uid="{15D2D1F1-7974-4F65-8698-1A73D867E178}" cache="Slicer_PAYMENT_MODE" caption="PAYMENT MODE" rowHeight="241300"/>
  <slicer name="MONTH" xr10:uid="{B71DABBE-42D6-4D0A-96FB-07899D3E49A7}" cache="Slicer_MONTH" caption="MONTH" rowHeight="241300"/>
  <slicer name="YEAR" xr10:uid="{91EE3F59-78CD-4407-9D33-F0EAC7C097DB}"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605763B6-3337-4F53-9A76-F882A5402FBC}" cache="Slicer_SALE_TYPE" caption="SALE TYPE" columnCount="3" style="SLICER" rowHeight="241300"/>
  <slicer name="PAYMENT MODE 1" xr10:uid="{9AD896FA-1A86-4ED6-88B6-0913C1BEB708}" cache="Slicer_PAYMENT_MODE" caption="PAYMENT MODE" columnCount="2" style="SLICER" rowHeight="241300"/>
  <slicer name="MONTH 1" xr10:uid="{9AA4D997-6348-4175-BBA5-4C9E1237F6AA}" cache="Slicer_MONTH" caption="MONTH" startItem="1" style="SLICER" rowHeight="241300"/>
  <slicer name="YEAR 1" xr10:uid="{5EA06437-7372-4B8D-BEAC-A01F5B380B91}" cache="Slicer_YEAR" caption="YEAR"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146" headerRowBorderDxfId="145">
  <autoFilter ref="A1:P528" xr:uid="{60351B27-4213-4B50-AF1E-6DD234ED1CD8}"/>
  <sortState xmlns:xlrd2="http://schemas.microsoft.com/office/spreadsheetml/2017/richdata2" ref="A2:E527">
    <sortCondition ref="A1:A527"/>
  </sortState>
  <tableColumns count="16">
    <tableColumn id="1" xr3:uid="{7E2D9722-C99A-4D79-AD8A-A4AF24D31B15}" name="DATE" dataDxfId="144"/>
    <tableColumn id="3" xr3:uid="{1B687DA1-746A-409E-8132-464ADA2D65F7}" name="PRODUCT ID" dataDxfId="143"/>
    <tableColumn id="2" xr3:uid="{3D21C161-3520-4EEB-95C2-BC89A67F811B}" name="QUANTITY" dataDxfId="142"/>
    <tableColumn id="4" xr3:uid="{51AFA112-3989-4C7A-B537-003512753602}" name="SALE TYPE" dataDxfId="141"/>
    <tableColumn id="5" xr3:uid="{057B8FDA-60FB-4816-999C-2030B688B9CF}" name="PAYMENT MODE" dataDxfId="140"/>
    <tableColumn id="6" xr3:uid="{A77A9445-20AF-4122-92EB-C3706E536AB4}" name="DISCOUNT %" dataDxfId="139"/>
    <tableColumn id="7" xr3:uid="{80A1C2E5-107D-4E8F-B0CA-255B0FE83472}" name="PRODUCT" dataDxfId="138">
      <calculatedColumnFormula>VLOOKUP(InputData[[#This Row],[PRODUCT ID]],MasterData[],2,0)</calculatedColumnFormula>
    </tableColumn>
    <tableColumn id="8" xr3:uid="{5FBCCA9D-6C71-4896-875E-561E11B4AFDF}" name="CATEGORY" dataDxfId="137">
      <calculatedColumnFormula>VLOOKUP(InputData[[#This Row],[PRODUCT ID]],MasterData[],3,0)</calculatedColumnFormula>
    </tableColumn>
    <tableColumn id="9" xr3:uid="{78194B4D-76CC-4117-B346-BC149EECDDD2}" name="UOM" dataDxfId="136">
      <calculatedColumnFormula>VLOOKUP(InputData[[#This Row],[PRODUCT ID]],MasterData[],4,0)</calculatedColumnFormula>
    </tableColumn>
    <tableColumn id="10" xr3:uid="{1DE6A84C-B440-481E-BE52-0B3DB57E3C9A}" name="BUYING PRIZE" dataDxfId="135">
      <calculatedColumnFormula>VLOOKUP(InputData[[#This Row],[PRODUCT ID]],MasterData[],5,0)</calculatedColumnFormula>
    </tableColumn>
    <tableColumn id="11" xr3:uid="{8C77973A-2A33-4FF1-9698-C9D60A33D335}" name="SELLING PRICE" dataDxfId="134">
      <calculatedColumnFormula>VLOOKUP(InputData[[#This Row],[PRODUCT ID]],MasterData[],6,0)</calculatedColumnFormula>
    </tableColumn>
    <tableColumn id="12" xr3:uid="{E0870005-93E5-4DFB-BA59-FD52E2CFA127}" name="TOTAL_BUYING_VALUE" dataDxfId="133">
      <calculatedColumnFormula>InputData[[#This Row],[BUYING PRIZE]]*InputData[[#This Row],[QUANTITY]]</calculatedColumnFormula>
    </tableColumn>
    <tableColumn id="13" xr3:uid="{6557441F-16DF-4C1B-88B4-2F171775037C}" name="TOTAL_SELLING_VALUE" dataDxfId="132">
      <calculatedColumnFormula>InputData[[#This Row],[QUANTITY]]*InputData[[#This Row],[SELLING PRICE]]*(1-InputData[[#This Row],[DISCOUNT %]])</calculatedColumnFormula>
    </tableColumn>
    <tableColumn id="14" xr3:uid="{BAF65D49-5205-411C-BD5C-AC30C7392ED7}" name="DAY" dataDxfId="131">
      <calculatedColumnFormula>DAY(InputData[[#This Row],[DATE]])</calculatedColumnFormula>
    </tableColumn>
    <tableColumn id="15" xr3:uid="{3886461B-1F82-4F5F-93C3-4F9E656D98AC}" name="MONTH" dataDxfId="130">
      <calculatedColumnFormula>TEXT(InputData[[#This Row],[DATE]],"mmm")</calculatedColumnFormula>
    </tableColumn>
    <tableColumn id="16" xr3:uid="{B855AA9A-CD96-4939-9779-1272A5666F89}" name="YEAR" dataDxfId="12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28" dataDxfId="126" headerRowBorderDxfId="127">
  <autoFilter ref="A1:F46" xr:uid="{DE6FA1E2-6EE8-430A-AF62-020400F3E926}"/>
  <tableColumns count="6">
    <tableColumn id="1" xr3:uid="{106E50BA-9FFB-484D-AC75-176578AFED44}" name="PRODUCT ID" dataDxfId="125"/>
    <tableColumn id="2" xr3:uid="{C6063C4C-22AC-43C3-B630-5C0916CFA263}" name="PRODUCT" dataDxfId="124"/>
    <tableColumn id="3" xr3:uid="{FEA9A0A4-A0D7-45FA-BD75-4D9EBBD09441}" name="CATEGORY" dataDxfId="123"/>
    <tableColumn id="4" xr3:uid="{3BDFD3DA-79CD-4B0E-9F98-1F406523093B}" name="UOM" dataDxfId="122"/>
    <tableColumn id="5" xr3:uid="{C286276F-25D5-4D9D-9759-32EF67A133BE}" name="BUYING PRIZE" dataDxfId="121"/>
    <tableColumn id="6" xr3:uid="{BFC92544-6510-4B40-ABEE-FD6A4B0302D7}" name="SELLING PRICE" dataDxfId="120"/>
  </tableColumns>
  <tableStyleInfo name="TableStyleLight14" showFirstColumn="0" showLastColumn="0" showRowStripes="1" showColumnStripes="0"/>
</table>
</file>

<file path=xl/theme/theme1.xml><?xml version="1.0" encoding="utf-8"?>
<a:theme xmlns:a="http://schemas.openxmlformats.org/drawingml/2006/main" name="Berlin">
  <a:themeElements>
    <a:clrScheme name="Red">
      <a:dk1>
        <a:srgbClr val="FF0000"/>
      </a:dk1>
      <a:lt1>
        <a:srgbClr val="85C0FB"/>
      </a:lt1>
      <a:dk2>
        <a:srgbClr val="FFD965"/>
      </a:dk2>
      <a:lt2>
        <a:srgbClr val="70AD47"/>
      </a:lt2>
      <a:accent1>
        <a:srgbClr val="FFFFFF"/>
      </a:accent1>
      <a:accent2>
        <a:srgbClr val="954F72"/>
      </a:accent2>
      <a:accent3>
        <a:srgbClr val="A5A5A5"/>
      </a:accent3>
      <a:accent4>
        <a:srgbClr val="FFD965"/>
      </a:accent4>
      <a:accent5>
        <a:srgbClr val="85C0FB"/>
      </a:accent5>
      <a:accent6>
        <a:srgbClr val="FF0000"/>
      </a:accent6>
      <a:hlink>
        <a:srgbClr val="C490AA"/>
      </a:hlink>
      <a:folHlink>
        <a:srgbClr val="7F0000"/>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B490" zoomScale="80" zoomScaleNormal="80" workbookViewId="0">
      <selection activeCell="B2" sqref="B2"/>
    </sheetView>
  </sheetViews>
  <sheetFormatPr defaultRowHeight="15" x14ac:dyDescent="0.3"/>
  <cols>
    <col min="1" max="1" width="12.375" customWidth="1"/>
    <col min="2" max="2" width="15.75" customWidth="1"/>
    <col min="3" max="3" width="14.25" customWidth="1"/>
    <col min="4" max="4" width="14" customWidth="1"/>
    <col min="5" max="5" width="19.625" customWidth="1"/>
    <col min="6" max="6" width="16.25" customWidth="1"/>
    <col min="7" max="7" width="13.625" customWidth="1"/>
    <col min="8" max="8" width="14.375" customWidth="1"/>
    <col min="9" max="9" width="9.75" customWidth="1"/>
    <col min="10" max="10" width="17.25" customWidth="1"/>
    <col min="11" max="11" width="17.625" customWidth="1"/>
    <col min="12" max="12" width="16.875" customWidth="1"/>
    <col min="13" max="13" width="16.375" customWidth="1"/>
    <col min="14" max="14" width="11.5" customWidth="1"/>
  </cols>
  <sheetData>
    <row r="1" spans="1:16" ht="17.2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ht="16.5"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2">
        <f>VLOOKUP(InputData[[#This Row],[PRODUCT ID]],MasterData[],5,0)</f>
        <v>144</v>
      </c>
      <c r="K2" s="12">
        <f>VLOOKUP(InputData[[#This Row],[PRODUCT ID]],MasterData[],6,0)</f>
        <v>156.96</v>
      </c>
      <c r="L2" s="12">
        <f>InputData[[#This Row],[BUYING PRIZE]]*InputData[[#This Row],[QUANTITY]]</f>
        <v>1296</v>
      </c>
      <c r="M2" s="12">
        <f>InputData[[#This Row],[QUANTITY]]*InputData[[#This Row],[SELLING PRICE]]*(1-InputData[[#This Row],[DISCOUNT %]])</f>
        <v>1412.64</v>
      </c>
      <c r="N2" s="11">
        <f>DAY(InputData[[#This Row],[DATE]])</f>
        <v>1</v>
      </c>
      <c r="O2" s="11" t="str">
        <f>TEXT(InputData[[#This Row],[DATE]],"mmm")</f>
        <v>Jan</v>
      </c>
      <c r="P2" s="11">
        <f>YEAR(InputData[[#This Row],[DATE]])</f>
        <v>2021</v>
      </c>
    </row>
    <row r="3" spans="1:16" ht="16.5"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2">
        <f>VLOOKUP(InputData[[#This Row],[PRODUCT ID]],MasterData[],5,0)</f>
        <v>72</v>
      </c>
      <c r="K3" s="12">
        <f>VLOOKUP(InputData[[#This Row],[PRODUCT ID]],MasterData[],6,0)</f>
        <v>79.92</v>
      </c>
      <c r="L3" s="12">
        <f>InputData[[#This Row],[BUYING PRIZE]]*InputData[[#This Row],[QUANTITY]]</f>
        <v>1080</v>
      </c>
      <c r="M3" s="12">
        <f>InputData[[#This Row],[QUANTITY]]*InputData[[#This Row],[SELLING PRICE]]*(1-InputData[[#This Row],[DISCOUNT %]])</f>
        <v>1198.8</v>
      </c>
      <c r="N3" s="11">
        <f>DAY(InputData[[#This Row],[DATE]])</f>
        <v>2</v>
      </c>
      <c r="O3" s="11" t="str">
        <f>TEXT(InputData[[#This Row],[DATE]],"mmm")</f>
        <v>Jan</v>
      </c>
      <c r="P3" s="11">
        <f>YEAR(InputData[[#This Row],[DATE]])</f>
        <v>2021</v>
      </c>
    </row>
    <row r="4" spans="1:16" ht="16.5"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2">
        <f>VLOOKUP(InputData[[#This Row],[PRODUCT ID]],MasterData[],5,0)</f>
        <v>112</v>
      </c>
      <c r="K4" s="12">
        <f>VLOOKUP(InputData[[#This Row],[PRODUCT ID]],MasterData[],6,0)</f>
        <v>122.08</v>
      </c>
      <c r="L4" s="12">
        <f>InputData[[#This Row],[BUYING PRIZE]]*InputData[[#This Row],[QUANTITY]]</f>
        <v>672</v>
      </c>
      <c r="M4" s="12">
        <f>InputData[[#This Row],[QUANTITY]]*InputData[[#This Row],[SELLING PRICE]]*(1-InputData[[#This Row],[DISCOUNT %]])</f>
        <v>732.48</v>
      </c>
      <c r="N4" s="11">
        <f>DAY(InputData[[#This Row],[DATE]])</f>
        <v>2</v>
      </c>
      <c r="O4" s="11" t="str">
        <f>TEXT(InputData[[#This Row],[DATE]],"mmm")</f>
        <v>Jan</v>
      </c>
      <c r="P4" s="11">
        <f>YEAR(InputData[[#This Row],[DATE]])</f>
        <v>2021</v>
      </c>
    </row>
    <row r="5" spans="1:16" ht="16.5"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2">
        <f>VLOOKUP(InputData[[#This Row],[PRODUCT ID]],MasterData[],5,0)</f>
        <v>44</v>
      </c>
      <c r="K5" s="12">
        <f>VLOOKUP(InputData[[#This Row],[PRODUCT ID]],MasterData[],6,0)</f>
        <v>48.84</v>
      </c>
      <c r="L5" s="12">
        <f>InputData[[#This Row],[BUYING PRIZE]]*InputData[[#This Row],[QUANTITY]]</f>
        <v>220</v>
      </c>
      <c r="M5" s="12">
        <f>InputData[[#This Row],[QUANTITY]]*InputData[[#This Row],[SELLING PRICE]]*(1-InputData[[#This Row],[DISCOUNT %]])</f>
        <v>244.20000000000002</v>
      </c>
      <c r="N5" s="11">
        <f>DAY(InputData[[#This Row],[DATE]])</f>
        <v>3</v>
      </c>
      <c r="O5" s="11" t="str">
        <f>TEXT(InputData[[#This Row],[DATE]],"mmm")</f>
        <v>Jan</v>
      </c>
      <c r="P5" s="11">
        <f>YEAR(InputData[[#This Row],[DATE]])</f>
        <v>2021</v>
      </c>
    </row>
    <row r="6" spans="1:16" ht="16.5"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2">
        <f>VLOOKUP(InputData[[#This Row],[PRODUCT ID]],MasterData[],5,0)</f>
        <v>5</v>
      </c>
      <c r="K6" s="12">
        <f>VLOOKUP(InputData[[#This Row],[PRODUCT ID]],MasterData[],6,0)</f>
        <v>6.7</v>
      </c>
      <c r="L6" s="12">
        <f>InputData[[#This Row],[BUYING PRIZE]]*InputData[[#This Row],[QUANTITY]]</f>
        <v>60</v>
      </c>
      <c r="M6" s="12">
        <f>InputData[[#This Row],[QUANTITY]]*InputData[[#This Row],[SELLING PRICE]]*(1-InputData[[#This Row],[DISCOUNT %]])</f>
        <v>80.400000000000006</v>
      </c>
      <c r="N6" s="11">
        <f>DAY(InputData[[#This Row],[DATE]])</f>
        <v>4</v>
      </c>
      <c r="O6" s="11" t="str">
        <f>TEXT(InputData[[#This Row],[DATE]],"mmm")</f>
        <v>Jan</v>
      </c>
      <c r="P6" s="11">
        <f>YEAR(InputData[[#This Row],[DATE]])</f>
        <v>2021</v>
      </c>
    </row>
    <row r="7" spans="1:16" ht="16.5"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2">
        <f>VLOOKUP(InputData[[#This Row],[PRODUCT ID]],MasterData[],5,0)</f>
        <v>93</v>
      </c>
      <c r="K7" s="12">
        <f>VLOOKUP(InputData[[#This Row],[PRODUCT ID]],MasterData[],6,0)</f>
        <v>104.16</v>
      </c>
      <c r="L7" s="12">
        <f>InputData[[#This Row],[BUYING PRIZE]]*InputData[[#This Row],[QUANTITY]]</f>
        <v>93</v>
      </c>
      <c r="M7" s="12">
        <f>InputData[[#This Row],[QUANTITY]]*InputData[[#This Row],[SELLING PRICE]]*(1-InputData[[#This Row],[DISCOUNT %]])</f>
        <v>104.16</v>
      </c>
      <c r="N7" s="11">
        <f>DAY(InputData[[#This Row],[DATE]])</f>
        <v>9</v>
      </c>
      <c r="O7" s="11" t="str">
        <f>TEXT(InputData[[#This Row],[DATE]],"mmm")</f>
        <v>Jan</v>
      </c>
      <c r="P7" s="11">
        <f>YEAR(InputData[[#This Row],[DATE]])</f>
        <v>2021</v>
      </c>
    </row>
    <row r="8" spans="1:16" ht="16.5"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2">
        <f>VLOOKUP(InputData[[#This Row],[PRODUCT ID]],MasterData[],5,0)</f>
        <v>71</v>
      </c>
      <c r="K8" s="12">
        <f>VLOOKUP(InputData[[#This Row],[PRODUCT ID]],MasterData[],6,0)</f>
        <v>80.94</v>
      </c>
      <c r="L8" s="12">
        <f>InputData[[#This Row],[BUYING PRIZE]]*InputData[[#This Row],[QUANTITY]]</f>
        <v>568</v>
      </c>
      <c r="M8" s="12">
        <f>InputData[[#This Row],[QUANTITY]]*InputData[[#This Row],[SELLING PRICE]]*(1-InputData[[#This Row],[DISCOUNT %]])</f>
        <v>647.52</v>
      </c>
      <c r="N8" s="11">
        <f>DAY(InputData[[#This Row],[DATE]])</f>
        <v>9</v>
      </c>
      <c r="O8" s="11" t="str">
        <f>TEXT(InputData[[#This Row],[DATE]],"mmm")</f>
        <v>Jan</v>
      </c>
      <c r="P8" s="11">
        <f>YEAR(InputData[[#This Row],[DATE]])</f>
        <v>2021</v>
      </c>
    </row>
    <row r="9" spans="1:16" ht="16.5"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2">
        <f>VLOOKUP(InputData[[#This Row],[PRODUCT ID]],MasterData[],5,0)</f>
        <v>7</v>
      </c>
      <c r="K9" s="12">
        <f>VLOOKUP(InputData[[#This Row],[PRODUCT ID]],MasterData[],6,0)</f>
        <v>8.33</v>
      </c>
      <c r="L9" s="12">
        <f>InputData[[#This Row],[BUYING PRIZE]]*InputData[[#This Row],[QUANTITY]]</f>
        <v>28</v>
      </c>
      <c r="M9" s="12">
        <f>InputData[[#This Row],[QUANTITY]]*InputData[[#This Row],[SELLING PRICE]]*(1-InputData[[#This Row],[DISCOUNT %]])</f>
        <v>33.32</v>
      </c>
      <c r="N9" s="11">
        <f>DAY(InputData[[#This Row],[DATE]])</f>
        <v>9</v>
      </c>
      <c r="O9" s="11" t="str">
        <f>TEXT(InputData[[#This Row],[DATE]],"mmm")</f>
        <v>Jan</v>
      </c>
      <c r="P9" s="11">
        <f>YEAR(InputData[[#This Row],[DATE]])</f>
        <v>2021</v>
      </c>
    </row>
    <row r="10" spans="1:16" ht="16.5"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2">
        <f>VLOOKUP(InputData[[#This Row],[PRODUCT ID]],MasterData[],5,0)</f>
        <v>67</v>
      </c>
      <c r="K10" s="12">
        <f>VLOOKUP(InputData[[#This Row],[PRODUCT ID]],MasterData[],6,0)</f>
        <v>85.76</v>
      </c>
      <c r="L10" s="12">
        <f>InputData[[#This Row],[BUYING PRIZE]]*InputData[[#This Row],[QUANTITY]]</f>
        <v>201</v>
      </c>
      <c r="M10" s="12">
        <f>InputData[[#This Row],[QUANTITY]]*InputData[[#This Row],[SELLING PRICE]]*(1-InputData[[#This Row],[DISCOUNT %]])</f>
        <v>257.28000000000003</v>
      </c>
      <c r="N10" s="11">
        <f>DAY(InputData[[#This Row],[DATE]])</f>
        <v>11</v>
      </c>
      <c r="O10" s="11" t="str">
        <f>TEXT(InputData[[#This Row],[DATE]],"mmm")</f>
        <v>Jan</v>
      </c>
      <c r="P10" s="11">
        <f>YEAR(InputData[[#This Row],[DATE]])</f>
        <v>2021</v>
      </c>
    </row>
    <row r="11" spans="1:16" ht="16.5"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2">
        <f>VLOOKUP(InputData[[#This Row],[PRODUCT ID]],MasterData[],5,0)</f>
        <v>112</v>
      </c>
      <c r="K11" s="12">
        <f>VLOOKUP(InputData[[#This Row],[PRODUCT ID]],MasterData[],6,0)</f>
        <v>146.72</v>
      </c>
      <c r="L11" s="12">
        <f>InputData[[#This Row],[BUYING PRIZE]]*InputData[[#This Row],[QUANTITY]]</f>
        <v>448</v>
      </c>
      <c r="M11" s="12">
        <f>InputData[[#This Row],[QUANTITY]]*InputData[[#This Row],[SELLING PRICE]]*(1-InputData[[#This Row],[DISCOUNT %]])</f>
        <v>586.88</v>
      </c>
      <c r="N11" s="11">
        <f>DAY(InputData[[#This Row],[DATE]])</f>
        <v>11</v>
      </c>
      <c r="O11" s="11" t="str">
        <f>TEXT(InputData[[#This Row],[DATE]],"mmm")</f>
        <v>Jan</v>
      </c>
      <c r="P11" s="11">
        <f>YEAR(InputData[[#This Row],[DATE]])</f>
        <v>2021</v>
      </c>
    </row>
    <row r="12" spans="1:16" ht="16.5"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2">
        <f>VLOOKUP(InputData[[#This Row],[PRODUCT ID]],MasterData[],5,0)</f>
        <v>120</v>
      </c>
      <c r="K12" s="12">
        <f>VLOOKUP(InputData[[#This Row],[PRODUCT ID]],MasterData[],6,0)</f>
        <v>162</v>
      </c>
      <c r="L12" s="12">
        <f>InputData[[#This Row],[BUYING PRIZE]]*InputData[[#This Row],[QUANTITY]]</f>
        <v>480</v>
      </c>
      <c r="M12" s="12">
        <f>InputData[[#This Row],[QUANTITY]]*InputData[[#This Row],[SELLING PRICE]]*(1-InputData[[#This Row],[DISCOUNT %]])</f>
        <v>648</v>
      </c>
      <c r="N12" s="11">
        <f>DAY(InputData[[#This Row],[DATE]])</f>
        <v>11</v>
      </c>
      <c r="O12" s="11" t="str">
        <f>TEXT(InputData[[#This Row],[DATE]],"mmm")</f>
        <v>Jan</v>
      </c>
      <c r="P12" s="11">
        <f>YEAR(InputData[[#This Row],[DATE]])</f>
        <v>2021</v>
      </c>
    </row>
    <row r="13" spans="1:16" ht="16.5"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2">
        <f>VLOOKUP(InputData[[#This Row],[PRODUCT ID]],MasterData[],5,0)</f>
        <v>120</v>
      </c>
      <c r="K13" s="12">
        <f>VLOOKUP(InputData[[#This Row],[PRODUCT ID]],MasterData[],6,0)</f>
        <v>162</v>
      </c>
      <c r="L13" s="12">
        <f>InputData[[#This Row],[BUYING PRIZE]]*InputData[[#This Row],[QUANTITY]]</f>
        <v>1200</v>
      </c>
      <c r="M13" s="12">
        <f>InputData[[#This Row],[QUANTITY]]*InputData[[#This Row],[SELLING PRICE]]*(1-InputData[[#This Row],[DISCOUNT %]])</f>
        <v>1620</v>
      </c>
      <c r="N13" s="11">
        <f>DAY(InputData[[#This Row],[DATE]])</f>
        <v>12</v>
      </c>
      <c r="O13" s="11" t="str">
        <f>TEXT(InputData[[#This Row],[DATE]],"mmm")</f>
        <v>Jan</v>
      </c>
      <c r="P13" s="11">
        <f>YEAR(InputData[[#This Row],[DATE]])</f>
        <v>2021</v>
      </c>
    </row>
    <row r="14" spans="1:16" ht="16.5"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2">
        <f>VLOOKUP(InputData[[#This Row],[PRODUCT ID]],MasterData[],5,0)</f>
        <v>76</v>
      </c>
      <c r="K14" s="12">
        <f>VLOOKUP(InputData[[#This Row],[PRODUCT ID]],MasterData[],6,0)</f>
        <v>82.08</v>
      </c>
      <c r="L14" s="12">
        <f>InputData[[#This Row],[BUYING PRIZE]]*InputData[[#This Row],[QUANTITY]]</f>
        <v>988</v>
      </c>
      <c r="M14" s="12">
        <f>InputData[[#This Row],[QUANTITY]]*InputData[[#This Row],[SELLING PRICE]]*(1-InputData[[#This Row],[DISCOUNT %]])</f>
        <v>1067.04</v>
      </c>
      <c r="N14" s="11">
        <f>DAY(InputData[[#This Row],[DATE]])</f>
        <v>18</v>
      </c>
      <c r="O14" s="11" t="str">
        <f>TEXT(InputData[[#This Row],[DATE]],"mmm")</f>
        <v>Jan</v>
      </c>
      <c r="P14" s="11">
        <f>YEAR(InputData[[#This Row],[DATE]])</f>
        <v>2021</v>
      </c>
    </row>
    <row r="15" spans="1:16" ht="16.5"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2">
        <f>VLOOKUP(InputData[[#This Row],[PRODUCT ID]],MasterData[],5,0)</f>
        <v>141</v>
      </c>
      <c r="K15" s="12">
        <f>VLOOKUP(InputData[[#This Row],[PRODUCT ID]],MasterData[],6,0)</f>
        <v>149.46</v>
      </c>
      <c r="L15" s="12">
        <f>InputData[[#This Row],[BUYING PRIZE]]*InputData[[#This Row],[QUANTITY]]</f>
        <v>423</v>
      </c>
      <c r="M15" s="12">
        <f>InputData[[#This Row],[QUANTITY]]*InputData[[#This Row],[SELLING PRICE]]*(1-InputData[[#This Row],[DISCOUNT %]])</f>
        <v>448.38</v>
      </c>
      <c r="N15" s="11">
        <f>DAY(InputData[[#This Row],[DATE]])</f>
        <v>18</v>
      </c>
      <c r="O15" s="11" t="str">
        <f>TEXT(InputData[[#This Row],[DATE]],"mmm")</f>
        <v>Jan</v>
      </c>
      <c r="P15" s="11">
        <f>YEAR(InputData[[#This Row],[DATE]])</f>
        <v>2021</v>
      </c>
    </row>
    <row r="16" spans="1:16" ht="16.5"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2">
        <f>VLOOKUP(InputData[[#This Row],[PRODUCT ID]],MasterData[],5,0)</f>
        <v>5</v>
      </c>
      <c r="K16" s="12">
        <f>VLOOKUP(InputData[[#This Row],[PRODUCT ID]],MasterData[],6,0)</f>
        <v>6.7</v>
      </c>
      <c r="L16" s="12">
        <f>InputData[[#This Row],[BUYING PRIZE]]*InputData[[#This Row],[QUANTITY]]</f>
        <v>30</v>
      </c>
      <c r="M16" s="12">
        <f>InputData[[#This Row],[QUANTITY]]*InputData[[#This Row],[SELLING PRICE]]*(1-InputData[[#This Row],[DISCOUNT %]])</f>
        <v>40.200000000000003</v>
      </c>
      <c r="N16" s="11">
        <f>DAY(InputData[[#This Row],[DATE]])</f>
        <v>19</v>
      </c>
      <c r="O16" s="11" t="str">
        <f>TEXT(InputData[[#This Row],[DATE]],"mmm")</f>
        <v>Jan</v>
      </c>
      <c r="P16" s="11">
        <f>YEAR(InputData[[#This Row],[DATE]])</f>
        <v>2021</v>
      </c>
    </row>
    <row r="17" spans="1:16" ht="16.5"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2">
        <f>VLOOKUP(InputData[[#This Row],[PRODUCT ID]],MasterData[],5,0)</f>
        <v>55</v>
      </c>
      <c r="K17" s="12">
        <f>VLOOKUP(InputData[[#This Row],[PRODUCT ID]],MasterData[],6,0)</f>
        <v>58.3</v>
      </c>
      <c r="L17" s="12">
        <f>InputData[[#This Row],[BUYING PRIZE]]*InputData[[#This Row],[QUANTITY]]</f>
        <v>220</v>
      </c>
      <c r="M17" s="12">
        <f>InputData[[#This Row],[QUANTITY]]*InputData[[#This Row],[SELLING PRICE]]*(1-InputData[[#This Row],[DISCOUNT %]])</f>
        <v>233.2</v>
      </c>
      <c r="N17" s="11">
        <f>DAY(InputData[[#This Row],[DATE]])</f>
        <v>20</v>
      </c>
      <c r="O17" s="11" t="str">
        <f>TEXT(InputData[[#This Row],[DATE]],"mmm")</f>
        <v>Jan</v>
      </c>
      <c r="P17" s="11">
        <f>YEAR(InputData[[#This Row],[DATE]])</f>
        <v>2021</v>
      </c>
    </row>
    <row r="18" spans="1:16" ht="16.5"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2">
        <f>VLOOKUP(InputData[[#This Row],[PRODUCT ID]],MasterData[],5,0)</f>
        <v>61</v>
      </c>
      <c r="K18" s="12">
        <f>VLOOKUP(InputData[[#This Row],[PRODUCT ID]],MasterData[],6,0)</f>
        <v>76.25</v>
      </c>
      <c r="L18" s="12">
        <f>InputData[[#This Row],[BUYING PRIZE]]*InputData[[#This Row],[QUANTITY]]</f>
        <v>244</v>
      </c>
      <c r="M18" s="12">
        <f>InputData[[#This Row],[QUANTITY]]*InputData[[#This Row],[SELLING PRICE]]*(1-InputData[[#This Row],[DISCOUNT %]])</f>
        <v>305</v>
      </c>
      <c r="N18" s="11">
        <f>DAY(InputData[[#This Row],[DATE]])</f>
        <v>20</v>
      </c>
      <c r="O18" s="11" t="str">
        <f>TEXT(InputData[[#This Row],[DATE]],"mmm")</f>
        <v>Jan</v>
      </c>
      <c r="P18" s="11">
        <f>YEAR(InputData[[#This Row],[DATE]])</f>
        <v>2021</v>
      </c>
    </row>
    <row r="19" spans="1:16" ht="16.5"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2">
        <f>VLOOKUP(InputData[[#This Row],[PRODUCT ID]],MasterData[],5,0)</f>
        <v>44</v>
      </c>
      <c r="K19" s="12">
        <f>VLOOKUP(InputData[[#This Row],[PRODUCT ID]],MasterData[],6,0)</f>
        <v>48.84</v>
      </c>
      <c r="L19" s="12">
        <f>InputData[[#This Row],[BUYING PRIZE]]*InputData[[#This Row],[QUANTITY]]</f>
        <v>660</v>
      </c>
      <c r="M19" s="12">
        <f>InputData[[#This Row],[QUANTITY]]*InputData[[#This Row],[SELLING PRICE]]*(1-InputData[[#This Row],[DISCOUNT %]])</f>
        <v>732.6</v>
      </c>
      <c r="N19" s="11">
        <f>DAY(InputData[[#This Row],[DATE]])</f>
        <v>21</v>
      </c>
      <c r="O19" s="11" t="str">
        <f>TEXT(InputData[[#This Row],[DATE]],"mmm")</f>
        <v>Jan</v>
      </c>
      <c r="P19" s="11">
        <f>YEAR(InputData[[#This Row],[DATE]])</f>
        <v>2021</v>
      </c>
    </row>
    <row r="20" spans="1:16" ht="16.5"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2">
        <f>VLOOKUP(InputData[[#This Row],[PRODUCT ID]],MasterData[],5,0)</f>
        <v>71</v>
      </c>
      <c r="K20" s="12">
        <f>VLOOKUP(InputData[[#This Row],[PRODUCT ID]],MasterData[],6,0)</f>
        <v>80.94</v>
      </c>
      <c r="L20" s="12">
        <f>InputData[[#This Row],[BUYING PRIZE]]*InputData[[#This Row],[QUANTITY]]</f>
        <v>639</v>
      </c>
      <c r="M20" s="12">
        <f>InputData[[#This Row],[QUANTITY]]*InputData[[#This Row],[SELLING PRICE]]*(1-InputData[[#This Row],[DISCOUNT %]])</f>
        <v>728.46</v>
      </c>
      <c r="N20" s="11">
        <f>DAY(InputData[[#This Row],[DATE]])</f>
        <v>21</v>
      </c>
      <c r="O20" s="11" t="str">
        <f>TEXT(InputData[[#This Row],[DATE]],"mmm")</f>
        <v>Jan</v>
      </c>
      <c r="P20" s="11">
        <f>YEAR(InputData[[#This Row],[DATE]])</f>
        <v>2021</v>
      </c>
    </row>
    <row r="21" spans="1:16" ht="16.5"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2">
        <f>VLOOKUP(InputData[[#This Row],[PRODUCT ID]],MasterData[],5,0)</f>
        <v>120</v>
      </c>
      <c r="K21" s="12">
        <f>VLOOKUP(InputData[[#This Row],[PRODUCT ID]],MasterData[],6,0)</f>
        <v>162</v>
      </c>
      <c r="L21" s="12">
        <f>InputData[[#This Row],[BUYING PRIZE]]*InputData[[#This Row],[QUANTITY]]</f>
        <v>720</v>
      </c>
      <c r="M21" s="12">
        <f>InputData[[#This Row],[QUANTITY]]*InputData[[#This Row],[SELLING PRICE]]*(1-InputData[[#This Row],[DISCOUNT %]])</f>
        <v>972</v>
      </c>
      <c r="N21" s="11">
        <f>DAY(InputData[[#This Row],[DATE]])</f>
        <v>21</v>
      </c>
      <c r="O21" s="11" t="str">
        <f>TEXT(InputData[[#This Row],[DATE]],"mmm")</f>
        <v>Jan</v>
      </c>
      <c r="P21" s="11">
        <f>YEAR(InputData[[#This Row],[DATE]])</f>
        <v>2021</v>
      </c>
    </row>
    <row r="22" spans="1:16" ht="16.5"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2">
        <f>VLOOKUP(InputData[[#This Row],[PRODUCT ID]],MasterData[],5,0)</f>
        <v>55</v>
      </c>
      <c r="K22" s="12">
        <f>VLOOKUP(InputData[[#This Row],[PRODUCT ID]],MasterData[],6,0)</f>
        <v>58.3</v>
      </c>
      <c r="L22" s="12">
        <f>InputData[[#This Row],[BUYING PRIZE]]*InputData[[#This Row],[QUANTITY]]</f>
        <v>330</v>
      </c>
      <c r="M22" s="12">
        <f>InputData[[#This Row],[QUANTITY]]*InputData[[#This Row],[SELLING PRICE]]*(1-InputData[[#This Row],[DISCOUNT %]])</f>
        <v>349.79999999999995</v>
      </c>
      <c r="N22" s="11">
        <f>DAY(InputData[[#This Row],[DATE]])</f>
        <v>25</v>
      </c>
      <c r="O22" s="11" t="str">
        <f>TEXT(InputData[[#This Row],[DATE]],"mmm")</f>
        <v>Jan</v>
      </c>
      <c r="P22" s="11">
        <f>YEAR(InputData[[#This Row],[DATE]])</f>
        <v>2021</v>
      </c>
    </row>
    <row r="23" spans="1:16" ht="16.5"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2">
        <f>VLOOKUP(InputData[[#This Row],[PRODUCT ID]],MasterData[],5,0)</f>
        <v>5</v>
      </c>
      <c r="K23" s="12">
        <f>VLOOKUP(InputData[[#This Row],[PRODUCT ID]],MasterData[],6,0)</f>
        <v>6.7</v>
      </c>
      <c r="L23" s="12">
        <f>InputData[[#This Row],[BUYING PRIZE]]*InputData[[#This Row],[QUANTITY]]</f>
        <v>35</v>
      </c>
      <c r="M23" s="12">
        <f>InputData[[#This Row],[QUANTITY]]*InputData[[#This Row],[SELLING PRICE]]*(1-InputData[[#This Row],[DISCOUNT %]])</f>
        <v>46.9</v>
      </c>
      <c r="N23" s="11">
        <f>DAY(InputData[[#This Row],[DATE]])</f>
        <v>25</v>
      </c>
      <c r="O23" s="11" t="str">
        <f>TEXT(InputData[[#This Row],[DATE]],"mmm")</f>
        <v>Jan</v>
      </c>
      <c r="P23" s="11">
        <f>YEAR(InputData[[#This Row],[DATE]])</f>
        <v>2021</v>
      </c>
    </row>
    <row r="24" spans="1:16" ht="16.5"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2">
        <f>VLOOKUP(InputData[[#This Row],[PRODUCT ID]],MasterData[],5,0)</f>
        <v>93</v>
      </c>
      <c r="K24" s="12">
        <f>VLOOKUP(InputData[[#This Row],[PRODUCT ID]],MasterData[],6,0)</f>
        <v>104.16</v>
      </c>
      <c r="L24" s="12">
        <f>InputData[[#This Row],[BUYING PRIZE]]*InputData[[#This Row],[QUANTITY]]</f>
        <v>1302</v>
      </c>
      <c r="M24" s="12">
        <f>InputData[[#This Row],[QUANTITY]]*InputData[[#This Row],[SELLING PRICE]]*(1-InputData[[#This Row],[DISCOUNT %]])</f>
        <v>1458.24</v>
      </c>
      <c r="N24" s="11">
        <f>DAY(InputData[[#This Row],[DATE]])</f>
        <v>25</v>
      </c>
      <c r="O24" s="11" t="str">
        <f>TEXT(InputData[[#This Row],[DATE]],"mmm")</f>
        <v>Jan</v>
      </c>
      <c r="P24" s="11">
        <f>YEAR(InputData[[#This Row],[DATE]])</f>
        <v>2021</v>
      </c>
    </row>
    <row r="25" spans="1:16" ht="16.5"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2">
        <f>VLOOKUP(InputData[[#This Row],[PRODUCT ID]],MasterData[],5,0)</f>
        <v>76</v>
      </c>
      <c r="K25" s="12">
        <f>VLOOKUP(InputData[[#This Row],[PRODUCT ID]],MasterData[],6,0)</f>
        <v>82.08</v>
      </c>
      <c r="L25" s="12">
        <f>InputData[[#This Row],[BUYING PRIZE]]*InputData[[#This Row],[QUANTITY]]</f>
        <v>684</v>
      </c>
      <c r="M25" s="12">
        <f>InputData[[#This Row],[QUANTITY]]*InputData[[#This Row],[SELLING PRICE]]*(1-InputData[[#This Row],[DISCOUNT %]])</f>
        <v>738.72</v>
      </c>
      <c r="N25" s="11">
        <f>DAY(InputData[[#This Row],[DATE]])</f>
        <v>26</v>
      </c>
      <c r="O25" s="11" t="str">
        <f>TEXT(InputData[[#This Row],[DATE]],"mmm")</f>
        <v>Jan</v>
      </c>
      <c r="P25" s="11">
        <f>YEAR(InputData[[#This Row],[DATE]])</f>
        <v>2021</v>
      </c>
    </row>
    <row r="26" spans="1:16" ht="16.5"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2">
        <f>VLOOKUP(InputData[[#This Row],[PRODUCT ID]],MasterData[],5,0)</f>
        <v>75</v>
      </c>
      <c r="K26" s="12">
        <f>VLOOKUP(InputData[[#This Row],[PRODUCT ID]],MasterData[],6,0)</f>
        <v>85.5</v>
      </c>
      <c r="L26" s="12">
        <f>InputData[[#This Row],[BUYING PRIZE]]*InputData[[#This Row],[QUANTITY]]</f>
        <v>525</v>
      </c>
      <c r="M26" s="12">
        <f>InputData[[#This Row],[QUANTITY]]*InputData[[#This Row],[SELLING PRICE]]*(1-InputData[[#This Row],[DISCOUNT %]])</f>
        <v>598.5</v>
      </c>
      <c r="N26" s="11">
        <f>DAY(InputData[[#This Row],[DATE]])</f>
        <v>26</v>
      </c>
      <c r="O26" s="11" t="str">
        <f>TEXT(InputData[[#This Row],[DATE]],"mmm")</f>
        <v>Jan</v>
      </c>
      <c r="P26" s="11">
        <f>YEAR(InputData[[#This Row],[DATE]])</f>
        <v>2021</v>
      </c>
    </row>
    <row r="27" spans="1:16" ht="16.5"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2">
        <f>VLOOKUP(InputData[[#This Row],[PRODUCT ID]],MasterData[],5,0)</f>
        <v>98</v>
      </c>
      <c r="K27" s="12">
        <f>VLOOKUP(InputData[[#This Row],[PRODUCT ID]],MasterData[],6,0)</f>
        <v>103.88</v>
      </c>
      <c r="L27" s="12">
        <f>InputData[[#This Row],[BUYING PRIZE]]*InputData[[#This Row],[QUANTITY]]</f>
        <v>686</v>
      </c>
      <c r="M27" s="12">
        <f>InputData[[#This Row],[QUANTITY]]*InputData[[#This Row],[SELLING PRICE]]*(1-InputData[[#This Row],[DISCOUNT %]])</f>
        <v>727.16</v>
      </c>
      <c r="N27" s="11">
        <f>DAY(InputData[[#This Row],[DATE]])</f>
        <v>26</v>
      </c>
      <c r="O27" s="11" t="str">
        <f>TEXT(InputData[[#This Row],[DATE]],"mmm")</f>
        <v>Jan</v>
      </c>
      <c r="P27" s="11">
        <f>YEAR(InputData[[#This Row],[DATE]])</f>
        <v>2021</v>
      </c>
    </row>
    <row r="28" spans="1:16" ht="16.5"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2">
        <f>VLOOKUP(InputData[[#This Row],[PRODUCT ID]],MasterData[],5,0)</f>
        <v>90</v>
      </c>
      <c r="K28" s="12">
        <f>VLOOKUP(InputData[[#This Row],[PRODUCT ID]],MasterData[],6,0)</f>
        <v>115.2</v>
      </c>
      <c r="L28" s="12">
        <f>InputData[[#This Row],[BUYING PRIZE]]*InputData[[#This Row],[QUANTITY]]</f>
        <v>630</v>
      </c>
      <c r="M28" s="12">
        <f>InputData[[#This Row],[QUANTITY]]*InputData[[#This Row],[SELLING PRICE]]*(1-InputData[[#This Row],[DISCOUNT %]])</f>
        <v>806.4</v>
      </c>
      <c r="N28" s="11">
        <f>DAY(InputData[[#This Row],[DATE]])</f>
        <v>27</v>
      </c>
      <c r="O28" s="11" t="str">
        <f>TEXT(InputData[[#This Row],[DATE]],"mmm")</f>
        <v>Jan</v>
      </c>
      <c r="P28" s="11">
        <f>YEAR(InputData[[#This Row],[DATE]])</f>
        <v>2021</v>
      </c>
    </row>
    <row r="29" spans="1:16" ht="16.5"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2">
        <f>VLOOKUP(InputData[[#This Row],[PRODUCT ID]],MasterData[],5,0)</f>
        <v>89</v>
      </c>
      <c r="K29" s="12">
        <f>VLOOKUP(InputData[[#This Row],[PRODUCT ID]],MasterData[],6,0)</f>
        <v>117.48</v>
      </c>
      <c r="L29" s="12">
        <f>InputData[[#This Row],[BUYING PRIZE]]*InputData[[#This Row],[QUANTITY]]</f>
        <v>267</v>
      </c>
      <c r="M29" s="12">
        <f>InputData[[#This Row],[QUANTITY]]*InputData[[#This Row],[SELLING PRICE]]*(1-InputData[[#This Row],[DISCOUNT %]])</f>
        <v>352.44</v>
      </c>
      <c r="N29" s="11">
        <f>DAY(InputData[[#This Row],[DATE]])</f>
        <v>27</v>
      </c>
      <c r="O29" s="11" t="str">
        <f>TEXT(InputData[[#This Row],[DATE]],"mmm")</f>
        <v>Jan</v>
      </c>
      <c r="P29" s="11">
        <f>YEAR(InputData[[#This Row],[DATE]])</f>
        <v>2021</v>
      </c>
    </row>
    <row r="30" spans="1:16" ht="16.5"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2">
        <f>VLOOKUP(InputData[[#This Row],[PRODUCT ID]],MasterData[],5,0)</f>
        <v>44</v>
      </c>
      <c r="K30" s="12">
        <f>VLOOKUP(InputData[[#This Row],[PRODUCT ID]],MasterData[],6,0)</f>
        <v>48.84</v>
      </c>
      <c r="L30" s="12">
        <f>InputData[[#This Row],[BUYING PRIZE]]*InputData[[#This Row],[QUANTITY]]</f>
        <v>440</v>
      </c>
      <c r="M30" s="12">
        <f>InputData[[#This Row],[QUANTITY]]*InputData[[#This Row],[SELLING PRICE]]*(1-InputData[[#This Row],[DISCOUNT %]])</f>
        <v>488.40000000000003</v>
      </c>
      <c r="N30" s="11">
        <f>DAY(InputData[[#This Row],[DATE]])</f>
        <v>28</v>
      </c>
      <c r="O30" s="11" t="str">
        <f>TEXT(InputData[[#This Row],[DATE]],"mmm")</f>
        <v>Jan</v>
      </c>
      <c r="P30" s="11">
        <f>YEAR(InputData[[#This Row],[DATE]])</f>
        <v>2021</v>
      </c>
    </row>
    <row r="31" spans="1:16" ht="16.5"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2">
        <f>VLOOKUP(InputData[[#This Row],[PRODUCT ID]],MasterData[],5,0)</f>
        <v>47</v>
      </c>
      <c r="K31" s="12">
        <f>VLOOKUP(InputData[[#This Row],[PRODUCT ID]],MasterData[],6,0)</f>
        <v>53.11</v>
      </c>
      <c r="L31" s="12">
        <f>InputData[[#This Row],[BUYING PRIZE]]*InputData[[#This Row],[QUANTITY]]</f>
        <v>94</v>
      </c>
      <c r="M31" s="12">
        <f>InputData[[#This Row],[QUANTITY]]*InputData[[#This Row],[SELLING PRICE]]*(1-InputData[[#This Row],[DISCOUNT %]])</f>
        <v>106.22</v>
      </c>
      <c r="N31" s="11">
        <f>DAY(InputData[[#This Row],[DATE]])</f>
        <v>28</v>
      </c>
      <c r="O31" s="11" t="str">
        <f>TEXT(InputData[[#This Row],[DATE]],"mmm")</f>
        <v>Jan</v>
      </c>
      <c r="P31" s="11">
        <f>YEAR(InputData[[#This Row],[DATE]])</f>
        <v>2021</v>
      </c>
    </row>
    <row r="32" spans="1:16" ht="16.5"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2">
        <f>VLOOKUP(InputData[[#This Row],[PRODUCT ID]],MasterData[],5,0)</f>
        <v>148</v>
      </c>
      <c r="K32" s="12">
        <f>VLOOKUP(InputData[[#This Row],[PRODUCT ID]],MasterData[],6,0)</f>
        <v>164.28</v>
      </c>
      <c r="L32" s="12">
        <f>InputData[[#This Row],[BUYING PRIZE]]*InputData[[#This Row],[QUANTITY]]</f>
        <v>1036</v>
      </c>
      <c r="M32" s="12">
        <f>InputData[[#This Row],[QUANTITY]]*InputData[[#This Row],[SELLING PRICE]]*(1-InputData[[#This Row],[DISCOUNT %]])</f>
        <v>1149.96</v>
      </c>
      <c r="N32" s="11">
        <f>DAY(InputData[[#This Row],[DATE]])</f>
        <v>2</v>
      </c>
      <c r="O32" s="11" t="str">
        <f>TEXT(InputData[[#This Row],[DATE]],"mmm")</f>
        <v>Feb</v>
      </c>
      <c r="P32" s="11">
        <f>YEAR(InputData[[#This Row],[DATE]])</f>
        <v>2021</v>
      </c>
    </row>
    <row r="33" spans="1:16" ht="16.5"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2">
        <f>VLOOKUP(InputData[[#This Row],[PRODUCT ID]],MasterData[],5,0)</f>
        <v>13</v>
      </c>
      <c r="K33" s="12">
        <f>VLOOKUP(InputData[[#This Row],[PRODUCT ID]],MasterData[],6,0)</f>
        <v>16.64</v>
      </c>
      <c r="L33" s="12">
        <f>InputData[[#This Row],[BUYING PRIZE]]*InputData[[#This Row],[QUANTITY]]</f>
        <v>169</v>
      </c>
      <c r="M33" s="12">
        <f>InputData[[#This Row],[QUANTITY]]*InputData[[#This Row],[SELLING PRICE]]*(1-InputData[[#This Row],[DISCOUNT %]])</f>
        <v>216.32</v>
      </c>
      <c r="N33" s="11">
        <f>DAY(InputData[[#This Row],[DATE]])</f>
        <v>3</v>
      </c>
      <c r="O33" s="11" t="str">
        <f>TEXT(InputData[[#This Row],[DATE]],"mmm")</f>
        <v>Feb</v>
      </c>
      <c r="P33" s="11">
        <f>YEAR(InputData[[#This Row],[DATE]])</f>
        <v>2021</v>
      </c>
    </row>
    <row r="34" spans="1:16" ht="16.5"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2">
        <f>VLOOKUP(InputData[[#This Row],[PRODUCT ID]],MasterData[],5,0)</f>
        <v>121</v>
      </c>
      <c r="K34" s="12">
        <f>VLOOKUP(InputData[[#This Row],[PRODUCT ID]],MasterData[],6,0)</f>
        <v>141.57</v>
      </c>
      <c r="L34" s="12">
        <f>InputData[[#This Row],[BUYING PRIZE]]*InputData[[#This Row],[QUANTITY]]</f>
        <v>242</v>
      </c>
      <c r="M34" s="12">
        <f>InputData[[#This Row],[QUANTITY]]*InputData[[#This Row],[SELLING PRICE]]*(1-InputData[[#This Row],[DISCOUNT %]])</f>
        <v>283.14</v>
      </c>
      <c r="N34" s="11">
        <f>DAY(InputData[[#This Row],[DATE]])</f>
        <v>3</v>
      </c>
      <c r="O34" s="11" t="str">
        <f>TEXT(InputData[[#This Row],[DATE]],"mmm")</f>
        <v>Feb</v>
      </c>
      <c r="P34" s="11">
        <f>YEAR(InputData[[#This Row],[DATE]])</f>
        <v>2021</v>
      </c>
    </row>
    <row r="35" spans="1:16" ht="16.5"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2">
        <f>VLOOKUP(InputData[[#This Row],[PRODUCT ID]],MasterData[],5,0)</f>
        <v>67</v>
      </c>
      <c r="K35" s="12">
        <f>VLOOKUP(InputData[[#This Row],[PRODUCT ID]],MasterData[],6,0)</f>
        <v>85.76</v>
      </c>
      <c r="L35" s="12">
        <f>InputData[[#This Row],[BUYING PRIZE]]*InputData[[#This Row],[QUANTITY]]</f>
        <v>268</v>
      </c>
      <c r="M35" s="12">
        <f>InputData[[#This Row],[QUANTITY]]*InputData[[#This Row],[SELLING PRICE]]*(1-InputData[[#This Row],[DISCOUNT %]])</f>
        <v>343.04</v>
      </c>
      <c r="N35" s="11">
        <f>DAY(InputData[[#This Row],[DATE]])</f>
        <v>4</v>
      </c>
      <c r="O35" s="11" t="str">
        <f>TEXT(InputData[[#This Row],[DATE]],"mmm")</f>
        <v>Feb</v>
      </c>
      <c r="P35" s="11">
        <f>YEAR(InputData[[#This Row],[DATE]])</f>
        <v>2021</v>
      </c>
    </row>
    <row r="36" spans="1:16" ht="16.5"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2">
        <f>VLOOKUP(InputData[[#This Row],[PRODUCT ID]],MasterData[],5,0)</f>
        <v>67</v>
      </c>
      <c r="K36" s="12">
        <f>VLOOKUP(InputData[[#This Row],[PRODUCT ID]],MasterData[],6,0)</f>
        <v>83.08</v>
      </c>
      <c r="L36" s="12">
        <f>InputData[[#This Row],[BUYING PRIZE]]*InputData[[#This Row],[QUANTITY]]</f>
        <v>469</v>
      </c>
      <c r="M36" s="12">
        <f>InputData[[#This Row],[QUANTITY]]*InputData[[#This Row],[SELLING PRICE]]*(1-InputData[[#This Row],[DISCOUNT %]])</f>
        <v>581.55999999999995</v>
      </c>
      <c r="N36" s="11">
        <f>DAY(InputData[[#This Row],[DATE]])</f>
        <v>5</v>
      </c>
      <c r="O36" s="11" t="str">
        <f>TEXT(InputData[[#This Row],[DATE]],"mmm")</f>
        <v>Feb</v>
      </c>
      <c r="P36" s="11">
        <f>YEAR(InputData[[#This Row],[DATE]])</f>
        <v>2021</v>
      </c>
    </row>
    <row r="37" spans="1:16" ht="16.5"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2">
        <f>VLOOKUP(InputData[[#This Row],[PRODUCT ID]],MasterData[],5,0)</f>
        <v>133</v>
      </c>
      <c r="K37" s="12">
        <f>VLOOKUP(InputData[[#This Row],[PRODUCT ID]],MasterData[],6,0)</f>
        <v>155.61000000000001</v>
      </c>
      <c r="L37" s="12">
        <f>InputData[[#This Row],[BUYING PRIZE]]*InputData[[#This Row],[QUANTITY]]</f>
        <v>133</v>
      </c>
      <c r="M37" s="12">
        <f>InputData[[#This Row],[QUANTITY]]*InputData[[#This Row],[SELLING PRICE]]*(1-InputData[[#This Row],[DISCOUNT %]])</f>
        <v>155.61000000000001</v>
      </c>
      <c r="N37" s="11">
        <f>DAY(InputData[[#This Row],[DATE]])</f>
        <v>5</v>
      </c>
      <c r="O37" s="11" t="str">
        <f>TEXT(InputData[[#This Row],[DATE]],"mmm")</f>
        <v>Feb</v>
      </c>
      <c r="P37" s="11">
        <f>YEAR(InputData[[#This Row],[DATE]])</f>
        <v>2021</v>
      </c>
    </row>
    <row r="38" spans="1:16" ht="16.5"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2">
        <f>VLOOKUP(InputData[[#This Row],[PRODUCT ID]],MasterData[],5,0)</f>
        <v>67</v>
      </c>
      <c r="K38" s="12">
        <f>VLOOKUP(InputData[[#This Row],[PRODUCT ID]],MasterData[],6,0)</f>
        <v>83.08</v>
      </c>
      <c r="L38" s="12">
        <f>InputData[[#This Row],[BUYING PRIZE]]*InputData[[#This Row],[QUANTITY]]</f>
        <v>603</v>
      </c>
      <c r="M38" s="12">
        <f>InputData[[#This Row],[QUANTITY]]*InputData[[#This Row],[SELLING PRICE]]*(1-InputData[[#This Row],[DISCOUNT %]])</f>
        <v>747.72</v>
      </c>
      <c r="N38" s="11">
        <f>DAY(InputData[[#This Row],[DATE]])</f>
        <v>5</v>
      </c>
      <c r="O38" s="11" t="str">
        <f>TEXT(InputData[[#This Row],[DATE]],"mmm")</f>
        <v>Feb</v>
      </c>
      <c r="P38" s="11">
        <f>YEAR(InputData[[#This Row],[DATE]])</f>
        <v>2021</v>
      </c>
    </row>
    <row r="39" spans="1:16" ht="16.5"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2">
        <f>VLOOKUP(InputData[[#This Row],[PRODUCT ID]],MasterData[],5,0)</f>
        <v>5</v>
      </c>
      <c r="K39" s="12">
        <f>VLOOKUP(InputData[[#This Row],[PRODUCT ID]],MasterData[],6,0)</f>
        <v>6.7</v>
      </c>
      <c r="L39" s="12">
        <f>InputData[[#This Row],[BUYING PRIZE]]*InputData[[#This Row],[QUANTITY]]</f>
        <v>5</v>
      </c>
      <c r="M39" s="12">
        <f>InputData[[#This Row],[QUANTITY]]*InputData[[#This Row],[SELLING PRICE]]*(1-InputData[[#This Row],[DISCOUNT %]])</f>
        <v>6.7</v>
      </c>
      <c r="N39" s="11">
        <f>DAY(InputData[[#This Row],[DATE]])</f>
        <v>6</v>
      </c>
      <c r="O39" s="11" t="str">
        <f>TEXT(InputData[[#This Row],[DATE]],"mmm")</f>
        <v>Feb</v>
      </c>
      <c r="P39" s="11">
        <f>YEAR(InputData[[#This Row],[DATE]])</f>
        <v>2021</v>
      </c>
    </row>
    <row r="40" spans="1:16" ht="16.5"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2">
        <f>VLOOKUP(InputData[[#This Row],[PRODUCT ID]],MasterData[],5,0)</f>
        <v>55</v>
      </c>
      <c r="K40" s="12">
        <f>VLOOKUP(InputData[[#This Row],[PRODUCT ID]],MasterData[],6,0)</f>
        <v>58.3</v>
      </c>
      <c r="L40" s="12">
        <f>InputData[[#This Row],[BUYING PRIZE]]*InputData[[#This Row],[QUANTITY]]</f>
        <v>770</v>
      </c>
      <c r="M40" s="12">
        <f>InputData[[#This Row],[QUANTITY]]*InputData[[#This Row],[SELLING PRICE]]*(1-InputData[[#This Row],[DISCOUNT %]])</f>
        <v>816.19999999999993</v>
      </c>
      <c r="N40" s="11">
        <f>DAY(InputData[[#This Row],[DATE]])</f>
        <v>9</v>
      </c>
      <c r="O40" s="11" t="str">
        <f>TEXT(InputData[[#This Row],[DATE]],"mmm")</f>
        <v>Feb</v>
      </c>
      <c r="P40" s="11">
        <f>YEAR(InputData[[#This Row],[DATE]])</f>
        <v>2021</v>
      </c>
    </row>
    <row r="41" spans="1:16" ht="16.5"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2">
        <f>VLOOKUP(InputData[[#This Row],[PRODUCT ID]],MasterData[],5,0)</f>
        <v>83</v>
      </c>
      <c r="K41" s="12">
        <f>VLOOKUP(InputData[[#This Row],[PRODUCT ID]],MasterData[],6,0)</f>
        <v>94.62</v>
      </c>
      <c r="L41" s="12">
        <f>InputData[[#This Row],[BUYING PRIZE]]*InputData[[#This Row],[QUANTITY]]</f>
        <v>581</v>
      </c>
      <c r="M41" s="12">
        <f>InputData[[#This Row],[QUANTITY]]*InputData[[#This Row],[SELLING PRICE]]*(1-InputData[[#This Row],[DISCOUNT %]])</f>
        <v>662.34</v>
      </c>
      <c r="N41" s="11">
        <f>DAY(InputData[[#This Row],[DATE]])</f>
        <v>12</v>
      </c>
      <c r="O41" s="11" t="str">
        <f>TEXT(InputData[[#This Row],[DATE]],"mmm")</f>
        <v>Feb</v>
      </c>
      <c r="P41" s="11">
        <f>YEAR(InputData[[#This Row],[DATE]])</f>
        <v>2021</v>
      </c>
    </row>
    <row r="42" spans="1:16" ht="16.5"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2">
        <f>VLOOKUP(InputData[[#This Row],[PRODUCT ID]],MasterData[],5,0)</f>
        <v>141</v>
      </c>
      <c r="K42" s="12">
        <f>VLOOKUP(InputData[[#This Row],[PRODUCT ID]],MasterData[],6,0)</f>
        <v>149.46</v>
      </c>
      <c r="L42" s="12">
        <f>InputData[[#This Row],[BUYING PRIZE]]*InputData[[#This Row],[QUANTITY]]</f>
        <v>1269</v>
      </c>
      <c r="M42" s="12">
        <f>InputData[[#This Row],[QUANTITY]]*InputData[[#This Row],[SELLING PRICE]]*(1-InputData[[#This Row],[DISCOUNT %]])</f>
        <v>1345.14</v>
      </c>
      <c r="N42" s="11">
        <f>DAY(InputData[[#This Row],[DATE]])</f>
        <v>12</v>
      </c>
      <c r="O42" s="11" t="str">
        <f>TEXT(InputData[[#This Row],[DATE]],"mmm")</f>
        <v>Feb</v>
      </c>
      <c r="P42" s="11">
        <f>YEAR(InputData[[#This Row],[DATE]])</f>
        <v>2021</v>
      </c>
    </row>
    <row r="43" spans="1:16" ht="16.5"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2">
        <f>VLOOKUP(InputData[[#This Row],[PRODUCT ID]],MasterData[],5,0)</f>
        <v>48</v>
      </c>
      <c r="K43" s="12">
        <f>VLOOKUP(InputData[[#This Row],[PRODUCT ID]],MasterData[],6,0)</f>
        <v>57.120000000000005</v>
      </c>
      <c r="L43" s="12">
        <f>InputData[[#This Row],[BUYING PRIZE]]*InputData[[#This Row],[QUANTITY]]</f>
        <v>192</v>
      </c>
      <c r="M43" s="12">
        <f>InputData[[#This Row],[QUANTITY]]*InputData[[#This Row],[SELLING PRICE]]*(1-InputData[[#This Row],[DISCOUNT %]])</f>
        <v>228.48000000000002</v>
      </c>
      <c r="N43" s="11">
        <f>DAY(InputData[[#This Row],[DATE]])</f>
        <v>15</v>
      </c>
      <c r="O43" s="11" t="str">
        <f>TEXT(InputData[[#This Row],[DATE]],"mmm")</f>
        <v>Feb</v>
      </c>
      <c r="P43" s="11">
        <f>YEAR(InputData[[#This Row],[DATE]])</f>
        <v>2021</v>
      </c>
    </row>
    <row r="44" spans="1:16" ht="16.5"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2">
        <f>VLOOKUP(InputData[[#This Row],[PRODUCT ID]],MasterData[],5,0)</f>
        <v>12</v>
      </c>
      <c r="K44" s="12">
        <f>VLOOKUP(InputData[[#This Row],[PRODUCT ID]],MasterData[],6,0)</f>
        <v>15.719999999999999</v>
      </c>
      <c r="L44" s="12">
        <f>InputData[[#This Row],[BUYING PRIZE]]*InputData[[#This Row],[QUANTITY]]</f>
        <v>72</v>
      </c>
      <c r="M44" s="12">
        <f>InputData[[#This Row],[QUANTITY]]*InputData[[#This Row],[SELLING PRICE]]*(1-InputData[[#This Row],[DISCOUNT %]])</f>
        <v>94.32</v>
      </c>
      <c r="N44" s="11">
        <f>DAY(InputData[[#This Row],[DATE]])</f>
        <v>18</v>
      </c>
      <c r="O44" s="11" t="str">
        <f>TEXT(InputData[[#This Row],[DATE]],"mmm")</f>
        <v>Feb</v>
      </c>
      <c r="P44" s="11">
        <f>YEAR(InputData[[#This Row],[DATE]])</f>
        <v>2021</v>
      </c>
    </row>
    <row r="45" spans="1:16" ht="16.5"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2">
        <f>VLOOKUP(InputData[[#This Row],[PRODUCT ID]],MasterData[],5,0)</f>
        <v>148</v>
      </c>
      <c r="K45" s="12">
        <f>VLOOKUP(InputData[[#This Row],[PRODUCT ID]],MasterData[],6,0)</f>
        <v>201.28</v>
      </c>
      <c r="L45" s="12">
        <f>InputData[[#This Row],[BUYING PRIZE]]*InputData[[#This Row],[QUANTITY]]</f>
        <v>1628</v>
      </c>
      <c r="M45" s="12">
        <f>InputData[[#This Row],[QUANTITY]]*InputData[[#This Row],[SELLING PRICE]]*(1-InputData[[#This Row],[DISCOUNT %]])</f>
        <v>2214.08</v>
      </c>
      <c r="N45" s="11">
        <f>DAY(InputData[[#This Row],[DATE]])</f>
        <v>20</v>
      </c>
      <c r="O45" s="11" t="str">
        <f>TEXT(InputData[[#This Row],[DATE]],"mmm")</f>
        <v>Feb</v>
      </c>
      <c r="P45" s="11">
        <f>YEAR(InputData[[#This Row],[DATE]])</f>
        <v>2021</v>
      </c>
    </row>
    <row r="46" spans="1:16" ht="16.5"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2">
        <f>VLOOKUP(InputData[[#This Row],[PRODUCT ID]],MasterData[],5,0)</f>
        <v>112</v>
      </c>
      <c r="K46" s="12">
        <f>VLOOKUP(InputData[[#This Row],[PRODUCT ID]],MasterData[],6,0)</f>
        <v>122.08</v>
      </c>
      <c r="L46" s="12">
        <f>InputData[[#This Row],[BUYING PRIZE]]*InputData[[#This Row],[QUANTITY]]</f>
        <v>560</v>
      </c>
      <c r="M46" s="12">
        <f>InputData[[#This Row],[QUANTITY]]*InputData[[#This Row],[SELLING PRICE]]*(1-InputData[[#This Row],[DISCOUNT %]])</f>
        <v>610.4</v>
      </c>
      <c r="N46" s="11">
        <f>DAY(InputData[[#This Row],[DATE]])</f>
        <v>22</v>
      </c>
      <c r="O46" s="11" t="str">
        <f>TEXT(InputData[[#This Row],[DATE]],"mmm")</f>
        <v>Feb</v>
      </c>
      <c r="P46" s="11">
        <f>YEAR(InputData[[#This Row],[DATE]])</f>
        <v>2021</v>
      </c>
    </row>
    <row r="47" spans="1:16" ht="16.5"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2">
        <f>VLOOKUP(InputData[[#This Row],[PRODUCT ID]],MasterData[],5,0)</f>
        <v>7</v>
      </c>
      <c r="K47" s="12">
        <f>VLOOKUP(InputData[[#This Row],[PRODUCT ID]],MasterData[],6,0)</f>
        <v>8.33</v>
      </c>
      <c r="L47" s="12">
        <f>InputData[[#This Row],[BUYING PRIZE]]*InputData[[#This Row],[QUANTITY]]</f>
        <v>21</v>
      </c>
      <c r="M47" s="12">
        <f>InputData[[#This Row],[QUANTITY]]*InputData[[#This Row],[SELLING PRICE]]*(1-InputData[[#This Row],[DISCOUNT %]])</f>
        <v>24.990000000000002</v>
      </c>
      <c r="N47" s="11">
        <f>DAY(InputData[[#This Row],[DATE]])</f>
        <v>23</v>
      </c>
      <c r="O47" s="11" t="str">
        <f>TEXT(InputData[[#This Row],[DATE]],"mmm")</f>
        <v>Feb</v>
      </c>
      <c r="P47" s="11">
        <f>YEAR(InputData[[#This Row],[DATE]])</f>
        <v>2021</v>
      </c>
    </row>
    <row r="48" spans="1:16" ht="16.5"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2">
        <f>VLOOKUP(InputData[[#This Row],[PRODUCT ID]],MasterData[],5,0)</f>
        <v>133</v>
      </c>
      <c r="K48" s="12">
        <f>VLOOKUP(InputData[[#This Row],[PRODUCT ID]],MasterData[],6,0)</f>
        <v>155.61000000000001</v>
      </c>
      <c r="L48" s="12">
        <f>InputData[[#This Row],[BUYING PRIZE]]*InputData[[#This Row],[QUANTITY]]</f>
        <v>266</v>
      </c>
      <c r="M48" s="12">
        <f>InputData[[#This Row],[QUANTITY]]*InputData[[#This Row],[SELLING PRICE]]*(1-InputData[[#This Row],[DISCOUNT %]])</f>
        <v>311.22000000000003</v>
      </c>
      <c r="N48" s="11">
        <f>DAY(InputData[[#This Row],[DATE]])</f>
        <v>23</v>
      </c>
      <c r="O48" s="11" t="str">
        <f>TEXT(InputData[[#This Row],[DATE]],"mmm")</f>
        <v>Feb</v>
      </c>
      <c r="P48" s="11">
        <f>YEAR(InputData[[#This Row],[DATE]])</f>
        <v>2021</v>
      </c>
    </row>
    <row r="49" spans="1:16" ht="16.5"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2">
        <f>VLOOKUP(InputData[[#This Row],[PRODUCT ID]],MasterData[],5,0)</f>
        <v>105</v>
      </c>
      <c r="K49" s="12">
        <f>VLOOKUP(InputData[[#This Row],[PRODUCT ID]],MasterData[],6,0)</f>
        <v>142.80000000000001</v>
      </c>
      <c r="L49" s="12">
        <f>InputData[[#This Row],[BUYING PRIZE]]*InputData[[#This Row],[QUANTITY]]</f>
        <v>420</v>
      </c>
      <c r="M49" s="12">
        <f>InputData[[#This Row],[QUANTITY]]*InputData[[#This Row],[SELLING PRICE]]*(1-InputData[[#This Row],[DISCOUNT %]])</f>
        <v>571.20000000000005</v>
      </c>
      <c r="N49" s="11">
        <f>DAY(InputData[[#This Row],[DATE]])</f>
        <v>25</v>
      </c>
      <c r="O49" s="11" t="str">
        <f>TEXT(InputData[[#This Row],[DATE]],"mmm")</f>
        <v>Feb</v>
      </c>
      <c r="P49" s="11">
        <f>YEAR(InputData[[#This Row],[DATE]])</f>
        <v>2021</v>
      </c>
    </row>
    <row r="50" spans="1:16" ht="16.5"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2">
        <f>VLOOKUP(InputData[[#This Row],[PRODUCT ID]],MasterData[],5,0)</f>
        <v>89</v>
      </c>
      <c r="K50" s="12">
        <f>VLOOKUP(InputData[[#This Row],[PRODUCT ID]],MasterData[],6,0)</f>
        <v>117.48</v>
      </c>
      <c r="L50" s="12">
        <f>InputData[[#This Row],[BUYING PRIZE]]*InputData[[#This Row],[QUANTITY]]</f>
        <v>979</v>
      </c>
      <c r="M50" s="12">
        <f>InputData[[#This Row],[QUANTITY]]*InputData[[#This Row],[SELLING PRICE]]*(1-InputData[[#This Row],[DISCOUNT %]])</f>
        <v>1292.28</v>
      </c>
      <c r="N50" s="11">
        <f>DAY(InputData[[#This Row],[DATE]])</f>
        <v>25</v>
      </c>
      <c r="O50" s="11" t="str">
        <f>TEXT(InputData[[#This Row],[DATE]],"mmm")</f>
        <v>Feb</v>
      </c>
      <c r="P50" s="11">
        <f>YEAR(InputData[[#This Row],[DATE]])</f>
        <v>2021</v>
      </c>
    </row>
    <row r="51" spans="1:16" ht="16.5"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2">
        <f>VLOOKUP(InputData[[#This Row],[PRODUCT ID]],MasterData[],5,0)</f>
        <v>148</v>
      </c>
      <c r="K51" s="12">
        <f>VLOOKUP(InputData[[#This Row],[PRODUCT ID]],MasterData[],6,0)</f>
        <v>201.28</v>
      </c>
      <c r="L51" s="12">
        <f>InputData[[#This Row],[BUYING PRIZE]]*InputData[[#This Row],[QUANTITY]]</f>
        <v>296</v>
      </c>
      <c r="M51" s="12">
        <f>InputData[[#This Row],[QUANTITY]]*InputData[[#This Row],[SELLING PRICE]]*(1-InputData[[#This Row],[DISCOUNT %]])</f>
        <v>402.56</v>
      </c>
      <c r="N51" s="11">
        <f>DAY(InputData[[#This Row],[DATE]])</f>
        <v>25</v>
      </c>
      <c r="O51" s="11" t="str">
        <f>TEXT(InputData[[#This Row],[DATE]],"mmm")</f>
        <v>Feb</v>
      </c>
      <c r="P51" s="11">
        <f>YEAR(InputData[[#This Row],[DATE]])</f>
        <v>2021</v>
      </c>
    </row>
    <row r="52" spans="1:16" ht="16.5"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2">
        <f>VLOOKUP(InputData[[#This Row],[PRODUCT ID]],MasterData[],5,0)</f>
        <v>37</v>
      </c>
      <c r="K52" s="12">
        <f>VLOOKUP(InputData[[#This Row],[PRODUCT ID]],MasterData[],6,0)</f>
        <v>49.21</v>
      </c>
      <c r="L52" s="12">
        <f>InputData[[#This Row],[BUYING PRIZE]]*InputData[[#This Row],[QUANTITY]]</f>
        <v>407</v>
      </c>
      <c r="M52" s="12">
        <f>InputData[[#This Row],[QUANTITY]]*InputData[[#This Row],[SELLING PRICE]]*(1-InputData[[#This Row],[DISCOUNT %]])</f>
        <v>541.31000000000006</v>
      </c>
      <c r="N52" s="11">
        <f>DAY(InputData[[#This Row],[DATE]])</f>
        <v>27</v>
      </c>
      <c r="O52" s="11" t="str">
        <f>TEXT(InputData[[#This Row],[DATE]],"mmm")</f>
        <v>Feb</v>
      </c>
      <c r="P52" s="11">
        <f>YEAR(InputData[[#This Row],[DATE]])</f>
        <v>2021</v>
      </c>
    </row>
    <row r="53" spans="1:16" ht="16.5"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2">
        <f>VLOOKUP(InputData[[#This Row],[PRODUCT ID]],MasterData[],5,0)</f>
        <v>44</v>
      </c>
      <c r="K53" s="12">
        <f>VLOOKUP(InputData[[#This Row],[PRODUCT ID]],MasterData[],6,0)</f>
        <v>48.4</v>
      </c>
      <c r="L53" s="12">
        <f>InputData[[#This Row],[BUYING PRIZE]]*InputData[[#This Row],[QUANTITY]]</f>
        <v>44</v>
      </c>
      <c r="M53" s="12">
        <f>InputData[[#This Row],[QUANTITY]]*InputData[[#This Row],[SELLING PRICE]]*(1-InputData[[#This Row],[DISCOUNT %]])</f>
        <v>48.4</v>
      </c>
      <c r="N53" s="11">
        <f>DAY(InputData[[#This Row],[DATE]])</f>
        <v>3</v>
      </c>
      <c r="O53" s="11" t="str">
        <f>TEXT(InputData[[#This Row],[DATE]],"mmm")</f>
        <v>Mar</v>
      </c>
      <c r="P53" s="11">
        <f>YEAR(InputData[[#This Row],[DATE]])</f>
        <v>2021</v>
      </c>
    </row>
    <row r="54" spans="1:16" ht="16.5"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2">
        <f>VLOOKUP(InputData[[#This Row],[PRODUCT ID]],MasterData[],5,0)</f>
        <v>126</v>
      </c>
      <c r="K54" s="12">
        <f>VLOOKUP(InputData[[#This Row],[PRODUCT ID]],MasterData[],6,0)</f>
        <v>162.54</v>
      </c>
      <c r="L54" s="12">
        <f>InputData[[#This Row],[BUYING PRIZE]]*InputData[[#This Row],[QUANTITY]]</f>
        <v>1134</v>
      </c>
      <c r="M54" s="12">
        <f>InputData[[#This Row],[QUANTITY]]*InputData[[#This Row],[SELLING PRICE]]*(1-InputData[[#This Row],[DISCOUNT %]])</f>
        <v>1462.86</v>
      </c>
      <c r="N54" s="11">
        <f>DAY(InputData[[#This Row],[DATE]])</f>
        <v>7</v>
      </c>
      <c r="O54" s="11" t="str">
        <f>TEXT(InputData[[#This Row],[DATE]],"mmm")</f>
        <v>Mar</v>
      </c>
      <c r="P54" s="11">
        <f>YEAR(InputData[[#This Row],[DATE]])</f>
        <v>2021</v>
      </c>
    </row>
    <row r="55" spans="1:16" ht="16.5"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2">
        <f>VLOOKUP(InputData[[#This Row],[PRODUCT ID]],MasterData[],5,0)</f>
        <v>48</v>
      </c>
      <c r="K55" s="12">
        <f>VLOOKUP(InputData[[#This Row],[PRODUCT ID]],MasterData[],6,0)</f>
        <v>57.120000000000005</v>
      </c>
      <c r="L55" s="12">
        <f>InputData[[#This Row],[BUYING PRIZE]]*InputData[[#This Row],[QUANTITY]]</f>
        <v>288</v>
      </c>
      <c r="M55" s="12">
        <f>InputData[[#This Row],[QUANTITY]]*InputData[[#This Row],[SELLING PRICE]]*(1-InputData[[#This Row],[DISCOUNT %]])</f>
        <v>342.72</v>
      </c>
      <c r="N55" s="11">
        <f>DAY(InputData[[#This Row],[DATE]])</f>
        <v>8</v>
      </c>
      <c r="O55" s="11" t="str">
        <f>TEXT(InputData[[#This Row],[DATE]],"mmm")</f>
        <v>Mar</v>
      </c>
      <c r="P55" s="11">
        <f>YEAR(InputData[[#This Row],[DATE]])</f>
        <v>2021</v>
      </c>
    </row>
    <row r="56" spans="1:16" ht="16.5"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2">
        <f>VLOOKUP(InputData[[#This Row],[PRODUCT ID]],MasterData[],5,0)</f>
        <v>76</v>
      </c>
      <c r="K56" s="12">
        <f>VLOOKUP(InputData[[#This Row],[PRODUCT ID]],MasterData[],6,0)</f>
        <v>82.08</v>
      </c>
      <c r="L56" s="12">
        <f>InputData[[#This Row],[BUYING PRIZE]]*InputData[[#This Row],[QUANTITY]]</f>
        <v>684</v>
      </c>
      <c r="M56" s="12">
        <f>InputData[[#This Row],[QUANTITY]]*InputData[[#This Row],[SELLING PRICE]]*(1-InputData[[#This Row],[DISCOUNT %]])</f>
        <v>738.72</v>
      </c>
      <c r="N56" s="11">
        <f>DAY(InputData[[#This Row],[DATE]])</f>
        <v>8</v>
      </c>
      <c r="O56" s="11" t="str">
        <f>TEXT(InputData[[#This Row],[DATE]],"mmm")</f>
        <v>Mar</v>
      </c>
      <c r="P56" s="11">
        <f>YEAR(InputData[[#This Row],[DATE]])</f>
        <v>2021</v>
      </c>
    </row>
    <row r="57" spans="1:16" ht="16.5"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2">
        <f>VLOOKUP(InputData[[#This Row],[PRODUCT ID]],MasterData[],5,0)</f>
        <v>47</v>
      </c>
      <c r="K57" s="12">
        <f>VLOOKUP(InputData[[#This Row],[PRODUCT ID]],MasterData[],6,0)</f>
        <v>53.11</v>
      </c>
      <c r="L57" s="12">
        <f>InputData[[#This Row],[BUYING PRIZE]]*InputData[[#This Row],[QUANTITY]]</f>
        <v>282</v>
      </c>
      <c r="M57" s="12">
        <f>InputData[[#This Row],[QUANTITY]]*InputData[[#This Row],[SELLING PRICE]]*(1-InputData[[#This Row],[DISCOUNT %]])</f>
        <v>318.65999999999997</v>
      </c>
      <c r="N57" s="11">
        <f>DAY(InputData[[#This Row],[DATE]])</f>
        <v>9</v>
      </c>
      <c r="O57" s="11" t="str">
        <f>TEXT(InputData[[#This Row],[DATE]],"mmm")</f>
        <v>Mar</v>
      </c>
      <c r="P57" s="11">
        <f>YEAR(InputData[[#This Row],[DATE]])</f>
        <v>2021</v>
      </c>
    </row>
    <row r="58" spans="1:16" ht="16.5"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2">
        <f>VLOOKUP(InputData[[#This Row],[PRODUCT ID]],MasterData[],5,0)</f>
        <v>7</v>
      </c>
      <c r="K58" s="12">
        <f>VLOOKUP(InputData[[#This Row],[PRODUCT ID]],MasterData[],6,0)</f>
        <v>8.33</v>
      </c>
      <c r="L58" s="12">
        <f>InputData[[#This Row],[BUYING PRIZE]]*InputData[[#This Row],[QUANTITY]]</f>
        <v>77</v>
      </c>
      <c r="M58" s="12">
        <f>InputData[[#This Row],[QUANTITY]]*InputData[[#This Row],[SELLING PRICE]]*(1-InputData[[#This Row],[DISCOUNT %]])</f>
        <v>91.63</v>
      </c>
      <c r="N58" s="11">
        <f>DAY(InputData[[#This Row],[DATE]])</f>
        <v>11</v>
      </c>
      <c r="O58" s="11" t="str">
        <f>TEXT(InputData[[#This Row],[DATE]],"mmm")</f>
        <v>Mar</v>
      </c>
      <c r="P58" s="11">
        <f>YEAR(InputData[[#This Row],[DATE]])</f>
        <v>2021</v>
      </c>
    </row>
    <row r="59" spans="1:16" ht="16.5"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2">
        <f>VLOOKUP(InputData[[#This Row],[PRODUCT ID]],MasterData[],5,0)</f>
        <v>37</v>
      </c>
      <c r="K59" s="12">
        <f>VLOOKUP(InputData[[#This Row],[PRODUCT ID]],MasterData[],6,0)</f>
        <v>41.81</v>
      </c>
      <c r="L59" s="12">
        <f>InputData[[#This Row],[BUYING PRIZE]]*InputData[[#This Row],[QUANTITY]]</f>
        <v>370</v>
      </c>
      <c r="M59" s="12">
        <f>InputData[[#This Row],[QUANTITY]]*InputData[[#This Row],[SELLING PRICE]]*(1-InputData[[#This Row],[DISCOUNT %]])</f>
        <v>418.1</v>
      </c>
      <c r="N59" s="11">
        <f>DAY(InputData[[#This Row],[DATE]])</f>
        <v>13</v>
      </c>
      <c r="O59" s="11" t="str">
        <f>TEXT(InputData[[#This Row],[DATE]],"mmm")</f>
        <v>Mar</v>
      </c>
      <c r="P59" s="11">
        <f>YEAR(InputData[[#This Row],[DATE]])</f>
        <v>2021</v>
      </c>
    </row>
    <row r="60" spans="1:16" ht="16.5"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2">
        <f>VLOOKUP(InputData[[#This Row],[PRODUCT ID]],MasterData[],5,0)</f>
        <v>37</v>
      </c>
      <c r="K60" s="12">
        <f>VLOOKUP(InputData[[#This Row],[PRODUCT ID]],MasterData[],6,0)</f>
        <v>42.55</v>
      </c>
      <c r="L60" s="12">
        <f>InputData[[#This Row],[BUYING PRIZE]]*InputData[[#This Row],[QUANTITY]]</f>
        <v>407</v>
      </c>
      <c r="M60" s="12">
        <f>InputData[[#This Row],[QUANTITY]]*InputData[[#This Row],[SELLING PRICE]]*(1-InputData[[#This Row],[DISCOUNT %]])</f>
        <v>468.04999999999995</v>
      </c>
      <c r="N60" s="11">
        <f>DAY(InputData[[#This Row],[DATE]])</f>
        <v>15</v>
      </c>
      <c r="O60" s="11" t="str">
        <f>TEXT(InputData[[#This Row],[DATE]],"mmm")</f>
        <v>Mar</v>
      </c>
      <c r="P60" s="11">
        <f>YEAR(InputData[[#This Row],[DATE]])</f>
        <v>2021</v>
      </c>
    </row>
    <row r="61" spans="1:16" ht="16.5"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2">
        <f>VLOOKUP(InputData[[#This Row],[PRODUCT ID]],MasterData[],5,0)</f>
        <v>73</v>
      </c>
      <c r="K61" s="12">
        <f>VLOOKUP(InputData[[#This Row],[PRODUCT ID]],MasterData[],6,0)</f>
        <v>94.17</v>
      </c>
      <c r="L61" s="12">
        <f>InputData[[#This Row],[BUYING PRIZE]]*InputData[[#This Row],[QUANTITY]]</f>
        <v>1022</v>
      </c>
      <c r="M61" s="12">
        <f>InputData[[#This Row],[QUANTITY]]*InputData[[#This Row],[SELLING PRICE]]*(1-InputData[[#This Row],[DISCOUNT %]])</f>
        <v>1318.38</v>
      </c>
      <c r="N61" s="11">
        <f>DAY(InputData[[#This Row],[DATE]])</f>
        <v>16</v>
      </c>
      <c r="O61" s="11" t="str">
        <f>TEXT(InputData[[#This Row],[DATE]],"mmm")</f>
        <v>Mar</v>
      </c>
      <c r="P61" s="11">
        <f>YEAR(InputData[[#This Row],[DATE]])</f>
        <v>2021</v>
      </c>
    </row>
    <row r="62" spans="1:16" ht="16.5"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2">
        <f>VLOOKUP(InputData[[#This Row],[PRODUCT ID]],MasterData[],5,0)</f>
        <v>120</v>
      </c>
      <c r="K62" s="12">
        <f>VLOOKUP(InputData[[#This Row],[PRODUCT ID]],MasterData[],6,0)</f>
        <v>162</v>
      </c>
      <c r="L62" s="12">
        <f>InputData[[#This Row],[BUYING PRIZE]]*InputData[[#This Row],[QUANTITY]]</f>
        <v>960</v>
      </c>
      <c r="M62" s="12">
        <f>InputData[[#This Row],[QUANTITY]]*InputData[[#This Row],[SELLING PRICE]]*(1-InputData[[#This Row],[DISCOUNT %]])</f>
        <v>1296</v>
      </c>
      <c r="N62" s="11">
        <f>DAY(InputData[[#This Row],[DATE]])</f>
        <v>18</v>
      </c>
      <c r="O62" s="11" t="str">
        <f>TEXT(InputData[[#This Row],[DATE]],"mmm")</f>
        <v>Mar</v>
      </c>
      <c r="P62" s="11">
        <f>YEAR(InputData[[#This Row],[DATE]])</f>
        <v>2021</v>
      </c>
    </row>
    <row r="63" spans="1:16" ht="16.5"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2">
        <f>VLOOKUP(InputData[[#This Row],[PRODUCT ID]],MasterData[],5,0)</f>
        <v>37</v>
      </c>
      <c r="K63" s="12">
        <f>VLOOKUP(InputData[[#This Row],[PRODUCT ID]],MasterData[],6,0)</f>
        <v>41.81</v>
      </c>
      <c r="L63" s="12">
        <f>InputData[[#This Row],[BUYING PRIZE]]*InputData[[#This Row],[QUANTITY]]</f>
        <v>333</v>
      </c>
      <c r="M63" s="12">
        <f>InputData[[#This Row],[QUANTITY]]*InputData[[#This Row],[SELLING PRICE]]*(1-InputData[[#This Row],[DISCOUNT %]])</f>
        <v>376.29</v>
      </c>
      <c r="N63" s="11">
        <f>DAY(InputData[[#This Row],[DATE]])</f>
        <v>19</v>
      </c>
      <c r="O63" s="11" t="str">
        <f>TEXT(InputData[[#This Row],[DATE]],"mmm")</f>
        <v>Mar</v>
      </c>
      <c r="P63" s="11">
        <f>YEAR(InputData[[#This Row],[DATE]])</f>
        <v>2021</v>
      </c>
    </row>
    <row r="64" spans="1:16" ht="16.5"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2">
        <f>VLOOKUP(InputData[[#This Row],[PRODUCT ID]],MasterData[],5,0)</f>
        <v>61</v>
      </c>
      <c r="K64" s="12">
        <f>VLOOKUP(InputData[[#This Row],[PRODUCT ID]],MasterData[],6,0)</f>
        <v>76.25</v>
      </c>
      <c r="L64" s="12">
        <f>InputData[[#This Row],[BUYING PRIZE]]*InputData[[#This Row],[QUANTITY]]</f>
        <v>793</v>
      </c>
      <c r="M64" s="12">
        <f>InputData[[#This Row],[QUANTITY]]*InputData[[#This Row],[SELLING PRICE]]*(1-InputData[[#This Row],[DISCOUNT %]])</f>
        <v>991.25</v>
      </c>
      <c r="N64" s="11">
        <f>DAY(InputData[[#This Row],[DATE]])</f>
        <v>21</v>
      </c>
      <c r="O64" s="11" t="str">
        <f>TEXT(InputData[[#This Row],[DATE]],"mmm")</f>
        <v>Mar</v>
      </c>
      <c r="P64" s="11">
        <f>YEAR(InputData[[#This Row],[DATE]])</f>
        <v>2021</v>
      </c>
    </row>
    <row r="65" spans="1:16" ht="16.5"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2">
        <f>VLOOKUP(InputData[[#This Row],[PRODUCT ID]],MasterData[],5,0)</f>
        <v>37</v>
      </c>
      <c r="K65" s="12">
        <f>VLOOKUP(InputData[[#This Row],[PRODUCT ID]],MasterData[],6,0)</f>
        <v>42.55</v>
      </c>
      <c r="L65" s="12">
        <f>InputData[[#This Row],[BUYING PRIZE]]*InputData[[#This Row],[QUANTITY]]</f>
        <v>259</v>
      </c>
      <c r="M65" s="12">
        <f>InputData[[#This Row],[QUANTITY]]*InputData[[#This Row],[SELLING PRICE]]*(1-InputData[[#This Row],[DISCOUNT %]])</f>
        <v>297.84999999999997</v>
      </c>
      <c r="N65" s="11">
        <f>DAY(InputData[[#This Row],[DATE]])</f>
        <v>21</v>
      </c>
      <c r="O65" s="11" t="str">
        <f>TEXT(InputData[[#This Row],[DATE]],"mmm")</f>
        <v>Mar</v>
      </c>
      <c r="P65" s="11">
        <f>YEAR(InputData[[#This Row],[DATE]])</f>
        <v>2021</v>
      </c>
    </row>
    <row r="66" spans="1:16" ht="16.5"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2">
        <f>VLOOKUP(InputData[[#This Row],[PRODUCT ID]],MasterData[],5,0)</f>
        <v>105</v>
      </c>
      <c r="K66" s="12">
        <f>VLOOKUP(InputData[[#This Row],[PRODUCT ID]],MasterData[],6,0)</f>
        <v>142.80000000000001</v>
      </c>
      <c r="L66" s="12">
        <f>InputData[[#This Row],[BUYING PRIZE]]*InputData[[#This Row],[QUANTITY]]</f>
        <v>840</v>
      </c>
      <c r="M66" s="12">
        <f>InputData[[#This Row],[QUANTITY]]*InputData[[#This Row],[SELLING PRICE]]*(1-InputData[[#This Row],[DISCOUNT %]])</f>
        <v>1142.4000000000001</v>
      </c>
      <c r="N66" s="11">
        <f>DAY(InputData[[#This Row],[DATE]])</f>
        <v>22</v>
      </c>
      <c r="O66" s="11" t="str">
        <f>TEXT(InputData[[#This Row],[DATE]],"mmm")</f>
        <v>Mar</v>
      </c>
      <c r="P66" s="11">
        <f>YEAR(InputData[[#This Row],[DATE]])</f>
        <v>2021</v>
      </c>
    </row>
    <row r="67" spans="1:16" ht="16.5"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2">
        <f>VLOOKUP(InputData[[#This Row],[PRODUCT ID]],MasterData[],5,0)</f>
        <v>73</v>
      </c>
      <c r="K67" s="12">
        <f>VLOOKUP(InputData[[#This Row],[PRODUCT ID]],MasterData[],6,0)</f>
        <v>94.17</v>
      </c>
      <c r="L67" s="12">
        <f>InputData[[#This Row],[BUYING PRIZE]]*InputData[[#This Row],[QUANTITY]]</f>
        <v>292</v>
      </c>
      <c r="M67" s="12">
        <f>InputData[[#This Row],[QUANTITY]]*InputData[[#This Row],[SELLING PRICE]]*(1-InputData[[#This Row],[DISCOUNT %]])</f>
        <v>376.68</v>
      </c>
      <c r="N67" s="11">
        <f>DAY(InputData[[#This Row],[DATE]])</f>
        <v>22</v>
      </c>
      <c r="O67" s="11" t="str">
        <f>TEXT(InputData[[#This Row],[DATE]],"mmm")</f>
        <v>Mar</v>
      </c>
      <c r="P67" s="11">
        <f>YEAR(InputData[[#This Row],[DATE]])</f>
        <v>2021</v>
      </c>
    </row>
    <row r="68" spans="1:16" ht="16.5"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2">
        <f>VLOOKUP(InputData[[#This Row],[PRODUCT ID]],MasterData[],5,0)</f>
        <v>144</v>
      </c>
      <c r="K68" s="12">
        <f>VLOOKUP(InputData[[#This Row],[PRODUCT ID]],MasterData[],6,0)</f>
        <v>156.96</v>
      </c>
      <c r="L68" s="12">
        <f>InputData[[#This Row],[BUYING PRIZE]]*InputData[[#This Row],[QUANTITY]]</f>
        <v>2016</v>
      </c>
      <c r="M68" s="12">
        <f>InputData[[#This Row],[QUANTITY]]*InputData[[#This Row],[SELLING PRICE]]*(1-InputData[[#This Row],[DISCOUNT %]])</f>
        <v>2197.44</v>
      </c>
      <c r="N68" s="11">
        <f>DAY(InputData[[#This Row],[DATE]])</f>
        <v>25</v>
      </c>
      <c r="O68" s="11" t="str">
        <f>TEXT(InputData[[#This Row],[DATE]],"mmm")</f>
        <v>Mar</v>
      </c>
      <c r="P68" s="11">
        <f>YEAR(InputData[[#This Row],[DATE]])</f>
        <v>2021</v>
      </c>
    </row>
    <row r="69" spans="1:16" ht="16.5"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2">
        <f>VLOOKUP(InputData[[#This Row],[PRODUCT ID]],MasterData[],5,0)</f>
        <v>75</v>
      </c>
      <c r="K69" s="12">
        <f>VLOOKUP(InputData[[#This Row],[PRODUCT ID]],MasterData[],6,0)</f>
        <v>85.5</v>
      </c>
      <c r="L69" s="12">
        <f>InputData[[#This Row],[BUYING PRIZE]]*InputData[[#This Row],[QUANTITY]]</f>
        <v>300</v>
      </c>
      <c r="M69" s="12">
        <f>InputData[[#This Row],[QUANTITY]]*InputData[[#This Row],[SELLING PRICE]]*(1-InputData[[#This Row],[DISCOUNT %]])</f>
        <v>342</v>
      </c>
      <c r="N69" s="11">
        <f>DAY(InputData[[#This Row],[DATE]])</f>
        <v>25</v>
      </c>
      <c r="O69" s="11" t="str">
        <f>TEXT(InputData[[#This Row],[DATE]],"mmm")</f>
        <v>Mar</v>
      </c>
      <c r="P69" s="11">
        <f>YEAR(InputData[[#This Row],[DATE]])</f>
        <v>2021</v>
      </c>
    </row>
    <row r="70" spans="1:16" ht="16.5"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2">
        <f>VLOOKUP(InputData[[#This Row],[PRODUCT ID]],MasterData[],5,0)</f>
        <v>47</v>
      </c>
      <c r="K70" s="12">
        <f>VLOOKUP(InputData[[#This Row],[PRODUCT ID]],MasterData[],6,0)</f>
        <v>53.11</v>
      </c>
      <c r="L70" s="12">
        <f>InputData[[#This Row],[BUYING PRIZE]]*InputData[[#This Row],[QUANTITY]]</f>
        <v>376</v>
      </c>
      <c r="M70" s="12">
        <f>InputData[[#This Row],[QUANTITY]]*InputData[[#This Row],[SELLING PRICE]]*(1-InputData[[#This Row],[DISCOUNT %]])</f>
        <v>424.88</v>
      </c>
      <c r="N70" s="11">
        <f>DAY(InputData[[#This Row],[DATE]])</f>
        <v>25</v>
      </c>
      <c r="O70" s="11" t="str">
        <f>TEXT(InputData[[#This Row],[DATE]],"mmm")</f>
        <v>Mar</v>
      </c>
      <c r="P70" s="11">
        <f>YEAR(InputData[[#This Row],[DATE]])</f>
        <v>2021</v>
      </c>
    </row>
    <row r="71" spans="1:16" ht="16.5"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2">
        <f>VLOOKUP(InputData[[#This Row],[PRODUCT ID]],MasterData[],5,0)</f>
        <v>72</v>
      </c>
      <c r="K71" s="12">
        <f>VLOOKUP(InputData[[#This Row],[PRODUCT ID]],MasterData[],6,0)</f>
        <v>79.92</v>
      </c>
      <c r="L71" s="12">
        <f>InputData[[#This Row],[BUYING PRIZE]]*InputData[[#This Row],[QUANTITY]]</f>
        <v>144</v>
      </c>
      <c r="M71" s="12">
        <f>InputData[[#This Row],[QUANTITY]]*InputData[[#This Row],[SELLING PRICE]]*(1-InputData[[#This Row],[DISCOUNT %]])</f>
        <v>159.84</v>
      </c>
      <c r="N71" s="11">
        <f>DAY(InputData[[#This Row],[DATE]])</f>
        <v>25</v>
      </c>
      <c r="O71" s="11" t="str">
        <f>TEXT(InputData[[#This Row],[DATE]],"mmm")</f>
        <v>Mar</v>
      </c>
      <c r="P71" s="11">
        <f>YEAR(InputData[[#This Row],[DATE]])</f>
        <v>2021</v>
      </c>
    </row>
    <row r="72" spans="1:16" ht="16.5"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2">
        <f>VLOOKUP(InputData[[#This Row],[PRODUCT ID]],MasterData[],5,0)</f>
        <v>98</v>
      </c>
      <c r="K72" s="12">
        <f>VLOOKUP(InputData[[#This Row],[PRODUCT ID]],MasterData[],6,0)</f>
        <v>103.88</v>
      </c>
      <c r="L72" s="12">
        <f>InputData[[#This Row],[BUYING PRIZE]]*InputData[[#This Row],[QUANTITY]]</f>
        <v>392</v>
      </c>
      <c r="M72" s="12">
        <f>InputData[[#This Row],[QUANTITY]]*InputData[[#This Row],[SELLING PRICE]]*(1-InputData[[#This Row],[DISCOUNT %]])</f>
        <v>415.52</v>
      </c>
      <c r="N72" s="11">
        <f>DAY(InputData[[#This Row],[DATE]])</f>
        <v>26</v>
      </c>
      <c r="O72" s="11" t="str">
        <f>TEXT(InputData[[#This Row],[DATE]],"mmm")</f>
        <v>Mar</v>
      </c>
      <c r="P72" s="11">
        <f>YEAR(InputData[[#This Row],[DATE]])</f>
        <v>2021</v>
      </c>
    </row>
    <row r="73" spans="1:16" ht="16.5"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2">
        <f>VLOOKUP(InputData[[#This Row],[PRODUCT ID]],MasterData[],5,0)</f>
        <v>120</v>
      </c>
      <c r="K73" s="12">
        <f>VLOOKUP(InputData[[#This Row],[PRODUCT ID]],MasterData[],6,0)</f>
        <v>162</v>
      </c>
      <c r="L73" s="12">
        <f>InputData[[#This Row],[BUYING PRIZE]]*InputData[[#This Row],[QUANTITY]]</f>
        <v>120</v>
      </c>
      <c r="M73" s="12">
        <f>InputData[[#This Row],[QUANTITY]]*InputData[[#This Row],[SELLING PRICE]]*(1-InputData[[#This Row],[DISCOUNT %]])</f>
        <v>162</v>
      </c>
      <c r="N73" s="11">
        <f>DAY(InputData[[#This Row],[DATE]])</f>
        <v>26</v>
      </c>
      <c r="O73" s="11" t="str">
        <f>TEXT(InputData[[#This Row],[DATE]],"mmm")</f>
        <v>Mar</v>
      </c>
      <c r="P73" s="11">
        <f>YEAR(InputData[[#This Row],[DATE]])</f>
        <v>2021</v>
      </c>
    </row>
    <row r="74" spans="1:16" ht="16.5"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2">
        <f>VLOOKUP(InputData[[#This Row],[PRODUCT ID]],MasterData[],5,0)</f>
        <v>148</v>
      </c>
      <c r="K74" s="12">
        <f>VLOOKUP(InputData[[#This Row],[PRODUCT ID]],MasterData[],6,0)</f>
        <v>164.28</v>
      </c>
      <c r="L74" s="12">
        <f>InputData[[#This Row],[BUYING PRIZE]]*InputData[[#This Row],[QUANTITY]]</f>
        <v>1332</v>
      </c>
      <c r="M74" s="12">
        <f>InputData[[#This Row],[QUANTITY]]*InputData[[#This Row],[SELLING PRICE]]*(1-InputData[[#This Row],[DISCOUNT %]])</f>
        <v>1478.52</v>
      </c>
      <c r="N74" s="11">
        <f>DAY(InputData[[#This Row],[DATE]])</f>
        <v>26</v>
      </c>
      <c r="O74" s="11" t="str">
        <f>TEXT(InputData[[#This Row],[DATE]],"mmm")</f>
        <v>Mar</v>
      </c>
      <c r="P74" s="11">
        <f>YEAR(InputData[[#This Row],[DATE]])</f>
        <v>2021</v>
      </c>
    </row>
    <row r="75" spans="1:16" ht="16.5"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2">
        <f>VLOOKUP(InputData[[#This Row],[PRODUCT ID]],MasterData[],5,0)</f>
        <v>148</v>
      </c>
      <c r="K75" s="12">
        <f>VLOOKUP(InputData[[#This Row],[PRODUCT ID]],MasterData[],6,0)</f>
        <v>201.28</v>
      </c>
      <c r="L75" s="12">
        <f>InputData[[#This Row],[BUYING PRIZE]]*InputData[[#This Row],[QUANTITY]]</f>
        <v>444</v>
      </c>
      <c r="M75" s="12">
        <f>InputData[[#This Row],[QUANTITY]]*InputData[[#This Row],[SELLING PRICE]]*(1-InputData[[#This Row],[DISCOUNT %]])</f>
        <v>603.84</v>
      </c>
      <c r="N75" s="11">
        <f>DAY(InputData[[#This Row],[DATE]])</f>
        <v>27</v>
      </c>
      <c r="O75" s="11" t="str">
        <f>TEXT(InputData[[#This Row],[DATE]],"mmm")</f>
        <v>Mar</v>
      </c>
      <c r="P75" s="11">
        <f>YEAR(InputData[[#This Row],[DATE]])</f>
        <v>2021</v>
      </c>
    </row>
    <row r="76" spans="1:16" ht="16.5"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2">
        <f>VLOOKUP(InputData[[#This Row],[PRODUCT ID]],MasterData[],5,0)</f>
        <v>43</v>
      </c>
      <c r="K76" s="12">
        <f>VLOOKUP(InputData[[#This Row],[PRODUCT ID]],MasterData[],6,0)</f>
        <v>47.730000000000004</v>
      </c>
      <c r="L76" s="12">
        <f>InputData[[#This Row],[BUYING PRIZE]]*InputData[[#This Row],[QUANTITY]]</f>
        <v>344</v>
      </c>
      <c r="M76" s="12">
        <f>InputData[[#This Row],[QUANTITY]]*InputData[[#This Row],[SELLING PRICE]]*(1-InputData[[#This Row],[DISCOUNT %]])</f>
        <v>381.84000000000003</v>
      </c>
      <c r="N76" s="11">
        <f>DAY(InputData[[#This Row],[DATE]])</f>
        <v>28</v>
      </c>
      <c r="O76" s="11" t="str">
        <f>TEXT(InputData[[#This Row],[DATE]],"mmm")</f>
        <v>Mar</v>
      </c>
      <c r="P76" s="11">
        <f>YEAR(InputData[[#This Row],[DATE]])</f>
        <v>2021</v>
      </c>
    </row>
    <row r="77" spans="1:16" ht="16.5"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2">
        <f>VLOOKUP(InputData[[#This Row],[PRODUCT ID]],MasterData[],5,0)</f>
        <v>72</v>
      </c>
      <c r="K77" s="12">
        <f>VLOOKUP(InputData[[#This Row],[PRODUCT ID]],MasterData[],6,0)</f>
        <v>79.92</v>
      </c>
      <c r="L77" s="12">
        <f>InputData[[#This Row],[BUYING PRIZE]]*InputData[[#This Row],[QUANTITY]]</f>
        <v>72</v>
      </c>
      <c r="M77" s="12">
        <f>InputData[[#This Row],[QUANTITY]]*InputData[[#This Row],[SELLING PRICE]]*(1-InputData[[#This Row],[DISCOUNT %]])</f>
        <v>79.92</v>
      </c>
      <c r="N77" s="11">
        <f>DAY(InputData[[#This Row],[DATE]])</f>
        <v>30</v>
      </c>
      <c r="O77" s="11" t="str">
        <f>TEXT(InputData[[#This Row],[DATE]],"mmm")</f>
        <v>Mar</v>
      </c>
      <c r="P77" s="11">
        <f>YEAR(InputData[[#This Row],[DATE]])</f>
        <v>2021</v>
      </c>
    </row>
    <row r="78" spans="1:16" ht="16.5"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2">
        <f>VLOOKUP(InputData[[#This Row],[PRODUCT ID]],MasterData[],5,0)</f>
        <v>120</v>
      </c>
      <c r="K78" s="12">
        <f>VLOOKUP(InputData[[#This Row],[PRODUCT ID]],MasterData[],6,0)</f>
        <v>162</v>
      </c>
      <c r="L78" s="12">
        <f>InputData[[#This Row],[BUYING PRIZE]]*InputData[[#This Row],[QUANTITY]]</f>
        <v>360</v>
      </c>
      <c r="M78" s="12">
        <f>InputData[[#This Row],[QUANTITY]]*InputData[[#This Row],[SELLING PRICE]]*(1-InputData[[#This Row],[DISCOUNT %]])</f>
        <v>486</v>
      </c>
      <c r="N78" s="11">
        <f>DAY(InputData[[#This Row],[DATE]])</f>
        <v>31</v>
      </c>
      <c r="O78" s="11" t="str">
        <f>TEXT(InputData[[#This Row],[DATE]],"mmm")</f>
        <v>Mar</v>
      </c>
      <c r="P78" s="11">
        <f>YEAR(InputData[[#This Row],[DATE]])</f>
        <v>2021</v>
      </c>
    </row>
    <row r="79" spans="1:16" ht="16.5"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2">
        <f>VLOOKUP(InputData[[#This Row],[PRODUCT ID]],MasterData[],5,0)</f>
        <v>90</v>
      </c>
      <c r="K79" s="12">
        <f>VLOOKUP(InputData[[#This Row],[PRODUCT ID]],MasterData[],6,0)</f>
        <v>115.2</v>
      </c>
      <c r="L79" s="12">
        <f>InputData[[#This Row],[BUYING PRIZE]]*InputData[[#This Row],[QUANTITY]]</f>
        <v>360</v>
      </c>
      <c r="M79" s="12">
        <f>InputData[[#This Row],[QUANTITY]]*InputData[[#This Row],[SELLING PRICE]]*(1-InputData[[#This Row],[DISCOUNT %]])</f>
        <v>460.8</v>
      </c>
      <c r="N79" s="11">
        <f>DAY(InputData[[#This Row],[DATE]])</f>
        <v>4</v>
      </c>
      <c r="O79" s="11" t="str">
        <f>TEXT(InputData[[#This Row],[DATE]],"mmm")</f>
        <v>Apr</v>
      </c>
      <c r="P79" s="11">
        <f>YEAR(InputData[[#This Row],[DATE]])</f>
        <v>2021</v>
      </c>
    </row>
    <row r="80" spans="1:16" ht="16.5"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2">
        <f>VLOOKUP(InputData[[#This Row],[PRODUCT ID]],MasterData[],5,0)</f>
        <v>6</v>
      </c>
      <c r="K80" s="12">
        <f>VLOOKUP(InputData[[#This Row],[PRODUCT ID]],MasterData[],6,0)</f>
        <v>7.8599999999999994</v>
      </c>
      <c r="L80" s="12">
        <f>InputData[[#This Row],[BUYING PRIZE]]*InputData[[#This Row],[QUANTITY]]</f>
        <v>54</v>
      </c>
      <c r="M80" s="12">
        <f>InputData[[#This Row],[QUANTITY]]*InputData[[#This Row],[SELLING PRICE]]*(1-InputData[[#This Row],[DISCOUNT %]])</f>
        <v>70.739999999999995</v>
      </c>
      <c r="N80" s="11">
        <f>DAY(InputData[[#This Row],[DATE]])</f>
        <v>4</v>
      </c>
      <c r="O80" s="11" t="str">
        <f>TEXT(InputData[[#This Row],[DATE]],"mmm")</f>
        <v>Apr</v>
      </c>
      <c r="P80" s="11">
        <f>YEAR(InputData[[#This Row],[DATE]])</f>
        <v>2021</v>
      </c>
    </row>
    <row r="81" spans="1:16" ht="16.5"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2">
        <f>VLOOKUP(InputData[[#This Row],[PRODUCT ID]],MasterData[],5,0)</f>
        <v>93</v>
      </c>
      <c r="K81" s="12">
        <f>VLOOKUP(InputData[[#This Row],[PRODUCT ID]],MasterData[],6,0)</f>
        <v>104.16</v>
      </c>
      <c r="L81" s="12">
        <f>InputData[[#This Row],[BUYING PRIZE]]*InputData[[#This Row],[QUANTITY]]</f>
        <v>1395</v>
      </c>
      <c r="M81" s="12">
        <f>InputData[[#This Row],[QUANTITY]]*InputData[[#This Row],[SELLING PRICE]]*(1-InputData[[#This Row],[DISCOUNT %]])</f>
        <v>1562.3999999999999</v>
      </c>
      <c r="N81" s="11">
        <f>DAY(InputData[[#This Row],[DATE]])</f>
        <v>5</v>
      </c>
      <c r="O81" s="11" t="str">
        <f>TEXT(InputData[[#This Row],[DATE]],"mmm")</f>
        <v>Apr</v>
      </c>
      <c r="P81" s="11">
        <f>YEAR(InputData[[#This Row],[DATE]])</f>
        <v>2021</v>
      </c>
    </row>
    <row r="82" spans="1:16" ht="16.5"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2">
        <f>VLOOKUP(InputData[[#This Row],[PRODUCT ID]],MasterData[],5,0)</f>
        <v>133</v>
      </c>
      <c r="K82" s="12">
        <f>VLOOKUP(InputData[[#This Row],[PRODUCT ID]],MasterData[],6,0)</f>
        <v>155.61000000000001</v>
      </c>
      <c r="L82" s="12">
        <f>InputData[[#This Row],[BUYING PRIZE]]*InputData[[#This Row],[QUANTITY]]</f>
        <v>399</v>
      </c>
      <c r="M82" s="12">
        <f>InputData[[#This Row],[QUANTITY]]*InputData[[#This Row],[SELLING PRICE]]*(1-InputData[[#This Row],[DISCOUNT %]])</f>
        <v>466.83000000000004</v>
      </c>
      <c r="N82" s="11">
        <f>DAY(InputData[[#This Row],[DATE]])</f>
        <v>9</v>
      </c>
      <c r="O82" s="11" t="str">
        <f>TEXT(InputData[[#This Row],[DATE]],"mmm")</f>
        <v>Apr</v>
      </c>
      <c r="P82" s="11">
        <f>YEAR(InputData[[#This Row],[DATE]])</f>
        <v>2021</v>
      </c>
    </row>
    <row r="83" spans="1:16" ht="16.5"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2">
        <f>VLOOKUP(InputData[[#This Row],[PRODUCT ID]],MasterData[],5,0)</f>
        <v>121</v>
      </c>
      <c r="K83" s="12">
        <f>VLOOKUP(InputData[[#This Row],[PRODUCT ID]],MasterData[],6,0)</f>
        <v>141.57</v>
      </c>
      <c r="L83" s="12">
        <f>InputData[[#This Row],[BUYING PRIZE]]*InputData[[#This Row],[QUANTITY]]</f>
        <v>1694</v>
      </c>
      <c r="M83" s="12">
        <f>InputData[[#This Row],[QUANTITY]]*InputData[[#This Row],[SELLING PRICE]]*(1-InputData[[#This Row],[DISCOUNT %]])</f>
        <v>1981.98</v>
      </c>
      <c r="N83" s="11">
        <f>DAY(InputData[[#This Row],[DATE]])</f>
        <v>10</v>
      </c>
      <c r="O83" s="11" t="str">
        <f>TEXT(InputData[[#This Row],[DATE]],"mmm")</f>
        <v>Apr</v>
      </c>
      <c r="P83" s="11">
        <f>YEAR(InputData[[#This Row],[DATE]])</f>
        <v>2021</v>
      </c>
    </row>
    <row r="84" spans="1:16" ht="16.5"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2">
        <f>VLOOKUP(InputData[[#This Row],[PRODUCT ID]],MasterData[],5,0)</f>
        <v>67</v>
      </c>
      <c r="K84" s="12">
        <f>VLOOKUP(InputData[[#This Row],[PRODUCT ID]],MasterData[],6,0)</f>
        <v>85.76</v>
      </c>
      <c r="L84" s="12">
        <f>InputData[[#This Row],[BUYING PRIZE]]*InputData[[#This Row],[QUANTITY]]</f>
        <v>201</v>
      </c>
      <c r="M84" s="12">
        <f>InputData[[#This Row],[QUANTITY]]*InputData[[#This Row],[SELLING PRICE]]*(1-InputData[[#This Row],[DISCOUNT %]])</f>
        <v>257.28000000000003</v>
      </c>
      <c r="N84" s="11">
        <f>DAY(InputData[[#This Row],[DATE]])</f>
        <v>12</v>
      </c>
      <c r="O84" s="11" t="str">
        <f>TEXT(InputData[[#This Row],[DATE]],"mmm")</f>
        <v>Apr</v>
      </c>
      <c r="P84" s="11">
        <f>YEAR(InputData[[#This Row],[DATE]])</f>
        <v>2021</v>
      </c>
    </row>
    <row r="85" spans="1:16" ht="16.5"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2">
        <f>VLOOKUP(InputData[[#This Row],[PRODUCT ID]],MasterData[],5,0)</f>
        <v>47</v>
      </c>
      <c r="K85" s="12">
        <f>VLOOKUP(InputData[[#This Row],[PRODUCT ID]],MasterData[],6,0)</f>
        <v>53.11</v>
      </c>
      <c r="L85" s="12">
        <f>InputData[[#This Row],[BUYING PRIZE]]*InputData[[#This Row],[QUANTITY]]</f>
        <v>188</v>
      </c>
      <c r="M85" s="12">
        <f>InputData[[#This Row],[QUANTITY]]*InputData[[#This Row],[SELLING PRICE]]*(1-InputData[[#This Row],[DISCOUNT %]])</f>
        <v>212.44</v>
      </c>
      <c r="N85" s="11">
        <f>DAY(InputData[[#This Row],[DATE]])</f>
        <v>12</v>
      </c>
      <c r="O85" s="11" t="str">
        <f>TEXT(InputData[[#This Row],[DATE]],"mmm")</f>
        <v>Apr</v>
      </c>
      <c r="P85" s="11">
        <f>YEAR(InputData[[#This Row],[DATE]])</f>
        <v>2021</v>
      </c>
    </row>
    <row r="86" spans="1:16" ht="16.5"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2">
        <f>VLOOKUP(InputData[[#This Row],[PRODUCT ID]],MasterData[],5,0)</f>
        <v>48</v>
      </c>
      <c r="K86" s="12">
        <f>VLOOKUP(InputData[[#This Row],[PRODUCT ID]],MasterData[],6,0)</f>
        <v>57.120000000000005</v>
      </c>
      <c r="L86" s="12">
        <f>InputData[[#This Row],[BUYING PRIZE]]*InputData[[#This Row],[QUANTITY]]</f>
        <v>432</v>
      </c>
      <c r="M86" s="12">
        <f>InputData[[#This Row],[QUANTITY]]*InputData[[#This Row],[SELLING PRICE]]*(1-InputData[[#This Row],[DISCOUNT %]])</f>
        <v>514.08000000000004</v>
      </c>
      <c r="N86" s="11">
        <f>DAY(InputData[[#This Row],[DATE]])</f>
        <v>12</v>
      </c>
      <c r="O86" s="11" t="str">
        <f>TEXT(InputData[[#This Row],[DATE]],"mmm")</f>
        <v>Apr</v>
      </c>
      <c r="P86" s="11">
        <f>YEAR(InputData[[#This Row],[DATE]])</f>
        <v>2021</v>
      </c>
    </row>
    <row r="87" spans="1:16" ht="16.5"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2">
        <f>VLOOKUP(InputData[[#This Row],[PRODUCT ID]],MasterData[],5,0)</f>
        <v>95</v>
      </c>
      <c r="K87" s="12">
        <f>VLOOKUP(InputData[[#This Row],[PRODUCT ID]],MasterData[],6,0)</f>
        <v>119.7</v>
      </c>
      <c r="L87" s="12">
        <f>InputData[[#This Row],[BUYING PRIZE]]*InputData[[#This Row],[QUANTITY]]</f>
        <v>1235</v>
      </c>
      <c r="M87" s="12">
        <f>InputData[[#This Row],[QUANTITY]]*InputData[[#This Row],[SELLING PRICE]]*(1-InputData[[#This Row],[DISCOUNT %]])</f>
        <v>1556.1000000000001</v>
      </c>
      <c r="N87" s="11">
        <f>DAY(InputData[[#This Row],[DATE]])</f>
        <v>12</v>
      </c>
      <c r="O87" s="11" t="str">
        <f>TEXT(InputData[[#This Row],[DATE]],"mmm")</f>
        <v>Apr</v>
      </c>
      <c r="P87" s="11">
        <f>YEAR(InputData[[#This Row],[DATE]])</f>
        <v>2021</v>
      </c>
    </row>
    <row r="88" spans="1:16" ht="16.5"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2">
        <f>VLOOKUP(InputData[[#This Row],[PRODUCT ID]],MasterData[],5,0)</f>
        <v>134</v>
      </c>
      <c r="K88" s="12">
        <f>VLOOKUP(InputData[[#This Row],[PRODUCT ID]],MasterData[],6,0)</f>
        <v>156.78</v>
      </c>
      <c r="L88" s="12">
        <f>InputData[[#This Row],[BUYING PRIZE]]*InputData[[#This Row],[QUANTITY]]</f>
        <v>402</v>
      </c>
      <c r="M88" s="12">
        <f>InputData[[#This Row],[QUANTITY]]*InputData[[#This Row],[SELLING PRICE]]*(1-InputData[[#This Row],[DISCOUNT %]])</f>
        <v>470.34000000000003</v>
      </c>
      <c r="N88" s="11">
        <f>DAY(InputData[[#This Row],[DATE]])</f>
        <v>15</v>
      </c>
      <c r="O88" s="11" t="str">
        <f>TEXT(InputData[[#This Row],[DATE]],"mmm")</f>
        <v>Apr</v>
      </c>
      <c r="P88" s="11">
        <f>YEAR(InputData[[#This Row],[DATE]])</f>
        <v>2021</v>
      </c>
    </row>
    <row r="89" spans="1:16" ht="16.5"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2">
        <f>VLOOKUP(InputData[[#This Row],[PRODUCT ID]],MasterData[],5,0)</f>
        <v>37</v>
      </c>
      <c r="K89" s="12">
        <f>VLOOKUP(InputData[[#This Row],[PRODUCT ID]],MasterData[],6,0)</f>
        <v>49.21</v>
      </c>
      <c r="L89" s="12">
        <f>InputData[[#This Row],[BUYING PRIZE]]*InputData[[#This Row],[QUANTITY]]</f>
        <v>555</v>
      </c>
      <c r="M89" s="12">
        <f>InputData[[#This Row],[QUANTITY]]*InputData[[#This Row],[SELLING PRICE]]*(1-InputData[[#This Row],[DISCOUNT %]])</f>
        <v>738.15</v>
      </c>
      <c r="N89" s="11">
        <f>DAY(InputData[[#This Row],[DATE]])</f>
        <v>16</v>
      </c>
      <c r="O89" s="11" t="str">
        <f>TEXT(InputData[[#This Row],[DATE]],"mmm")</f>
        <v>Apr</v>
      </c>
      <c r="P89" s="11">
        <f>YEAR(InputData[[#This Row],[DATE]])</f>
        <v>2021</v>
      </c>
    </row>
    <row r="90" spans="1:16" ht="16.5"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2">
        <f>VLOOKUP(InputData[[#This Row],[PRODUCT ID]],MasterData[],5,0)</f>
        <v>72</v>
      </c>
      <c r="K90" s="12">
        <f>VLOOKUP(InputData[[#This Row],[PRODUCT ID]],MasterData[],6,0)</f>
        <v>79.92</v>
      </c>
      <c r="L90" s="12">
        <f>InputData[[#This Row],[BUYING PRIZE]]*InputData[[#This Row],[QUANTITY]]</f>
        <v>648</v>
      </c>
      <c r="M90" s="12">
        <f>InputData[[#This Row],[QUANTITY]]*InputData[[#This Row],[SELLING PRICE]]*(1-InputData[[#This Row],[DISCOUNT %]])</f>
        <v>719.28</v>
      </c>
      <c r="N90" s="11">
        <f>DAY(InputData[[#This Row],[DATE]])</f>
        <v>18</v>
      </c>
      <c r="O90" s="11" t="str">
        <f>TEXT(InputData[[#This Row],[DATE]],"mmm")</f>
        <v>Apr</v>
      </c>
      <c r="P90" s="11">
        <f>YEAR(InputData[[#This Row],[DATE]])</f>
        <v>2021</v>
      </c>
    </row>
    <row r="91" spans="1:16" ht="16.5"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2">
        <f>VLOOKUP(InputData[[#This Row],[PRODUCT ID]],MasterData[],5,0)</f>
        <v>150</v>
      </c>
      <c r="K91" s="12">
        <f>VLOOKUP(InputData[[#This Row],[PRODUCT ID]],MasterData[],6,0)</f>
        <v>210</v>
      </c>
      <c r="L91" s="12">
        <f>InputData[[#This Row],[BUYING PRIZE]]*InputData[[#This Row],[QUANTITY]]</f>
        <v>1950</v>
      </c>
      <c r="M91" s="12">
        <f>InputData[[#This Row],[QUANTITY]]*InputData[[#This Row],[SELLING PRICE]]*(1-InputData[[#This Row],[DISCOUNT %]])</f>
        <v>2730</v>
      </c>
      <c r="N91" s="11">
        <f>DAY(InputData[[#This Row],[DATE]])</f>
        <v>18</v>
      </c>
      <c r="O91" s="11" t="str">
        <f>TEXT(InputData[[#This Row],[DATE]],"mmm")</f>
        <v>Apr</v>
      </c>
      <c r="P91" s="11">
        <f>YEAR(InputData[[#This Row],[DATE]])</f>
        <v>2021</v>
      </c>
    </row>
    <row r="92" spans="1:16" ht="16.5"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2">
        <f>VLOOKUP(InputData[[#This Row],[PRODUCT ID]],MasterData[],5,0)</f>
        <v>120</v>
      </c>
      <c r="K92" s="12">
        <f>VLOOKUP(InputData[[#This Row],[PRODUCT ID]],MasterData[],6,0)</f>
        <v>162</v>
      </c>
      <c r="L92" s="12">
        <f>InputData[[#This Row],[BUYING PRIZE]]*InputData[[#This Row],[QUANTITY]]</f>
        <v>720</v>
      </c>
      <c r="M92" s="12">
        <f>InputData[[#This Row],[QUANTITY]]*InputData[[#This Row],[SELLING PRICE]]*(1-InputData[[#This Row],[DISCOUNT %]])</f>
        <v>972</v>
      </c>
      <c r="N92" s="11">
        <f>DAY(InputData[[#This Row],[DATE]])</f>
        <v>23</v>
      </c>
      <c r="O92" s="11" t="str">
        <f>TEXT(InputData[[#This Row],[DATE]],"mmm")</f>
        <v>Apr</v>
      </c>
      <c r="P92" s="11">
        <f>YEAR(InputData[[#This Row],[DATE]])</f>
        <v>2021</v>
      </c>
    </row>
    <row r="93" spans="1:16" ht="16.5"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2">
        <f>VLOOKUP(InputData[[#This Row],[PRODUCT ID]],MasterData[],5,0)</f>
        <v>37</v>
      </c>
      <c r="K93" s="12">
        <f>VLOOKUP(InputData[[#This Row],[PRODUCT ID]],MasterData[],6,0)</f>
        <v>41.81</v>
      </c>
      <c r="L93" s="12">
        <f>InputData[[#This Row],[BUYING PRIZE]]*InputData[[#This Row],[QUANTITY]]</f>
        <v>370</v>
      </c>
      <c r="M93" s="12">
        <f>InputData[[#This Row],[QUANTITY]]*InputData[[#This Row],[SELLING PRICE]]*(1-InputData[[#This Row],[DISCOUNT %]])</f>
        <v>418.1</v>
      </c>
      <c r="N93" s="11">
        <f>DAY(InputData[[#This Row],[DATE]])</f>
        <v>23</v>
      </c>
      <c r="O93" s="11" t="str">
        <f>TEXT(InputData[[#This Row],[DATE]],"mmm")</f>
        <v>Apr</v>
      </c>
      <c r="P93" s="11">
        <f>YEAR(InputData[[#This Row],[DATE]])</f>
        <v>2021</v>
      </c>
    </row>
    <row r="94" spans="1:16" ht="16.5"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2">
        <f>VLOOKUP(InputData[[#This Row],[PRODUCT ID]],MasterData[],5,0)</f>
        <v>148</v>
      </c>
      <c r="K94" s="12">
        <f>VLOOKUP(InputData[[#This Row],[PRODUCT ID]],MasterData[],6,0)</f>
        <v>201.28</v>
      </c>
      <c r="L94" s="12">
        <f>InputData[[#This Row],[BUYING PRIZE]]*InputData[[#This Row],[QUANTITY]]</f>
        <v>296</v>
      </c>
      <c r="M94" s="12">
        <f>InputData[[#This Row],[QUANTITY]]*InputData[[#This Row],[SELLING PRICE]]*(1-InputData[[#This Row],[DISCOUNT %]])</f>
        <v>402.56</v>
      </c>
      <c r="N94" s="11">
        <f>DAY(InputData[[#This Row],[DATE]])</f>
        <v>24</v>
      </c>
      <c r="O94" s="11" t="str">
        <f>TEXT(InputData[[#This Row],[DATE]],"mmm")</f>
        <v>Apr</v>
      </c>
      <c r="P94" s="11">
        <f>YEAR(InputData[[#This Row],[DATE]])</f>
        <v>2021</v>
      </c>
    </row>
    <row r="95" spans="1:16" ht="16.5"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2">
        <f>VLOOKUP(InputData[[#This Row],[PRODUCT ID]],MasterData[],5,0)</f>
        <v>67</v>
      </c>
      <c r="K95" s="12">
        <f>VLOOKUP(InputData[[#This Row],[PRODUCT ID]],MasterData[],6,0)</f>
        <v>85.76</v>
      </c>
      <c r="L95" s="12">
        <f>InputData[[#This Row],[BUYING PRIZE]]*InputData[[#This Row],[QUANTITY]]</f>
        <v>201</v>
      </c>
      <c r="M95" s="12">
        <f>InputData[[#This Row],[QUANTITY]]*InputData[[#This Row],[SELLING PRICE]]*(1-InputData[[#This Row],[DISCOUNT %]])</f>
        <v>257.28000000000003</v>
      </c>
      <c r="N95" s="11">
        <f>DAY(InputData[[#This Row],[DATE]])</f>
        <v>26</v>
      </c>
      <c r="O95" s="11" t="str">
        <f>TEXT(InputData[[#This Row],[DATE]],"mmm")</f>
        <v>Apr</v>
      </c>
      <c r="P95" s="11">
        <f>YEAR(InputData[[#This Row],[DATE]])</f>
        <v>2021</v>
      </c>
    </row>
    <row r="96" spans="1:16" ht="16.5"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2">
        <f>VLOOKUP(InputData[[#This Row],[PRODUCT ID]],MasterData[],5,0)</f>
        <v>148</v>
      </c>
      <c r="K96" s="12">
        <f>VLOOKUP(InputData[[#This Row],[PRODUCT ID]],MasterData[],6,0)</f>
        <v>201.28</v>
      </c>
      <c r="L96" s="12">
        <f>InputData[[#This Row],[BUYING PRIZE]]*InputData[[#This Row],[QUANTITY]]</f>
        <v>1036</v>
      </c>
      <c r="M96" s="12">
        <f>InputData[[#This Row],[QUANTITY]]*InputData[[#This Row],[SELLING PRICE]]*(1-InputData[[#This Row],[DISCOUNT %]])</f>
        <v>1408.96</v>
      </c>
      <c r="N96" s="11">
        <f>DAY(InputData[[#This Row],[DATE]])</f>
        <v>29</v>
      </c>
      <c r="O96" s="11" t="str">
        <f>TEXT(InputData[[#This Row],[DATE]],"mmm")</f>
        <v>Apr</v>
      </c>
      <c r="P96" s="11">
        <f>YEAR(InputData[[#This Row],[DATE]])</f>
        <v>2021</v>
      </c>
    </row>
    <row r="97" spans="1:16" ht="16.5"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2">
        <f>VLOOKUP(InputData[[#This Row],[PRODUCT ID]],MasterData[],5,0)</f>
        <v>47</v>
      </c>
      <c r="K97" s="12">
        <f>VLOOKUP(InputData[[#This Row],[PRODUCT ID]],MasterData[],6,0)</f>
        <v>53.11</v>
      </c>
      <c r="L97" s="12">
        <f>InputData[[#This Row],[BUYING PRIZE]]*InputData[[#This Row],[QUANTITY]]</f>
        <v>47</v>
      </c>
      <c r="M97" s="12">
        <f>InputData[[#This Row],[QUANTITY]]*InputData[[#This Row],[SELLING PRICE]]*(1-InputData[[#This Row],[DISCOUNT %]])</f>
        <v>53.11</v>
      </c>
      <c r="N97" s="11">
        <f>DAY(InputData[[#This Row],[DATE]])</f>
        <v>30</v>
      </c>
      <c r="O97" s="11" t="str">
        <f>TEXT(InputData[[#This Row],[DATE]],"mmm")</f>
        <v>Apr</v>
      </c>
      <c r="P97" s="11">
        <f>YEAR(InputData[[#This Row],[DATE]])</f>
        <v>2021</v>
      </c>
    </row>
    <row r="98" spans="1:16" ht="16.5"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2">
        <f>VLOOKUP(InputData[[#This Row],[PRODUCT ID]],MasterData[],5,0)</f>
        <v>37</v>
      </c>
      <c r="K98" s="12">
        <f>VLOOKUP(InputData[[#This Row],[PRODUCT ID]],MasterData[],6,0)</f>
        <v>49.21</v>
      </c>
      <c r="L98" s="12">
        <f>InputData[[#This Row],[BUYING PRIZE]]*InputData[[#This Row],[QUANTITY]]</f>
        <v>111</v>
      </c>
      <c r="M98" s="12">
        <f>InputData[[#This Row],[QUANTITY]]*InputData[[#This Row],[SELLING PRICE]]*(1-InputData[[#This Row],[DISCOUNT %]])</f>
        <v>147.63</v>
      </c>
      <c r="N98" s="11">
        <f>DAY(InputData[[#This Row],[DATE]])</f>
        <v>1</v>
      </c>
      <c r="O98" s="11" t="str">
        <f>TEXT(InputData[[#This Row],[DATE]],"mmm")</f>
        <v>May</v>
      </c>
      <c r="P98" s="11">
        <f>YEAR(InputData[[#This Row],[DATE]])</f>
        <v>2021</v>
      </c>
    </row>
    <row r="99" spans="1:16" ht="16.5"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2">
        <f>VLOOKUP(InputData[[#This Row],[PRODUCT ID]],MasterData[],5,0)</f>
        <v>120</v>
      </c>
      <c r="K99" s="12">
        <f>VLOOKUP(InputData[[#This Row],[PRODUCT ID]],MasterData[],6,0)</f>
        <v>162</v>
      </c>
      <c r="L99" s="12">
        <f>InputData[[#This Row],[BUYING PRIZE]]*InputData[[#This Row],[QUANTITY]]</f>
        <v>120</v>
      </c>
      <c r="M99" s="12">
        <f>InputData[[#This Row],[QUANTITY]]*InputData[[#This Row],[SELLING PRICE]]*(1-InputData[[#This Row],[DISCOUNT %]])</f>
        <v>162</v>
      </c>
      <c r="N99" s="11">
        <f>DAY(InputData[[#This Row],[DATE]])</f>
        <v>1</v>
      </c>
      <c r="O99" s="11" t="str">
        <f>TEXT(InputData[[#This Row],[DATE]],"mmm")</f>
        <v>May</v>
      </c>
      <c r="P99" s="11">
        <f>YEAR(InputData[[#This Row],[DATE]])</f>
        <v>2021</v>
      </c>
    </row>
    <row r="100" spans="1:16" ht="16.5"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2">
        <f>VLOOKUP(InputData[[#This Row],[PRODUCT ID]],MasterData[],5,0)</f>
        <v>55</v>
      </c>
      <c r="K100" s="12">
        <f>VLOOKUP(InputData[[#This Row],[PRODUCT ID]],MasterData[],6,0)</f>
        <v>58.3</v>
      </c>
      <c r="L100" s="12">
        <f>InputData[[#This Row],[BUYING PRIZE]]*InputData[[#This Row],[QUANTITY]]</f>
        <v>165</v>
      </c>
      <c r="M100" s="12">
        <f>InputData[[#This Row],[QUANTITY]]*InputData[[#This Row],[SELLING PRICE]]*(1-InputData[[#This Row],[DISCOUNT %]])</f>
        <v>174.89999999999998</v>
      </c>
      <c r="N100" s="11">
        <f>DAY(InputData[[#This Row],[DATE]])</f>
        <v>3</v>
      </c>
      <c r="O100" s="11" t="str">
        <f>TEXT(InputData[[#This Row],[DATE]],"mmm")</f>
        <v>May</v>
      </c>
      <c r="P100" s="11">
        <f>YEAR(InputData[[#This Row],[DATE]])</f>
        <v>2021</v>
      </c>
    </row>
    <row r="101" spans="1:16" ht="16.5"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2">
        <f>VLOOKUP(InputData[[#This Row],[PRODUCT ID]],MasterData[],5,0)</f>
        <v>12</v>
      </c>
      <c r="K101" s="12">
        <f>VLOOKUP(InputData[[#This Row],[PRODUCT ID]],MasterData[],6,0)</f>
        <v>15.719999999999999</v>
      </c>
      <c r="L101" s="12">
        <f>InputData[[#This Row],[BUYING PRIZE]]*InputData[[#This Row],[QUANTITY]]</f>
        <v>156</v>
      </c>
      <c r="M101" s="12">
        <f>InputData[[#This Row],[QUANTITY]]*InputData[[#This Row],[SELLING PRICE]]*(1-InputData[[#This Row],[DISCOUNT %]])</f>
        <v>204.35999999999999</v>
      </c>
      <c r="N101" s="11">
        <f>DAY(InputData[[#This Row],[DATE]])</f>
        <v>4</v>
      </c>
      <c r="O101" s="11" t="str">
        <f>TEXT(InputData[[#This Row],[DATE]],"mmm")</f>
        <v>May</v>
      </c>
      <c r="P101" s="11">
        <f>YEAR(InputData[[#This Row],[DATE]])</f>
        <v>2021</v>
      </c>
    </row>
    <row r="102" spans="1:16" ht="16.5"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2">
        <f>VLOOKUP(InputData[[#This Row],[PRODUCT ID]],MasterData[],5,0)</f>
        <v>112</v>
      </c>
      <c r="K102" s="12">
        <f>VLOOKUP(InputData[[#This Row],[PRODUCT ID]],MasterData[],6,0)</f>
        <v>146.72</v>
      </c>
      <c r="L102" s="12">
        <f>InputData[[#This Row],[BUYING PRIZE]]*InputData[[#This Row],[QUANTITY]]</f>
        <v>448</v>
      </c>
      <c r="M102" s="12">
        <f>InputData[[#This Row],[QUANTITY]]*InputData[[#This Row],[SELLING PRICE]]*(1-InputData[[#This Row],[DISCOUNT %]])</f>
        <v>586.88</v>
      </c>
      <c r="N102" s="11">
        <f>DAY(InputData[[#This Row],[DATE]])</f>
        <v>4</v>
      </c>
      <c r="O102" s="11" t="str">
        <f>TEXT(InputData[[#This Row],[DATE]],"mmm")</f>
        <v>May</v>
      </c>
      <c r="P102" s="11">
        <f>YEAR(InputData[[#This Row],[DATE]])</f>
        <v>2021</v>
      </c>
    </row>
    <row r="103" spans="1:16" ht="16.5"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2">
        <f>VLOOKUP(InputData[[#This Row],[PRODUCT ID]],MasterData[],5,0)</f>
        <v>6</v>
      </c>
      <c r="K103" s="12">
        <f>VLOOKUP(InputData[[#This Row],[PRODUCT ID]],MasterData[],6,0)</f>
        <v>7.8599999999999994</v>
      </c>
      <c r="L103" s="12">
        <f>InputData[[#This Row],[BUYING PRIZE]]*InputData[[#This Row],[QUANTITY]]</f>
        <v>78</v>
      </c>
      <c r="M103" s="12">
        <f>InputData[[#This Row],[QUANTITY]]*InputData[[#This Row],[SELLING PRICE]]*(1-InputData[[#This Row],[DISCOUNT %]])</f>
        <v>102.17999999999999</v>
      </c>
      <c r="N103" s="11">
        <f>DAY(InputData[[#This Row],[DATE]])</f>
        <v>5</v>
      </c>
      <c r="O103" s="11" t="str">
        <f>TEXT(InputData[[#This Row],[DATE]],"mmm")</f>
        <v>May</v>
      </c>
      <c r="P103" s="11">
        <f>YEAR(InputData[[#This Row],[DATE]])</f>
        <v>2021</v>
      </c>
    </row>
    <row r="104" spans="1:16" ht="16.5"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2">
        <f>VLOOKUP(InputData[[#This Row],[PRODUCT ID]],MasterData[],5,0)</f>
        <v>83</v>
      </c>
      <c r="K104" s="12">
        <f>VLOOKUP(InputData[[#This Row],[PRODUCT ID]],MasterData[],6,0)</f>
        <v>94.62</v>
      </c>
      <c r="L104" s="12">
        <f>InputData[[#This Row],[BUYING PRIZE]]*InputData[[#This Row],[QUANTITY]]</f>
        <v>1245</v>
      </c>
      <c r="M104" s="12">
        <f>InputData[[#This Row],[QUANTITY]]*InputData[[#This Row],[SELLING PRICE]]*(1-InputData[[#This Row],[DISCOUNT %]])</f>
        <v>1419.3000000000002</v>
      </c>
      <c r="N104" s="11">
        <f>DAY(InputData[[#This Row],[DATE]])</f>
        <v>6</v>
      </c>
      <c r="O104" s="11" t="str">
        <f>TEXT(InputData[[#This Row],[DATE]],"mmm")</f>
        <v>May</v>
      </c>
      <c r="P104" s="11">
        <f>YEAR(InputData[[#This Row],[DATE]])</f>
        <v>2021</v>
      </c>
    </row>
    <row r="105" spans="1:16" ht="16.5"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2">
        <f>VLOOKUP(InputData[[#This Row],[PRODUCT ID]],MasterData[],5,0)</f>
        <v>6</v>
      </c>
      <c r="K105" s="12">
        <f>VLOOKUP(InputData[[#This Row],[PRODUCT ID]],MasterData[],6,0)</f>
        <v>7.8599999999999994</v>
      </c>
      <c r="L105" s="12">
        <f>InputData[[#This Row],[BUYING PRIZE]]*InputData[[#This Row],[QUANTITY]]</f>
        <v>36</v>
      </c>
      <c r="M105" s="12">
        <f>InputData[[#This Row],[QUANTITY]]*InputData[[#This Row],[SELLING PRICE]]*(1-InputData[[#This Row],[DISCOUNT %]])</f>
        <v>47.16</v>
      </c>
      <c r="N105" s="11">
        <f>DAY(InputData[[#This Row],[DATE]])</f>
        <v>6</v>
      </c>
      <c r="O105" s="11" t="str">
        <f>TEXT(InputData[[#This Row],[DATE]],"mmm")</f>
        <v>May</v>
      </c>
      <c r="P105" s="11">
        <f>YEAR(InputData[[#This Row],[DATE]])</f>
        <v>2021</v>
      </c>
    </row>
    <row r="106" spans="1:16" ht="16.5"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2">
        <f>VLOOKUP(InputData[[#This Row],[PRODUCT ID]],MasterData[],5,0)</f>
        <v>37</v>
      </c>
      <c r="K106" s="12">
        <f>VLOOKUP(InputData[[#This Row],[PRODUCT ID]],MasterData[],6,0)</f>
        <v>49.21</v>
      </c>
      <c r="L106" s="12">
        <f>InputData[[#This Row],[BUYING PRIZE]]*InputData[[#This Row],[QUANTITY]]</f>
        <v>37</v>
      </c>
      <c r="M106" s="12">
        <f>InputData[[#This Row],[QUANTITY]]*InputData[[#This Row],[SELLING PRICE]]*(1-InputData[[#This Row],[DISCOUNT %]])</f>
        <v>49.21</v>
      </c>
      <c r="N106" s="11">
        <f>DAY(InputData[[#This Row],[DATE]])</f>
        <v>7</v>
      </c>
      <c r="O106" s="11" t="str">
        <f>TEXT(InputData[[#This Row],[DATE]],"mmm")</f>
        <v>May</v>
      </c>
      <c r="P106" s="11">
        <f>YEAR(InputData[[#This Row],[DATE]])</f>
        <v>2021</v>
      </c>
    </row>
    <row r="107" spans="1:16" ht="16.5"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2">
        <f>VLOOKUP(InputData[[#This Row],[PRODUCT ID]],MasterData[],5,0)</f>
        <v>13</v>
      </c>
      <c r="K107" s="12">
        <f>VLOOKUP(InputData[[#This Row],[PRODUCT ID]],MasterData[],6,0)</f>
        <v>16.64</v>
      </c>
      <c r="L107" s="12">
        <f>InputData[[#This Row],[BUYING PRIZE]]*InputData[[#This Row],[QUANTITY]]</f>
        <v>78</v>
      </c>
      <c r="M107" s="12">
        <f>InputData[[#This Row],[QUANTITY]]*InputData[[#This Row],[SELLING PRICE]]*(1-InputData[[#This Row],[DISCOUNT %]])</f>
        <v>99.84</v>
      </c>
      <c r="N107" s="11">
        <f>DAY(InputData[[#This Row],[DATE]])</f>
        <v>9</v>
      </c>
      <c r="O107" s="11" t="str">
        <f>TEXT(InputData[[#This Row],[DATE]],"mmm")</f>
        <v>May</v>
      </c>
      <c r="P107" s="11">
        <f>YEAR(InputData[[#This Row],[DATE]])</f>
        <v>2021</v>
      </c>
    </row>
    <row r="108" spans="1:16" ht="16.5"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2">
        <f>VLOOKUP(InputData[[#This Row],[PRODUCT ID]],MasterData[],5,0)</f>
        <v>37</v>
      </c>
      <c r="K108" s="12">
        <f>VLOOKUP(InputData[[#This Row],[PRODUCT ID]],MasterData[],6,0)</f>
        <v>41.81</v>
      </c>
      <c r="L108" s="12">
        <f>InputData[[#This Row],[BUYING PRIZE]]*InputData[[#This Row],[QUANTITY]]</f>
        <v>296</v>
      </c>
      <c r="M108" s="12">
        <f>InputData[[#This Row],[QUANTITY]]*InputData[[#This Row],[SELLING PRICE]]*(1-InputData[[#This Row],[DISCOUNT %]])</f>
        <v>334.48</v>
      </c>
      <c r="N108" s="11">
        <f>DAY(InputData[[#This Row],[DATE]])</f>
        <v>9</v>
      </c>
      <c r="O108" s="11" t="str">
        <f>TEXT(InputData[[#This Row],[DATE]],"mmm")</f>
        <v>May</v>
      </c>
      <c r="P108" s="11">
        <f>YEAR(InputData[[#This Row],[DATE]])</f>
        <v>2021</v>
      </c>
    </row>
    <row r="109" spans="1:16" ht="16.5"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2">
        <f>VLOOKUP(InputData[[#This Row],[PRODUCT ID]],MasterData[],5,0)</f>
        <v>13</v>
      </c>
      <c r="K109" s="12">
        <f>VLOOKUP(InputData[[#This Row],[PRODUCT ID]],MasterData[],6,0)</f>
        <v>16.64</v>
      </c>
      <c r="L109" s="12">
        <f>InputData[[#This Row],[BUYING PRIZE]]*InputData[[#This Row],[QUANTITY]]</f>
        <v>39</v>
      </c>
      <c r="M109" s="12">
        <f>InputData[[#This Row],[QUANTITY]]*InputData[[#This Row],[SELLING PRICE]]*(1-InputData[[#This Row],[DISCOUNT %]])</f>
        <v>49.92</v>
      </c>
      <c r="N109" s="11">
        <f>DAY(InputData[[#This Row],[DATE]])</f>
        <v>12</v>
      </c>
      <c r="O109" s="11" t="str">
        <f>TEXT(InputData[[#This Row],[DATE]],"mmm")</f>
        <v>May</v>
      </c>
      <c r="P109" s="11">
        <f>YEAR(InputData[[#This Row],[DATE]])</f>
        <v>2021</v>
      </c>
    </row>
    <row r="110" spans="1:16" ht="16.5"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2">
        <f>VLOOKUP(InputData[[#This Row],[PRODUCT ID]],MasterData[],5,0)</f>
        <v>5</v>
      </c>
      <c r="K110" s="12">
        <f>VLOOKUP(InputData[[#This Row],[PRODUCT ID]],MasterData[],6,0)</f>
        <v>6.7</v>
      </c>
      <c r="L110" s="12">
        <f>InputData[[#This Row],[BUYING PRIZE]]*InputData[[#This Row],[QUANTITY]]</f>
        <v>75</v>
      </c>
      <c r="M110" s="12">
        <f>InputData[[#This Row],[QUANTITY]]*InputData[[#This Row],[SELLING PRICE]]*(1-InputData[[#This Row],[DISCOUNT %]])</f>
        <v>100.5</v>
      </c>
      <c r="N110" s="11">
        <f>DAY(InputData[[#This Row],[DATE]])</f>
        <v>12</v>
      </c>
      <c r="O110" s="11" t="str">
        <f>TEXT(InputData[[#This Row],[DATE]],"mmm")</f>
        <v>May</v>
      </c>
      <c r="P110" s="11">
        <f>YEAR(InputData[[#This Row],[DATE]])</f>
        <v>2021</v>
      </c>
    </row>
    <row r="111" spans="1:16" ht="16.5"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2">
        <f>VLOOKUP(InputData[[#This Row],[PRODUCT ID]],MasterData[],5,0)</f>
        <v>47</v>
      </c>
      <c r="K111" s="12">
        <f>VLOOKUP(InputData[[#This Row],[PRODUCT ID]],MasterData[],6,0)</f>
        <v>53.11</v>
      </c>
      <c r="L111" s="12">
        <f>InputData[[#This Row],[BUYING PRIZE]]*InputData[[#This Row],[QUANTITY]]</f>
        <v>188</v>
      </c>
      <c r="M111" s="12">
        <f>InputData[[#This Row],[QUANTITY]]*InputData[[#This Row],[SELLING PRICE]]*(1-InputData[[#This Row],[DISCOUNT %]])</f>
        <v>212.44</v>
      </c>
      <c r="N111" s="11">
        <f>DAY(InputData[[#This Row],[DATE]])</f>
        <v>13</v>
      </c>
      <c r="O111" s="11" t="str">
        <f>TEXT(InputData[[#This Row],[DATE]],"mmm")</f>
        <v>May</v>
      </c>
      <c r="P111" s="11">
        <f>YEAR(InputData[[#This Row],[DATE]])</f>
        <v>2021</v>
      </c>
    </row>
    <row r="112" spans="1:16" ht="16.5"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2">
        <f>VLOOKUP(InputData[[#This Row],[PRODUCT ID]],MasterData[],5,0)</f>
        <v>120</v>
      </c>
      <c r="K112" s="12">
        <f>VLOOKUP(InputData[[#This Row],[PRODUCT ID]],MasterData[],6,0)</f>
        <v>162</v>
      </c>
      <c r="L112" s="12">
        <f>InputData[[#This Row],[BUYING PRIZE]]*InputData[[#This Row],[QUANTITY]]</f>
        <v>240</v>
      </c>
      <c r="M112" s="12">
        <f>InputData[[#This Row],[QUANTITY]]*InputData[[#This Row],[SELLING PRICE]]*(1-InputData[[#This Row],[DISCOUNT %]])</f>
        <v>324</v>
      </c>
      <c r="N112" s="11">
        <f>DAY(InputData[[#This Row],[DATE]])</f>
        <v>20</v>
      </c>
      <c r="O112" s="11" t="str">
        <f>TEXT(InputData[[#This Row],[DATE]],"mmm")</f>
        <v>May</v>
      </c>
      <c r="P112" s="11">
        <f>YEAR(InputData[[#This Row],[DATE]])</f>
        <v>2021</v>
      </c>
    </row>
    <row r="113" spans="1:16" ht="16.5"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2">
        <f>VLOOKUP(InputData[[#This Row],[PRODUCT ID]],MasterData[],5,0)</f>
        <v>90</v>
      </c>
      <c r="K113" s="12">
        <f>VLOOKUP(InputData[[#This Row],[PRODUCT ID]],MasterData[],6,0)</f>
        <v>115.2</v>
      </c>
      <c r="L113" s="12">
        <f>InputData[[#This Row],[BUYING PRIZE]]*InputData[[#This Row],[QUANTITY]]</f>
        <v>990</v>
      </c>
      <c r="M113" s="12">
        <f>InputData[[#This Row],[QUANTITY]]*InputData[[#This Row],[SELLING PRICE]]*(1-InputData[[#This Row],[DISCOUNT %]])</f>
        <v>1267.2</v>
      </c>
      <c r="N113" s="11">
        <f>DAY(InputData[[#This Row],[DATE]])</f>
        <v>23</v>
      </c>
      <c r="O113" s="11" t="str">
        <f>TEXT(InputData[[#This Row],[DATE]],"mmm")</f>
        <v>May</v>
      </c>
      <c r="P113" s="11">
        <f>YEAR(InputData[[#This Row],[DATE]])</f>
        <v>2021</v>
      </c>
    </row>
    <row r="114" spans="1:16" ht="16.5"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2">
        <f>VLOOKUP(InputData[[#This Row],[PRODUCT ID]],MasterData[],5,0)</f>
        <v>141</v>
      </c>
      <c r="K114" s="12">
        <f>VLOOKUP(InputData[[#This Row],[PRODUCT ID]],MasterData[],6,0)</f>
        <v>149.46</v>
      </c>
      <c r="L114" s="12">
        <f>InputData[[#This Row],[BUYING PRIZE]]*InputData[[#This Row],[QUANTITY]]</f>
        <v>1833</v>
      </c>
      <c r="M114" s="12">
        <f>InputData[[#This Row],[QUANTITY]]*InputData[[#This Row],[SELLING PRICE]]*(1-InputData[[#This Row],[DISCOUNT %]])</f>
        <v>1942.98</v>
      </c>
      <c r="N114" s="11">
        <f>DAY(InputData[[#This Row],[DATE]])</f>
        <v>30</v>
      </c>
      <c r="O114" s="11" t="str">
        <f>TEXT(InputData[[#This Row],[DATE]],"mmm")</f>
        <v>May</v>
      </c>
      <c r="P114" s="11">
        <f>YEAR(InputData[[#This Row],[DATE]])</f>
        <v>2021</v>
      </c>
    </row>
    <row r="115" spans="1:16" ht="16.5"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2">
        <f>VLOOKUP(InputData[[#This Row],[PRODUCT ID]],MasterData[],5,0)</f>
        <v>112</v>
      </c>
      <c r="K115" s="12">
        <f>VLOOKUP(InputData[[#This Row],[PRODUCT ID]],MasterData[],6,0)</f>
        <v>122.08</v>
      </c>
      <c r="L115" s="12">
        <f>InputData[[#This Row],[BUYING PRIZE]]*InputData[[#This Row],[QUANTITY]]</f>
        <v>672</v>
      </c>
      <c r="M115" s="12">
        <f>InputData[[#This Row],[QUANTITY]]*InputData[[#This Row],[SELLING PRICE]]*(1-InputData[[#This Row],[DISCOUNT %]])</f>
        <v>732.48</v>
      </c>
      <c r="N115" s="11">
        <f>DAY(InputData[[#This Row],[DATE]])</f>
        <v>30</v>
      </c>
      <c r="O115" s="11" t="str">
        <f>TEXT(InputData[[#This Row],[DATE]],"mmm")</f>
        <v>May</v>
      </c>
      <c r="P115" s="11">
        <f>YEAR(InputData[[#This Row],[DATE]])</f>
        <v>2021</v>
      </c>
    </row>
    <row r="116" spans="1:16" ht="16.5"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2">
        <f>VLOOKUP(InputData[[#This Row],[PRODUCT ID]],MasterData[],5,0)</f>
        <v>126</v>
      </c>
      <c r="K116" s="12">
        <f>VLOOKUP(InputData[[#This Row],[PRODUCT ID]],MasterData[],6,0)</f>
        <v>162.54</v>
      </c>
      <c r="L116" s="12">
        <f>InputData[[#This Row],[BUYING PRIZE]]*InputData[[#This Row],[QUANTITY]]</f>
        <v>1260</v>
      </c>
      <c r="M116" s="12">
        <f>InputData[[#This Row],[QUANTITY]]*InputData[[#This Row],[SELLING PRICE]]*(1-InputData[[#This Row],[DISCOUNT %]])</f>
        <v>1625.3999999999999</v>
      </c>
      <c r="N116" s="11">
        <f>DAY(InputData[[#This Row],[DATE]])</f>
        <v>3</v>
      </c>
      <c r="O116" s="11" t="str">
        <f>TEXT(InputData[[#This Row],[DATE]],"mmm")</f>
        <v>Jun</v>
      </c>
      <c r="P116" s="11">
        <f>YEAR(InputData[[#This Row],[DATE]])</f>
        <v>2021</v>
      </c>
    </row>
    <row r="117" spans="1:16" ht="16.5"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2">
        <f>VLOOKUP(InputData[[#This Row],[PRODUCT ID]],MasterData[],5,0)</f>
        <v>61</v>
      </c>
      <c r="K117" s="12">
        <f>VLOOKUP(InputData[[#This Row],[PRODUCT ID]],MasterData[],6,0)</f>
        <v>76.25</v>
      </c>
      <c r="L117" s="12">
        <f>InputData[[#This Row],[BUYING PRIZE]]*InputData[[#This Row],[QUANTITY]]</f>
        <v>488</v>
      </c>
      <c r="M117" s="12">
        <f>InputData[[#This Row],[QUANTITY]]*InputData[[#This Row],[SELLING PRICE]]*(1-InputData[[#This Row],[DISCOUNT %]])</f>
        <v>610</v>
      </c>
      <c r="N117" s="11">
        <f>DAY(InputData[[#This Row],[DATE]])</f>
        <v>4</v>
      </c>
      <c r="O117" s="11" t="str">
        <f>TEXT(InputData[[#This Row],[DATE]],"mmm")</f>
        <v>Jun</v>
      </c>
      <c r="P117" s="11">
        <f>YEAR(InputData[[#This Row],[DATE]])</f>
        <v>2021</v>
      </c>
    </row>
    <row r="118" spans="1:16" ht="16.5"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2">
        <f>VLOOKUP(InputData[[#This Row],[PRODUCT ID]],MasterData[],5,0)</f>
        <v>61</v>
      </c>
      <c r="K118" s="12">
        <f>VLOOKUP(InputData[[#This Row],[PRODUCT ID]],MasterData[],6,0)</f>
        <v>76.25</v>
      </c>
      <c r="L118" s="12">
        <f>InputData[[#This Row],[BUYING PRIZE]]*InputData[[#This Row],[QUANTITY]]</f>
        <v>732</v>
      </c>
      <c r="M118" s="12">
        <f>InputData[[#This Row],[QUANTITY]]*InputData[[#This Row],[SELLING PRICE]]*(1-InputData[[#This Row],[DISCOUNT %]])</f>
        <v>915</v>
      </c>
      <c r="N118" s="11">
        <f>DAY(InputData[[#This Row],[DATE]])</f>
        <v>4</v>
      </c>
      <c r="O118" s="11" t="str">
        <f>TEXT(InputData[[#This Row],[DATE]],"mmm")</f>
        <v>Jun</v>
      </c>
      <c r="P118" s="11">
        <f>YEAR(InputData[[#This Row],[DATE]])</f>
        <v>2021</v>
      </c>
    </row>
    <row r="119" spans="1:16" ht="16.5"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2">
        <f>VLOOKUP(InputData[[#This Row],[PRODUCT ID]],MasterData[],5,0)</f>
        <v>121</v>
      </c>
      <c r="K119" s="12">
        <f>VLOOKUP(InputData[[#This Row],[PRODUCT ID]],MasterData[],6,0)</f>
        <v>141.57</v>
      </c>
      <c r="L119" s="12">
        <f>InputData[[#This Row],[BUYING PRIZE]]*InputData[[#This Row],[QUANTITY]]</f>
        <v>1815</v>
      </c>
      <c r="M119" s="12">
        <f>InputData[[#This Row],[QUANTITY]]*InputData[[#This Row],[SELLING PRICE]]*(1-InputData[[#This Row],[DISCOUNT %]])</f>
        <v>2123.5499999999997</v>
      </c>
      <c r="N119" s="11">
        <f>DAY(InputData[[#This Row],[DATE]])</f>
        <v>5</v>
      </c>
      <c r="O119" s="11" t="str">
        <f>TEXT(InputData[[#This Row],[DATE]],"mmm")</f>
        <v>Jun</v>
      </c>
      <c r="P119" s="11">
        <f>YEAR(InputData[[#This Row],[DATE]])</f>
        <v>2021</v>
      </c>
    </row>
    <row r="120" spans="1:16" ht="16.5"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2">
        <f>VLOOKUP(InputData[[#This Row],[PRODUCT ID]],MasterData[],5,0)</f>
        <v>5</v>
      </c>
      <c r="K120" s="12">
        <f>VLOOKUP(InputData[[#This Row],[PRODUCT ID]],MasterData[],6,0)</f>
        <v>6.7</v>
      </c>
      <c r="L120" s="12">
        <f>InputData[[#This Row],[BUYING PRIZE]]*InputData[[#This Row],[QUANTITY]]</f>
        <v>50</v>
      </c>
      <c r="M120" s="12">
        <f>InputData[[#This Row],[QUANTITY]]*InputData[[#This Row],[SELLING PRICE]]*(1-InputData[[#This Row],[DISCOUNT %]])</f>
        <v>67</v>
      </c>
      <c r="N120" s="11">
        <f>DAY(InputData[[#This Row],[DATE]])</f>
        <v>5</v>
      </c>
      <c r="O120" s="11" t="str">
        <f>TEXT(InputData[[#This Row],[DATE]],"mmm")</f>
        <v>Jun</v>
      </c>
      <c r="P120" s="11">
        <f>YEAR(InputData[[#This Row],[DATE]])</f>
        <v>2021</v>
      </c>
    </row>
    <row r="121" spans="1:16" ht="16.5"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2">
        <f>VLOOKUP(InputData[[#This Row],[PRODUCT ID]],MasterData[],5,0)</f>
        <v>95</v>
      </c>
      <c r="K121" s="12">
        <f>VLOOKUP(InputData[[#This Row],[PRODUCT ID]],MasterData[],6,0)</f>
        <v>119.7</v>
      </c>
      <c r="L121" s="12">
        <f>InputData[[#This Row],[BUYING PRIZE]]*InputData[[#This Row],[QUANTITY]]</f>
        <v>570</v>
      </c>
      <c r="M121" s="12">
        <f>InputData[[#This Row],[QUANTITY]]*InputData[[#This Row],[SELLING PRICE]]*(1-InputData[[#This Row],[DISCOUNT %]])</f>
        <v>718.2</v>
      </c>
      <c r="N121" s="11">
        <f>DAY(InputData[[#This Row],[DATE]])</f>
        <v>6</v>
      </c>
      <c r="O121" s="11" t="str">
        <f>TEXT(InputData[[#This Row],[DATE]],"mmm")</f>
        <v>Jun</v>
      </c>
      <c r="P121" s="11">
        <f>YEAR(InputData[[#This Row],[DATE]])</f>
        <v>2021</v>
      </c>
    </row>
    <row r="122" spans="1:16" ht="16.5"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2">
        <f>VLOOKUP(InputData[[#This Row],[PRODUCT ID]],MasterData[],5,0)</f>
        <v>37</v>
      </c>
      <c r="K122" s="12">
        <f>VLOOKUP(InputData[[#This Row],[PRODUCT ID]],MasterData[],6,0)</f>
        <v>41.81</v>
      </c>
      <c r="L122" s="12">
        <f>InputData[[#This Row],[BUYING PRIZE]]*InputData[[#This Row],[QUANTITY]]</f>
        <v>407</v>
      </c>
      <c r="M122" s="12">
        <f>InputData[[#This Row],[QUANTITY]]*InputData[[#This Row],[SELLING PRICE]]*(1-InputData[[#This Row],[DISCOUNT %]])</f>
        <v>459.91</v>
      </c>
      <c r="N122" s="11">
        <f>DAY(InputData[[#This Row],[DATE]])</f>
        <v>8</v>
      </c>
      <c r="O122" s="11" t="str">
        <f>TEXT(InputData[[#This Row],[DATE]],"mmm")</f>
        <v>Jun</v>
      </c>
      <c r="P122" s="11">
        <f>YEAR(InputData[[#This Row],[DATE]])</f>
        <v>2021</v>
      </c>
    </row>
    <row r="123" spans="1:16" ht="16.5"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2">
        <f>VLOOKUP(InputData[[#This Row],[PRODUCT ID]],MasterData[],5,0)</f>
        <v>44</v>
      </c>
      <c r="K123" s="12">
        <f>VLOOKUP(InputData[[#This Row],[PRODUCT ID]],MasterData[],6,0)</f>
        <v>48.84</v>
      </c>
      <c r="L123" s="12">
        <f>InputData[[#This Row],[BUYING PRIZE]]*InputData[[#This Row],[QUANTITY]]</f>
        <v>484</v>
      </c>
      <c r="M123" s="12">
        <f>InputData[[#This Row],[QUANTITY]]*InputData[[#This Row],[SELLING PRICE]]*(1-InputData[[#This Row],[DISCOUNT %]])</f>
        <v>537.24</v>
      </c>
      <c r="N123" s="11">
        <f>DAY(InputData[[#This Row],[DATE]])</f>
        <v>8</v>
      </c>
      <c r="O123" s="11" t="str">
        <f>TEXT(InputData[[#This Row],[DATE]],"mmm")</f>
        <v>Jun</v>
      </c>
      <c r="P123" s="11">
        <f>YEAR(InputData[[#This Row],[DATE]])</f>
        <v>2021</v>
      </c>
    </row>
    <row r="124" spans="1:16" ht="16.5"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2">
        <f>VLOOKUP(InputData[[#This Row],[PRODUCT ID]],MasterData[],5,0)</f>
        <v>98</v>
      </c>
      <c r="K124" s="12">
        <f>VLOOKUP(InputData[[#This Row],[PRODUCT ID]],MasterData[],6,0)</f>
        <v>103.88</v>
      </c>
      <c r="L124" s="12">
        <f>InputData[[#This Row],[BUYING PRIZE]]*InputData[[#This Row],[QUANTITY]]</f>
        <v>686</v>
      </c>
      <c r="M124" s="12">
        <f>InputData[[#This Row],[QUANTITY]]*InputData[[#This Row],[SELLING PRICE]]*(1-InputData[[#This Row],[DISCOUNT %]])</f>
        <v>727.16</v>
      </c>
      <c r="N124" s="11">
        <f>DAY(InputData[[#This Row],[DATE]])</f>
        <v>9</v>
      </c>
      <c r="O124" s="11" t="str">
        <f>TEXT(InputData[[#This Row],[DATE]],"mmm")</f>
        <v>Jun</v>
      </c>
      <c r="P124" s="11">
        <f>YEAR(InputData[[#This Row],[DATE]])</f>
        <v>2021</v>
      </c>
    </row>
    <row r="125" spans="1:16" ht="16.5"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2">
        <f>VLOOKUP(InputData[[#This Row],[PRODUCT ID]],MasterData[],5,0)</f>
        <v>89</v>
      </c>
      <c r="K125" s="12">
        <f>VLOOKUP(InputData[[#This Row],[PRODUCT ID]],MasterData[],6,0)</f>
        <v>117.48</v>
      </c>
      <c r="L125" s="12">
        <f>InputData[[#This Row],[BUYING PRIZE]]*InputData[[#This Row],[QUANTITY]]</f>
        <v>1068</v>
      </c>
      <c r="M125" s="12">
        <f>InputData[[#This Row],[QUANTITY]]*InputData[[#This Row],[SELLING PRICE]]*(1-InputData[[#This Row],[DISCOUNT %]])</f>
        <v>1409.76</v>
      </c>
      <c r="N125" s="11">
        <f>DAY(InputData[[#This Row],[DATE]])</f>
        <v>11</v>
      </c>
      <c r="O125" s="11" t="str">
        <f>TEXT(InputData[[#This Row],[DATE]],"mmm")</f>
        <v>Jun</v>
      </c>
      <c r="P125" s="11">
        <f>YEAR(InputData[[#This Row],[DATE]])</f>
        <v>2021</v>
      </c>
    </row>
    <row r="126" spans="1:16" ht="16.5"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2">
        <f>VLOOKUP(InputData[[#This Row],[PRODUCT ID]],MasterData[],5,0)</f>
        <v>138</v>
      </c>
      <c r="K126" s="12">
        <f>VLOOKUP(InputData[[#This Row],[PRODUCT ID]],MasterData[],6,0)</f>
        <v>173.88</v>
      </c>
      <c r="L126" s="12">
        <f>InputData[[#This Row],[BUYING PRIZE]]*InputData[[#This Row],[QUANTITY]]</f>
        <v>828</v>
      </c>
      <c r="M126" s="12">
        <f>InputData[[#This Row],[QUANTITY]]*InputData[[#This Row],[SELLING PRICE]]*(1-InputData[[#This Row],[DISCOUNT %]])</f>
        <v>1043.28</v>
      </c>
      <c r="N126" s="11">
        <f>DAY(InputData[[#This Row],[DATE]])</f>
        <v>12</v>
      </c>
      <c r="O126" s="11" t="str">
        <f>TEXT(InputData[[#This Row],[DATE]],"mmm")</f>
        <v>Jun</v>
      </c>
      <c r="P126" s="11">
        <f>YEAR(InputData[[#This Row],[DATE]])</f>
        <v>2021</v>
      </c>
    </row>
    <row r="127" spans="1:16" ht="16.5"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2">
        <f>VLOOKUP(InputData[[#This Row],[PRODUCT ID]],MasterData[],5,0)</f>
        <v>7</v>
      </c>
      <c r="K127" s="12">
        <f>VLOOKUP(InputData[[#This Row],[PRODUCT ID]],MasterData[],6,0)</f>
        <v>8.33</v>
      </c>
      <c r="L127" s="12">
        <f>InputData[[#This Row],[BUYING PRIZE]]*InputData[[#This Row],[QUANTITY]]</f>
        <v>70</v>
      </c>
      <c r="M127" s="12">
        <f>InputData[[#This Row],[QUANTITY]]*InputData[[#This Row],[SELLING PRICE]]*(1-InputData[[#This Row],[DISCOUNT %]])</f>
        <v>83.3</v>
      </c>
      <c r="N127" s="11">
        <f>DAY(InputData[[#This Row],[DATE]])</f>
        <v>14</v>
      </c>
      <c r="O127" s="11" t="str">
        <f>TEXT(InputData[[#This Row],[DATE]],"mmm")</f>
        <v>Jun</v>
      </c>
      <c r="P127" s="11">
        <f>YEAR(InputData[[#This Row],[DATE]])</f>
        <v>2021</v>
      </c>
    </row>
    <row r="128" spans="1:16" ht="16.5"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2">
        <f>VLOOKUP(InputData[[#This Row],[PRODUCT ID]],MasterData[],5,0)</f>
        <v>150</v>
      </c>
      <c r="K128" s="12">
        <f>VLOOKUP(InputData[[#This Row],[PRODUCT ID]],MasterData[],6,0)</f>
        <v>210</v>
      </c>
      <c r="L128" s="12">
        <f>InputData[[#This Row],[BUYING PRIZE]]*InputData[[#This Row],[QUANTITY]]</f>
        <v>750</v>
      </c>
      <c r="M128" s="12">
        <f>InputData[[#This Row],[QUANTITY]]*InputData[[#This Row],[SELLING PRICE]]*(1-InputData[[#This Row],[DISCOUNT %]])</f>
        <v>1050</v>
      </c>
      <c r="N128" s="11">
        <f>DAY(InputData[[#This Row],[DATE]])</f>
        <v>16</v>
      </c>
      <c r="O128" s="11" t="str">
        <f>TEXT(InputData[[#This Row],[DATE]],"mmm")</f>
        <v>Jun</v>
      </c>
      <c r="P128" s="11">
        <f>YEAR(InputData[[#This Row],[DATE]])</f>
        <v>2021</v>
      </c>
    </row>
    <row r="129" spans="1:16" ht="16.5"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2">
        <f>VLOOKUP(InputData[[#This Row],[PRODUCT ID]],MasterData[],5,0)</f>
        <v>12</v>
      </c>
      <c r="K129" s="12">
        <f>VLOOKUP(InputData[[#This Row],[PRODUCT ID]],MasterData[],6,0)</f>
        <v>15.719999999999999</v>
      </c>
      <c r="L129" s="12">
        <f>InputData[[#This Row],[BUYING PRIZE]]*InputData[[#This Row],[QUANTITY]]</f>
        <v>144</v>
      </c>
      <c r="M129" s="12">
        <f>InputData[[#This Row],[QUANTITY]]*InputData[[#This Row],[SELLING PRICE]]*(1-InputData[[#This Row],[DISCOUNT %]])</f>
        <v>188.64</v>
      </c>
      <c r="N129" s="11">
        <f>DAY(InputData[[#This Row],[DATE]])</f>
        <v>16</v>
      </c>
      <c r="O129" s="11" t="str">
        <f>TEXT(InputData[[#This Row],[DATE]],"mmm")</f>
        <v>Jun</v>
      </c>
      <c r="P129" s="11">
        <f>YEAR(InputData[[#This Row],[DATE]])</f>
        <v>2021</v>
      </c>
    </row>
    <row r="130" spans="1:16" ht="16.5"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2">
        <f>VLOOKUP(InputData[[#This Row],[PRODUCT ID]],MasterData[],5,0)</f>
        <v>37</v>
      </c>
      <c r="K130" s="12">
        <f>VLOOKUP(InputData[[#This Row],[PRODUCT ID]],MasterData[],6,0)</f>
        <v>42.55</v>
      </c>
      <c r="L130" s="12">
        <f>InputData[[#This Row],[BUYING PRIZE]]*InputData[[#This Row],[QUANTITY]]</f>
        <v>407</v>
      </c>
      <c r="M130" s="12">
        <f>InputData[[#This Row],[QUANTITY]]*InputData[[#This Row],[SELLING PRICE]]*(1-InputData[[#This Row],[DISCOUNT %]])</f>
        <v>468.04999999999995</v>
      </c>
      <c r="N130" s="11">
        <f>DAY(InputData[[#This Row],[DATE]])</f>
        <v>16</v>
      </c>
      <c r="O130" s="11" t="str">
        <f>TEXT(InputData[[#This Row],[DATE]],"mmm")</f>
        <v>Jun</v>
      </c>
      <c r="P130" s="11">
        <f>YEAR(InputData[[#This Row],[DATE]])</f>
        <v>2021</v>
      </c>
    </row>
    <row r="131" spans="1:16" ht="16.5"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2">
        <f>VLOOKUP(InputData[[#This Row],[PRODUCT ID]],MasterData[],5,0)</f>
        <v>7</v>
      </c>
      <c r="K131" s="12">
        <f>VLOOKUP(InputData[[#This Row],[PRODUCT ID]],MasterData[],6,0)</f>
        <v>8.33</v>
      </c>
      <c r="L131" s="12">
        <f>InputData[[#This Row],[BUYING PRIZE]]*InputData[[#This Row],[QUANTITY]]</f>
        <v>91</v>
      </c>
      <c r="M131" s="12">
        <f>InputData[[#This Row],[QUANTITY]]*InputData[[#This Row],[SELLING PRICE]]*(1-InputData[[#This Row],[DISCOUNT %]])</f>
        <v>108.29</v>
      </c>
      <c r="N131" s="11">
        <f>DAY(InputData[[#This Row],[DATE]])</f>
        <v>18</v>
      </c>
      <c r="O131" s="11" t="str">
        <f>TEXT(InputData[[#This Row],[DATE]],"mmm")</f>
        <v>Jun</v>
      </c>
      <c r="P131" s="11">
        <f>YEAR(InputData[[#This Row],[DATE]])</f>
        <v>2021</v>
      </c>
    </row>
    <row r="132" spans="1:16" ht="16.5"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2">
        <f>VLOOKUP(InputData[[#This Row],[PRODUCT ID]],MasterData[],5,0)</f>
        <v>138</v>
      </c>
      <c r="K132" s="12">
        <f>VLOOKUP(InputData[[#This Row],[PRODUCT ID]],MasterData[],6,0)</f>
        <v>173.88</v>
      </c>
      <c r="L132" s="12">
        <f>InputData[[#This Row],[BUYING PRIZE]]*InputData[[#This Row],[QUANTITY]]</f>
        <v>690</v>
      </c>
      <c r="M132" s="12">
        <f>InputData[[#This Row],[QUANTITY]]*InputData[[#This Row],[SELLING PRICE]]*(1-InputData[[#This Row],[DISCOUNT %]])</f>
        <v>869.4</v>
      </c>
      <c r="N132" s="11">
        <f>DAY(InputData[[#This Row],[DATE]])</f>
        <v>19</v>
      </c>
      <c r="O132" s="11" t="str">
        <f>TEXT(InputData[[#This Row],[DATE]],"mmm")</f>
        <v>Jun</v>
      </c>
      <c r="P132" s="11">
        <f>YEAR(InputData[[#This Row],[DATE]])</f>
        <v>2021</v>
      </c>
    </row>
    <row r="133" spans="1:16" ht="16.5"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2">
        <f>VLOOKUP(InputData[[#This Row],[PRODUCT ID]],MasterData[],5,0)</f>
        <v>13</v>
      </c>
      <c r="K133" s="12">
        <f>VLOOKUP(InputData[[#This Row],[PRODUCT ID]],MasterData[],6,0)</f>
        <v>16.64</v>
      </c>
      <c r="L133" s="12">
        <f>InputData[[#This Row],[BUYING PRIZE]]*InputData[[#This Row],[QUANTITY]]</f>
        <v>13</v>
      </c>
      <c r="M133" s="12">
        <f>InputData[[#This Row],[QUANTITY]]*InputData[[#This Row],[SELLING PRICE]]*(1-InputData[[#This Row],[DISCOUNT %]])</f>
        <v>16.64</v>
      </c>
      <c r="N133" s="11">
        <f>DAY(InputData[[#This Row],[DATE]])</f>
        <v>20</v>
      </c>
      <c r="O133" s="11" t="str">
        <f>TEXT(InputData[[#This Row],[DATE]],"mmm")</f>
        <v>Jun</v>
      </c>
      <c r="P133" s="11">
        <f>YEAR(InputData[[#This Row],[DATE]])</f>
        <v>2021</v>
      </c>
    </row>
    <row r="134" spans="1:16" ht="16.5"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2">
        <f>VLOOKUP(InputData[[#This Row],[PRODUCT ID]],MasterData[],5,0)</f>
        <v>13</v>
      </c>
      <c r="K134" s="12">
        <f>VLOOKUP(InputData[[#This Row],[PRODUCT ID]],MasterData[],6,0)</f>
        <v>16.64</v>
      </c>
      <c r="L134" s="12">
        <f>InputData[[#This Row],[BUYING PRIZE]]*InputData[[#This Row],[QUANTITY]]</f>
        <v>52</v>
      </c>
      <c r="M134" s="12">
        <f>InputData[[#This Row],[QUANTITY]]*InputData[[#This Row],[SELLING PRICE]]*(1-InputData[[#This Row],[DISCOUNT %]])</f>
        <v>66.56</v>
      </c>
      <c r="N134" s="11">
        <f>DAY(InputData[[#This Row],[DATE]])</f>
        <v>23</v>
      </c>
      <c r="O134" s="11" t="str">
        <f>TEXT(InputData[[#This Row],[DATE]],"mmm")</f>
        <v>Jun</v>
      </c>
      <c r="P134" s="11">
        <f>YEAR(InputData[[#This Row],[DATE]])</f>
        <v>2021</v>
      </c>
    </row>
    <row r="135" spans="1:16" ht="16.5"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2">
        <f>VLOOKUP(InputData[[#This Row],[PRODUCT ID]],MasterData[],5,0)</f>
        <v>44</v>
      </c>
      <c r="K135" s="12">
        <f>VLOOKUP(InputData[[#This Row],[PRODUCT ID]],MasterData[],6,0)</f>
        <v>48.4</v>
      </c>
      <c r="L135" s="12">
        <f>InputData[[#This Row],[BUYING PRIZE]]*InputData[[#This Row],[QUANTITY]]</f>
        <v>572</v>
      </c>
      <c r="M135" s="12">
        <f>InputData[[#This Row],[QUANTITY]]*InputData[[#This Row],[SELLING PRICE]]*(1-InputData[[#This Row],[DISCOUNT %]])</f>
        <v>629.19999999999993</v>
      </c>
      <c r="N135" s="11">
        <f>DAY(InputData[[#This Row],[DATE]])</f>
        <v>24</v>
      </c>
      <c r="O135" s="11" t="str">
        <f>TEXT(InputData[[#This Row],[DATE]],"mmm")</f>
        <v>Jun</v>
      </c>
      <c r="P135" s="11">
        <f>YEAR(InputData[[#This Row],[DATE]])</f>
        <v>2021</v>
      </c>
    </row>
    <row r="136" spans="1:16" ht="16.5"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2">
        <f>VLOOKUP(InputData[[#This Row],[PRODUCT ID]],MasterData[],5,0)</f>
        <v>6</v>
      </c>
      <c r="K136" s="12">
        <f>VLOOKUP(InputData[[#This Row],[PRODUCT ID]],MasterData[],6,0)</f>
        <v>7.8599999999999994</v>
      </c>
      <c r="L136" s="12">
        <f>InputData[[#This Row],[BUYING PRIZE]]*InputData[[#This Row],[QUANTITY]]</f>
        <v>42</v>
      </c>
      <c r="M136" s="12">
        <f>InputData[[#This Row],[QUANTITY]]*InputData[[#This Row],[SELLING PRICE]]*(1-InputData[[#This Row],[DISCOUNT %]])</f>
        <v>55.019999999999996</v>
      </c>
      <c r="N136" s="11">
        <f>DAY(InputData[[#This Row],[DATE]])</f>
        <v>26</v>
      </c>
      <c r="O136" s="11" t="str">
        <f>TEXT(InputData[[#This Row],[DATE]],"mmm")</f>
        <v>Jun</v>
      </c>
      <c r="P136" s="11">
        <f>YEAR(InputData[[#This Row],[DATE]])</f>
        <v>2021</v>
      </c>
    </row>
    <row r="137" spans="1:16" ht="16.5"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2">
        <f>VLOOKUP(InputData[[#This Row],[PRODUCT ID]],MasterData[],5,0)</f>
        <v>133</v>
      </c>
      <c r="K137" s="12">
        <f>VLOOKUP(InputData[[#This Row],[PRODUCT ID]],MasterData[],6,0)</f>
        <v>155.61000000000001</v>
      </c>
      <c r="L137" s="12">
        <f>InputData[[#This Row],[BUYING PRIZE]]*InputData[[#This Row],[QUANTITY]]</f>
        <v>1463</v>
      </c>
      <c r="M137" s="12">
        <f>InputData[[#This Row],[QUANTITY]]*InputData[[#This Row],[SELLING PRICE]]*(1-InputData[[#This Row],[DISCOUNT %]])</f>
        <v>1711.71</v>
      </c>
      <c r="N137" s="11">
        <f>DAY(InputData[[#This Row],[DATE]])</f>
        <v>27</v>
      </c>
      <c r="O137" s="11" t="str">
        <f>TEXT(InputData[[#This Row],[DATE]],"mmm")</f>
        <v>Jun</v>
      </c>
      <c r="P137" s="11">
        <f>YEAR(InputData[[#This Row],[DATE]])</f>
        <v>2021</v>
      </c>
    </row>
    <row r="138" spans="1:16" ht="16.5"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2">
        <f>VLOOKUP(InputData[[#This Row],[PRODUCT ID]],MasterData[],5,0)</f>
        <v>126</v>
      </c>
      <c r="K138" s="12">
        <f>VLOOKUP(InputData[[#This Row],[PRODUCT ID]],MasterData[],6,0)</f>
        <v>162.54</v>
      </c>
      <c r="L138" s="12">
        <f>InputData[[#This Row],[BUYING PRIZE]]*InputData[[#This Row],[QUANTITY]]</f>
        <v>252</v>
      </c>
      <c r="M138" s="12">
        <f>InputData[[#This Row],[QUANTITY]]*InputData[[#This Row],[SELLING PRICE]]*(1-InputData[[#This Row],[DISCOUNT %]])</f>
        <v>325.08</v>
      </c>
      <c r="N138" s="11">
        <f>DAY(InputData[[#This Row],[DATE]])</f>
        <v>28</v>
      </c>
      <c r="O138" s="11" t="str">
        <f>TEXT(InputData[[#This Row],[DATE]],"mmm")</f>
        <v>Jun</v>
      </c>
      <c r="P138" s="11">
        <f>YEAR(InputData[[#This Row],[DATE]])</f>
        <v>2021</v>
      </c>
    </row>
    <row r="139" spans="1:16" ht="16.5"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2">
        <f>VLOOKUP(InputData[[#This Row],[PRODUCT ID]],MasterData[],5,0)</f>
        <v>5</v>
      </c>
      <c r="K139" s="12">
        <f>VLOOKUP(InputData[[#This Row],[PRODUCT ID]],MasterData[],6,0)</f>
        <v>6.7</v>
      </c>
      <c r="L139" s="12">
        <f>InputData[[#This Row],[BUYING PRIZE]]*InputData[[#This Row],[QUANTITY]]</f>
        <v>35</v>
      </c>
      <c r="M139" s="12">
        <f>InputData[[#This Row],[QUANTITY]]*InputData[[#This Row],[SELLING PRICE]]*(1-InputData[[#This Row],[DISCOUNT %]])</f>
        <v>46.9</v>
      </c>
      <c r="N139" s="11">
        <f>DAY(InputData[[#This Row],[DATE]])</f>
        <v>28</v>
      </c>
      <c r="O139" s="11" t="str">
        <f>TEXT(InputData[[#This Row],[DATE]],"mmm")</f>
        <v>Jun</v>
      </c>
      <c r="P139" s="11">
        <f>YEAR(InputData[[#This Row],[DATE]])</f>
        <v>2021</v>
      </c>
    </row>
    <row r="140" spans="1:16" ht="16.5"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2">
        <f>VLOOKUP(InputData[[#This Row],[PRODUCT ID]],MasterData[],5,0)</f>
        <v>112</v>
      </c>
      <c r="K140" s="12">
        <f>VLOOKUP(InputData[[#This Row],[PRODUCT ID]],MasterData[],6,0)</f>
        <v>146.72</v>
      </c>
      <c r="L140" s="12">
        <f>InputData[[#This Row],[BUYING PRIZE]]*InputData[[#This Row],[QUANTITY]]</f>
        <v>448</v>
      </c>
      <c r="M140" s="12">
        <f>InputData[[#This Row],[QUANTITY]]*InputData[[#This Row],[SELLING PRICE]]*(1-InputData[[#This Row],[DISCOUNT %]])</f>
        <v>586.88</v>
      </c>
      <c r="N140" s="11">
        <f>DAY(InputData[[#This Row],[DATE]])</f>
        <v>29</v>
      </c>
      <c r="O140" s="11" t="str">
        <f>TEXT(InputData[[#This Row],[DATE]],"mmm")</f>
        <v>Jun</v>
      </c>
      <c r="P140" s="11">
        <f>YEAR(InputData[[#This Row],[DATE]])</f>
        <v>2021</v>
      </c>
    </row>
    <row r="141" spans="1:16" ht="16.5"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2">
        <f>VLOOKUP(InputData[[#This Row],[PRODUCT ID]],MasterData[],5,0)</f>
        <v>133</v>
      </c>
      <c r="K141" s="12">
        <f>VLOOKUP(InputData[[#This Row],[PRODUCT ID]],MasterData[],6,0)</f>
        <v>155.61000000000001</v>
      </c>
      <c r="L141" s="12">
        <f>InputData[[#This Row],[BUYING PRIZE]]*InputData[[#This Row],[QUANTITY]]</f>
        <v>1463</v>
      </c>
      <c r="M141" s="12">
        <f>InputData[[#This Row],[QUANTITY]]*InputData[[#This Row],[SELLING PRICE]]*(1-InputData[[#This Row],[DISCOUNT %]])</f>
        <v>1711.71</v>
      </c>
      <c r="N141" s="11">
        <f>DAY(InputData[[#This Row],[DATE]])</f>
        <v>1</v>
      </c>
      <c r="O141" s="11" t="str">
        <f>TEXT(InputData[[#This Row],[DATE]],"mmm")</f>
        <v>Jul</v>
      </c>
      <c r="P141" s="11">
        <f>YEAR(InputData[[#This Row],[DATE]])</f>
        <v>2021</v>
      </c>
    </row>
    <row r="142" spans="1:16" ht="16.5"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2">
        <f>VLOOKUP(InputData[[#This Row],[PRODUCT ID]],MasterData[],5,0)</f>
        <v>148</v>
      </c>
      <c r="K142" s="12">
        <f>VLOOKUP(InputData[[#This Row],[PRODUCT ID]],MasterData[],6,0)</f>
        <v>164.28</v>
      </c>
      <c r="L142" s="12">
        <f>InputData[[#This Row],[BUYING PRIZE]]*InputData[[#This Row],[QUANTITY]]</f>
        <v>1628</v>
      </c>
      <c r="M142" s="12">
        <f>InputData[[#This Row],[QUANTITY]]*InputData[[#This Row],[SELLING PRICE]]*(1-InputData[[#This Row],[DISCOUNT %]])</f>
        <v>1807.08</v>
      </c>
      <c r="N142" s="11">
        <f>DAY(InputData[[#This Row],[DATE]])</f>
        <v>2</v>
      </c>
      <c r="O142" s="11" t="str">
        <f>TEXT(InputData[[#This Row],[DATE]],"mmm")</f>
        <v>Jul</v>
      </c>
      <c r="P142" s="11">
        <f>YEAR(InputData[[#This Row],[DATE]])</f>
        <v>2021</v>
      </c>
    </row>
    <row r="143" spans="1:16" ht="16.5"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2">
        <f>VLOOKUP(InputData[[#This Row],[PRODUCT ID]],MasterData[],5,0)</f>
        <v>95</v>
      </c>
      <c r="K143" s="12">
        <f>VLOOKUP(InputData[[#This Row],[PRODUCT ID]],MasterData[],6,0)</f>
        <v>119.7</v>
      </c>
      <c r="L143" s="12">
        <f>InputData[[#This Row],[BUYING PRIZE]]*InputData[[#This Row],[QUANTITY]]</f>
        <v>855</v>
      </c>
      <c r="M143" s="12">
        <f>InputData[[#This Row],[QUANTITY]]*InputData[[#This Row],[SELLING PRICE]]*(1-InputData[[#This Row],[DISCOUNT %]])</f>
        <v>1077.3</v>
      </c>
      <c r="N143" s="11">
        <f>DAY(InputData[[#This Row],[DATE]])</f>
        <v>3</v>
      </c>
      <c r="O143" s="11" t="str">
        <f>TEXT(InputData[[#This Row],[DATE]],"mmm")</f>
        <v>Jul</v>
      </c>
      <c r="P143" s="11">
        <f>YEAR(InputData[[#This Row],[DATE]])</f>
        <v>2021</v>
      </c>
    </row>
    <row r="144" spans="1:16" ht="16.5"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2">
        <f>VLOOKUP(InputData[[#This Row],[PRODUCT ID]],MasterData[],5,0)</f>
        <v>71</v>
      </c>
      <c r="K144" s="12">
        <f>VLOOKUP(InputData[[#This Row],[PRODUCT ID]],MasterData[],6,0)</f>
        <v>80.94</v>
      </c>
      <c r="L144" s="12">
        <f>InputData[[#This Row],[BUYING PRIZE]]*InputData[[#This Row],[QUANTITY]]</f>
        <v>568</v>
      </c>
      <c r="M144" s="12">
        <f>InputData[[#This Row],[QUANTITY]]*InputData[[#This Row],[SELLING PRICE]]*(1-InputData[[#This Row],[DISCOUNT %]])</f>
        <v>647.52</v>
      </c>
      <c r="N144" s="11">
        <f>DAY(InputData[[#This Row],[DATE]])</f>
        <v>3</v>
      </c>
      <c r="O144" s="11" t="str">
        <f>TEXT(InputData[[#This Row],[DATE]],"mmm")</f>
        <v>Jul</v>
      </c>
      <c r="P144" s="11">
        <f>YEAR(InputData[[#This Row],[DATE]])</f>
        <v>2021</v>
      </c>
    </row>
    <row r="145" spans="1:16" ht="16.5"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2">
        <f>VLOOKUP(InputData[[#This Row],[PRODUCT ID]],MasterData[],5,0)</f>
        <v>105</v>
      </c>
      <c r="K145" s="12">
        <f>VLOOKUP(InputData[[#This Row],[PRODUCT ID]],MasterData[],6,0)</f>
        <v>142.80000000000001</v>
      </c>
      <c r="L145" s="12">
        <f>InputData[[#This Row],[BUYING PRIZE]]*InputData[[#This Row],[QUANTITY]]</f>
        <v>840</v>
      </c>
      <c r="M145" s="12">
        <f>InputData[[#This Row],[QUANTITY]]*InputData[[#This Row],[SELLING PRICE]]*(1-InputData[[#This Row],[DISCOUNT %]])</f>
        <v>1142.4000000000001</v>
      </c>
      <c r="N145" s="11">
        <f>DAY(InputData[[#This Row],[DATE]])</f>
        <v>5</v>
      </c>
      <c r="O145" s="11" t="str">
        <f>TEXT(InputData[[#This Row],[DATE]],"mmm")</f>
        <v>Jul</v>
      </c>
      <c r="P145" s="11">
        <f>YEAR(InputData[[#This Row],[DATE]])</f>
        <v>2021</v>
      </c>
    </row>
    <row r="146" spans="1:16" ht="16.5"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2">
        <f>VLOOKUP(InputData[[#This Row],[PRODUCT ID]],MasterData[],5,0)</f>
        <v>138</v>
      </c>
      <c r="K146" s="12">
        <f>VLOOKUP(InputData[[#This Row],[PRODUCT ID]],MasterData[],6,0)</f>
        <v>173.88</v>
      </c>
      <c r="L146" s="12">
        <f>InputData[[#This Row],[BUYING PRIZE]]*InputData[[#This Row],[QUANTITY]]</f>
        <v>2070</v>
      </c>
      <c r="M146" s="12">
        <f>InputData[[#This Row],[QUANTITY]]*InputData[[#This Row],[SELLING PRICE]]*(1-InputData[[#This Row],[DISCOUNT %]])</f>
        <v>2608.1999999999998</v>
      </c>
      <c r="N146" s="11">
        <f>DAY(InputData[[#This Row],[DATE]])</f>
        <v>6</v>
      </c>
      <c r="O146" s="11" t="str">
        <f>TEXT(InputData[[#This Row],[DATE]],"mmm")</f>
        <v>Jul</v>
      </c>
      <c r="P146" s="11">
        <f>YEAR(InputData[[#This Row],[DATE]])</f>
        <v>2021</v>
      </c>
    </row>
    <row r="147" spans="1:16" ht="16.5"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2">
        <f>VLOOKUP(InputData[[#This Row],[PRODUCT ID]],MasterData[],5,0)</f>
        <v>44</v>
      </c>
      <c r="K147" s="12">
        <f>VLOOKUP(InputData[[#This Row],[PRODUCT ID]],MasterData[],6,0)</f>
        <v>48.84</v>
      </c>
      <c r="L147" s="12">
        <f>InputData[[#This Row],[BUYING PRIZE]]*InputData[[#This Row],[QUANTITY]]</f>
        <v>440</v>
      </c>
      <c r="M147" s="12">
        <f>InputData[[#This Row],[QUANTITY]]*InputData[[#This Row],[SELLING PRICE]]*(1-InputData[[#This Row],[DISCOUNT %]])</f>
        <v>488.40000000000003</v>
      </c>
      <c r="N147" s="11">
        <f>DAY(InputData[[#This Row],[DATE]])</f>
        <v>8</v>
      </c>
      <c r="O147" s="11" t="str">
        <f>TEXT(InputData[[#This Row],[DATE]],"mmm")</f>
        <v>Jul</v>
      </c>
      <c r="P147" s="11">
        <f>YEAR(InputData[[#This Row],[DATE]])</f>
        <v>2021</v>
      </c>
    </row>
    <row r="148" spans="1:16" ht="16.5"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2">
        <f>VLOOKUP(InputData[[#This Row],[PRODUCT ID]],MasterData[],5,0)</f>
        <v>55</v>
      </c>
      <c r="K148" s="12">
        <f>VLOOKUP(InputData[[#This Row],[PRODUCT ID]],MasterData[],6,0)</f>
        <v>58.3</v>
      </c>
      <c r="L148" s="12">
        <f>InputData[[#This Row],[BUYING PRIZE]]*InputData[[#This Row],[QUANTITY]]</f>
        <v>330</v>
      </c>
      <c r="M148" s="12">
        <f>InputData[[#This Row],[QUANTITY]]*InputData[[#This Row],[SELLING PRICE]]*(1-InputData[[#This Row],[DISCOUNT %]])</f>
        <v>349.79999999999995</v>
      </c>
      <c r="N148" s="11">
        <f>DAY(InputData[[#This Row],[DATE]])</f>
        <v>10</v>
      </c>
      <c r="O148" s="11" t="str">
        <f>TEXT(InputData[[#This Row],[DATE]],"mmm")</f>
        <v>Jul</v>
      </c>
      <c r="P148" s="11">
        <f>YEAR(InputData[[#This Row],[DATE]])</f>
        <v>2021</v>
      </c>
    </row>
    <row r="149" spans="1:16" ht="16.5"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2">
        <f>VLOOKUP(InputData[[#This Row],[PRODUCT ID]],MasterData[],5,0)</f>
        <v>6</v>
      </c>
      <c r="K149" s="12">
        <f>VLOOKUP(InputData[[#This Row],[PRODUCT ID]],MasterData[],6,0)</f>
        <v>7.8599999999999994</v>
      </c>
      <c r="L149" s="12">
        <f>InputData[[#This Row],[BUYING PRIZE]]*InputData[[#This Row],[QUANTITY]]</f>
        <v>24</v>
      </c>
      <c r="M149" s="12">
        <f>InputData[[#This Row],[QUANTITY]]*InputData[[#This Row],[SELLING PRICE]]*(1-InputData[[#This Row],[DISCOUNT %]])</f>
        <v>31.439999999999998</v>
      </c>
      <c r="N149" s="11">
        <f>DAY(InputData[[#This Row],[DATE]])</f>
        <v>11</v>
      </c>
      <c r="O149" s="11" t="str">
        <f>TEXT(InputData[[#This Row],[DATE]],"mmm")</f>
        <v>Jul</v>
      </c>
      <c r="P149" s="11">
        <f>YEAR(InputData[[#This Row],[DATE]])</f>
        <v>2021</v>
      </c>
    </row>
    <row r="150" spans="1:16" ht="16.5"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2">
        <f>VLOOKUP(InputData[[#This Row],[PRODUCT ID]],MasterData[],5,0)</f>
        <v>150</v>
      </c>
      <c r="K150" s="12">
        <f>VLOOKUP(InputData[[#This Row],[PRODUCT ID]],MasterData[],6,0)</f>
        <v>210</v>
      </c>
      <c r="L150" s="12">
        <f>InputData[[#This Row],[BUYING PRIZE]]*InputData[[#This Row],[QUANTITY]]</f>
        <v>150</v>
      </c>
      <c r="M150" s="12">
        <f>InputData[[#This Row],[QUANTITY]]*InputData[[#This Row],[SELLING PRICE]]*(1-InputData[[#This Row],[DISCOUNT %]])</f>
        <v>210</v>
      </c>
      <c r="N150" s="11">
        <f>DAY(InputData[[#This Row],[DATE]])</f>
        <v>13</v>
      </c>
      <c r="O150" s="11" t="str">
        <f>TEXT(InputData[[#This Row],[DATE]],"mmm")</f>
        <v>Jul</v>
      </c>
      <c r="P150" s="11">
        <f>YEAR(InputData[[#This Row],[DATE]])</f>
        <v>2021</v>
      </c>
    </row>
    <row r="151" spans="1:16" ht="16.5"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2">
        <f>VLOOKUP(InputData[[#This Row],[PRODUCT ID]],MasterData[],5,0)</f>
        <v>141</v>
      </c>
      <c r="K151" s="12">
        <f>VLOOKUP(InputData[[#This Row],[PRODUCT ID]],MasterData[],6,0)</f>
        <v>149.46</v>
      </c>
      <c r="L151" s="12">
        <f>InputData[[#This Row],[BUYING PRIZE]]*InputData[[#This Row],[QUANTITY]]</f>
        <v>1128</v>
      </c>
      <c r="M151" s="12">
        <f>InputData[[#This Row],[QUANTITY]]*InputData[[#This Row],[SELLING PRICE]]*(1-InputData[[#This Row],[DISCOUNT %]])</f>
        <v>1195.68</v>
      </c>
      <c r="N151" s="11">
        <f>DAY(InputData[[#This Row],[DATE]])</f>
        <v>16</v>
      </c>
      <c r="O151" s="11" t="str">
        <f>TEXT(InputData[[#This Row],[DATE]],"mmm")</f>
        <v>Jul</v>
      </c>
      <c r="P151" s="11">
        <f>YEAR(InputData[[#This Row],[DATE]])</f>
        <v>2021</v>
      </c>
    </row>
    <row r="152" spans="1:16" ht="16.5"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2">
        <f>VLOOKUP(InputData[[#This Row],[PRODUCT ID]],MasterData[],5,0)</f>
        <v>48</v>
      </c>
      <c r="K152" s="12">
        <f>VLOOKUP(InputData[[#This Row],[PRODUCT ID]],MasterData[],6,0)</f>
        <v>57.120000000000005</v>
      </c>
      <c r="L152" s="12">
        <f>InputData[[#This Row],[BUYING PRIZE]]*InputData[[#This Row],[QUANTITY]]</f>
        <v>672</v>
      </c>
      <c r="M152" s="12">
        <f>InputData[[#This Row],[QUANTITY]]*InputData[[#This Row],[SELLING PRICE]]*(1-InputData[[#This Row],[DISCOUNT %]])</f>
        <v>799.68000000000006</v>
      </c>
      <c r="N152" s="11">
        <f>DAY(InputData[[#This Row],[DATE]])</f>
        <v>18</v>
      </c>
      <c r="O152" s="11" t="str">
        <f>TEXT(InputData[[#This Row],[DATE]],"mmm")</f>
        <v>Jul</v>
      </c>
      <c r="P152" s="11">
        <f>YEAR(InputData[[#This Row],[DATE]])</f>
        <v>2021</v>
      </c>
    </row>
    <row r="153" spans="1:16" ht="16.5"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2">
        <f>VLOOKUP(InputData[[#This Row],[PRODUCT ID]],MasterData[],5,0)</f>
        <v>72</v>
      </c>
      <c r="K153" s="12">
        <f>VLOOKUP(InputData[[#This Row],[PRODUCT ID]],MasterData[],6,0)</f>
        <v>79.92</v>
      </c>
      <c r="L153" s="12">
        <f>InputData[[#This Row],[BUYING PRIZE]]*InputData[[#This Row],[QUANTITY]]</f>
        <v>792</v>
      </c>
      <c r="M153" s="12">
        <f>InputData[[#This Row],[QUANTITY]]*InputData[[#This Row],[SELLING PRICE]]*(1-InputData[[#This Row],[DISCOUNT %]])</f>
        <v>879.12</v>
      </c>
      <c r="N153" s="11">
        <f>DAY(InputData[[#This Row],[DATE]])</f>
        <v>20</v>
      </c>
      <c r="O153" s="11" t="str">
        <f>TEXT(InputData[[#This Row],[DATE]],"mmm")</f>
        <v>Jul</v>
      </c>
      <c r="P153" s="11">
        <f>YEAR(InputData[[#This Row],[DATE]])</f>
        <v>2021</v>
      </c>
    </row>
    <row r="154" spans="1:16" ht="16.5"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2">
        <f>VLOOKUP(InputData[[#This Row],[PRODUCT ID]],MasterData[],5,0)</f>
        <v>67</v>
      </c>
      <c r="K154" s="12">
        <f>VLOOKUP(InputData[[#This Row],[PRODUCT ID]],MasterData[],6,0)</f>
        <v>83.08</v>
      </c>
      <c r="L154" s="12">
        <f>InputData[[#This Row],[BUYING PRIZE]]*InputData[[#This Row],[QUANTITY]]</f>
        <v>335</v>
      </c>
      <c r="M154" s="12">
        <f>InputData[[#This Row],[QUANTITY]]*InputData[[#This Row],[SELLING PRICE]]*(1-InputData[[#This Row],[DISCOUNT %]])</f>
        <v>415.4</v>
      </c>
      <c r="N154" s="11">
        <f>DAY(InputData[[#This Row],[DATE]])</f>
        <v>20</v>
      </c>
      <c r="O154" s="11" t="str">
        <f>TEXT(InputData[[#This Row],[DATE]],"mmm")</f>
        <v>Jul</v>
      </c>
      <c r="P154" s="11">
        <f>YEAR(InputData[[#This Row],[DATE]])</f>
        <v>2021</v>
      </c>
    </row>
    <row r="155" spans="1:16" ht="16.5"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2">
        <f>VLOOKUP(InputData[[#This Row],[PRODUCT ID]],MasterData[],5,0)</f>
        <v>47</v>
      </c>
      <c r="K155" s="12">
        <f>VLOOKUP(InputData[[#This Row],[PRODUCT ID]],MasterData[],6,0)</f>
        <v>53.11</v>
      </c>
      <c r="L155" s="12">
        <f>InputData[[#This Row],[BUYING PRIZE]]*InputData[[#This Row],[QUANTITY]]</f>
        <v>705</v>
      </c>
      <c r="M155" s="12">
        <f>InputData[[#This Row],[QUANTITY]]*InputData[[#This Row],[SELLING PRICE]]*(1-InputData[[#This Row],[DISCOUNT %]])</f>
        <v>796.65</v>
      </c>
      <c r="N155" s="11">
        <f>DAY(InputData[[#This Row],[DATE]])</f>
        <v>21</v>
      </c>
      <c r="O155" s="11" t="str">
        <f>TEXT(InputData[[#This Row],[DATE]],"mmm")</f>
        <v>Jul</v>
      </c>
      <c r="P155" s="11">
        <f>YEAR(InputData[[#This Row],[DATE]])</f>
        <v>2021</v>
      </c>
    </row>
    <row r="156" spans="1:16" ht="16.5"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2">
        <f>VLOOKUP(InputData[[#This Row],[PRODUCT ID]],MasterData[],5,0)</f>
        <v>18</v>
      </c>
      <c r="K156" s="12">
        <f>VLOOKUP(InputData[[#This Row],[PRODUCT ID]],MasterData[],6,0)</f>
        <v>24.66</v>
      </c>
      <c r="L156" s="12">
        <f>InputData[[#This Row],[BUYING PRIZE]]*InputData[[#This Row],[QUANTITY]]</f>
        <v>54</v>
      </c>
      <c r="M156" s="12">
        <f>InputData[[#This Row],[QUANTITY]]*InputData[[#This Row],[SELLING PRICE]]*(1-InputData[[#This Row],[DISCOUNT %]])</f>
        <v>73.98</v>
      </c>
      <c r="N156" s="11">
        <f>DAY(InputData[[#This Row],[DATE]])</f>
        <v>22</v>
      </c>
      <c r="O156" s="11" t="str">
        <f>TEXT(InputData[[#This Row],[DATE]],"mmm")</f>
        <v>Jul</v>
      </c>
      <c r="P156" s="11">
        <f>YEAR(InputData[[#This Row],[DATE]])</f>
        <v>2021</v>
      </c>
    </row>
    <row r="157" spans="1:16" ht="16.5"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2">
        <f>VLOOKUP(InputData[[#This Row],[PRODUCT ID]],MasterData[],5,0)</f>
        <v>144</v>
      </c>
      <c r="K157" s="12">
        <f>VLOOKUP(InputData[[#This Row],[PRODUCT ID]],MasterData[],6,0)</f>
        <v>156.96</v>
      </c>
      <c r="L157" s="12">
        <f>InputData[[#This Row],[BUYING PRIZE]]*InputData[[#This Row],[QUANTITY]]</f>
        <v>2016</v>
      </c>
      <c r="M157" s="12">
        <f>InputData[[#This Row],[QUANTITY]]*InputData[[#This Row],[SELLING PRICE]]*(1-InputData[[#This Row],[DISCOUNT %]])</f>
        <v>2197.44</v>
      </c>
      <c r="N157" s="11">
        <f>DAY(InputData[[#This Row],[DATE]])</f>
        <v>22</v>
      </c>
      <c r="O157" s="11" t="str">
        <f>TEXT(InputData[[#This Row],[DATE]],"mmm")</f>
        <v>Jul</v>
      </c>
      <c r="P157" s="11">
        <f>YEAR(InputData[[#This Row],[DATE]])</f>
        <v>2021</v>
      </c>
    </row>
    <row r="158" spans="1:16" ht="16.5"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2">
        <f>VLOOKUP(InputData[[#This Row],[PRODUCT ID]],MasterData[],5,0)</f>
        <v>90</v>
      </c>
      <c r="K158" s="12">
        <f>VLOOKUP(InputData[[#This Row],[PRODUCT ID]],MasterData[],6,0)</f>
        <v>96.3</v>
      </c>
      <c r="L158" s="12">
        <f>InputData[[#This Row],[BUYING PRIZE]]*InputData[[#This Row],[QUANTITY]]</f>
        <v>630</v>
      </c>
      <c r="M158" s="12">
        <f>InputData[[#This Row],[QUANTITY]]*InputData[[#This Row],[SELLING PRICE]]*(1-InputData[[#This Row],[DISCOUNT %]])</f>
        <v>674.1</v>
      </c>
      <c r="N158" s="11">
        <f>DAY(InputData[[#This Row],[DATE]])</f>
        <v>23</v>
      </c>
      <c r="O158" s="11" t="str">
        <f>TEXT(InputData[[#This Row],[DATE]],"mmm")</f>
        <v>Jul</v>
      </c>
      <c r="P158" s="11">
        <f>YEAR(InputData[[#This Row],[DATE]])</f>
        <v>2021</v>
      </c>
    </row>
    <row r="159" spans="1:16" ht="16.5"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2">
        <f>VLOOKUP(InputData[[#This Row],[PRODUCT ID]],MasterData[],5,0)</f>
        <v>67</v>
      </c>
      <c r="K159" s="12">
        <f>VLOOKUP(InputData[[#This Row],[PRODUCT ID]],MasterData[],6,0)</f>
        <v>85.76</v>
      </c>
      <c r="L159" s="12">
        <f>InputData[[#This Row],[BUYING PRIZE]]*InputData[[#This Row],[QUANTITY]]</f>
        <v>536</v>
      </c>
      <c r="M159" s="12">
        <f>InputData[[#This Row],[QUANTITY]]*InputData[[#This Row],[SELLING PRICE]]*(1-InputData[[#This Row],[DISCOUNT %]])</f>
        <v>686.08</v>
      </c>
      <c r="N159" s="11">
        <f>DAY(InputData[[#This Row],[DATE]])</f>
        <v>23</v>
      </c>
      <c r="O159" s="11" t="str">
        <f>TEXT(InputData[[#This Row],[DATE]],"mmm")</f>
        <v>Jul</v>
      </c>
      <c r="P159" s="11">
        <f>YEAR(InputData[[#This Row],[DATE]])</f>
        <v>2021</v>
      </c>
    </row>
    <row r="160" spans="1:16" ht="16.5"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2">
        <f>VLOOKUP(InputData[[#This Row],[PRODUCT ID]],MasterData[],5,0)</f>
        <v>6</v>
      </c>
      <c r="K160" s="12">
        <f>VLOOKUP(InputData[[#This Row],[PRODUCT ID]],MasterData[],6,0)</f>
        <v>7.8599999999999994</v>
      </c>
      <c r="L160" s="12">
        <f>InputData[[#This Row],[BUYING PRIZE]]*InputData[[#This Row],[QUANTITY]]</f>
        <v>24</v>
      </c>
      <c r="M160" s="12">
        <f>InputData[[#This Row],[QUANTITY]]*InputData[[#This Row],[SELLING PRICE]]*(1-InputData[[#This Row],[DISCOUNT %]])</f>
        <v>31.439999999999998</v>
      </c>
      <c r="N160" s="11">
        <f>DAY(InputData[[#This Row],[DATE]])</f>
        <v>24</v>
      </c>
      <c r="O160" s="11" t="str">
        <f>TEXT(InputData[[#This Row],[DATE]],"mmm")</f>
        <v>Jul</v>
      </c>
      <c r="P160" s="11">
        <f>YEAR(InputData[[#This Row],[DATE]])</f>
        <v>2021</v>
      </c>
    </row>
    <row r="161" spans="1:16" ht="16.5"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2">
        <f>VLOOKUP(InputData[[#This Row],[PRODUCT ID]],MasterData[],5,0)</f>
        <v>76</v>
      </c>
      <c r="K161" s="12">
        <f>VLOOKUP(InputData[[#This Row],[PRODUCT ID]],MasterData[],6,0)</f>
        <v>82.08</v>
      </c>
      <c r="L161" s="12">
        <f>InputData[[#This Row],[BUYING PRIZE]]*InputData[[#This Row],[QUANTITY]]</f>
        <v>1140</v>
      </c>
      <c r="M161" s="12">
        <f>InputData[[#This Row],[QUANTITY]]*InputData[[#This Row],[SELLING PRICE]]*(1-InputData[[#This Row],[DISCOUNT %]])</f>
        <v>1231.2</v>
      </c>
      <c r="N161" s="11">
        <f>DAY(InputData[[#This Row],[DATE]])</f>
        <v>29</v>
      </c>
      <c r="O161" s="11" t="str">
        <f>TEXT(InputData[[#This Row],[DATE]],"mmm")</f>
        <v>Jul</v>
      </c>
      <c r="P161" s="11">
        <f>YEAR(InputData[[#This Row],[DATE]])</f>
        <v>2021</v>
      </c>
    </row>
    <row r="162" spans="1:16" ht="16.5"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2">
        <f>VLOOKUP(InputData[[#This Row],[PRODUCT ID]],MasterData[],5,0)</f>
        <v>98</v>
      </c>
      <c r="K162" s="12">
        <f>VLOOKUP(InputData[[#This Row],[PRODUCT ID]],MasterData[],6,0)</f>
        <v>103.88</v>
      </c>
      <c r="L162" s="12">
        <f>InputData[[#This Row],[BUYING PRIZE]]*InputData[[#This Row],[QUANTITY]]</f>
        <v>1078</v>
      </c>
      <c r="M162" s="12">
        <f>InputData[[#This Row],[QUANTITY]]*InputData[[#This Row],[SELLING PRICE]]*(1-InputData[[#This Row],[DISCOUNT %]])</f>
        <v>1142.6799999999998</v>
      </c>
      <c r="N162" s="11">
        <f>DAY(InputData[[#This Row],[DATE]])</f>
        <v>1</v>
      </c>
      <c r="O162" s="11" t="str">
        <f>TEXT(InputData[[#This Row],[DATE]],"mmm")</f>
        <v>Aug</v>
      </c>
      <c r="P162" s="11">
        <f>YEAR(InputData[[#This Row],[DATE]])</f>
        <v>2021</v>
      </c>
    </row>
    <row r="163" spans="1:16" ht="16.5"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2">
        <f>VLOOKUP(InputData[[#This Row],[PRODUCT ID]],MasterData[],5,0)</f>
        <v>141</v>
      </c>
      <c r="K163" s="12">
        <f>VLOOKUP(InputData[[#This Row],[PRODUCT ID]],MasterData[],6,0)</f>
        <v>149.46</v>
      </c>
      <c r="L163" s="12">
        <f>InputData[[#This Row],[BUYING PRIZE]]*InputData[[#This Row],[QUANTITY]]</f>
        <v>423</v>
      </c>
      <c r="M163" s="12">
        <f>InputData[[#This Row],[QUANTITY]]*InputData[[#This Row],[SELLING PRICE]]*(1-InputData[[#This Row],[DISCOUNT %]])</f>
        <v>448.38</v>
      </c>
      <c r="N163" s="11">
        <f>DAY(InputData[[#This Row],[DATE]])</f>
        <v>2</v>
      </c>
      <c r="O163" s="11" t="str">
        <f>TEXT(InputData[[#This Row],[DATE]],"mmm")</f>
        <v>Aug</v>
      </c>
      <c r="P163" s="11">
        <f>YEAR(InputData[[#This Row],[DATE]])</f>
        <v>2021</v>
      </c>
    </row>
    <row r="164" spans="1:16" ht="16.5"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2">
        <f>VLOOKUP(InputData[[#This Row],[PRODUCT ID]],MasterData[],5,0)</f>
        <v>121</v>
      </c>
      <c r="K164" s="12">
        <f>VLOOKUP(InputData[[#This Row],[PRODUCT ID]],MasterData[],6,0)</f>
        <v>141.57</v>
      </c>
      <c r="L164" s="12">
        <f>InputData[[#This Row],[BUYING PRIZE]]*InputData[[#This Row],[QUANTITY]]</f>
        <v>1573</v>
      </c>
      <c r="M164" s="12">
        <f>InputData[[#This Row],[QUANTITY]]*InputData[[#This Row],[SELLING PRICE]]*(1-InputData[[#This Row],[DISCOUNT %]])</f>
        <v>1840.4099999999999</v>
      </c>
      <c r="N164" s="11">
        <f>DAY(InputData[[#This Row],[DATE]])</f>
        <v>3</v>
      </c>
      <c r="O164" s="11" t="str">
        <f>TEXT(InputData[[#This Row],[DATE]],"mmm")</f>
        <v>Aug</v>
      </c>
      <c r="P164" s="11">
        <f>YEAR(InputData[[#This Row],[DATE]])</f>
        <v>2021</v>
      </c>
    </row>
    <row r="165" spans="1:16" ht="16.5"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2">
        <f>VLOOKUP(InputData[[#This Row],[PRODUCT ID]],MasterData[],5,0)</f>
        <v>55</v>
      </c>
      <c r="K165" s="12">
        <f>VLOOKUP(InputData[[#This Row],[PRODUCT ID]],MasterData[],6,0)</f>
        <v>58.3</v>
      </c>
      <c r="L165" s="12">
        <f>InputData[[#This Row],[BUYING PRIZE]]*InputData[[#This Row],[QUANTITY]]</f>
        <v>660</v>
      </c>
      <c r="M165" s="12">
        <f>InputData[[#This Row],[QUANTITY]]*InputData[[#This Row],[SELLING PRICE]]*(1-InputData[[#This Row],[DISCOUNT %]])</f>
        <v>699.59999999999991</v>
      </c>
      <c r="N165" s="11">
        <f>DAY(InputData[[#This Row],[DATE]])</f>
        <v>3</v>
      </c>
      <c r="O165" s="11" t="str">
        <f>TEXT(InputData[[#This Row],[DATE]],"mmm")</f>
        <v>Aug</v>
      </c>
      <c r="P165" s="11">
        <f>YEAR(InputData[[#This Row],[DATE]])</f>
        <v>2021</v>
      </c>
    </row>
    <row r="166" spans="1:16" ht="16.5"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2">
        <f>VLOOKUP(InputData[[#This Row],[PRODUCT ID]],MasterData[],5,0)</f>
        <v>37</v>
      </c>
      <c r="K166" s="12">
        <f>VLOOKUP(InputData[[#This Row],[PRODUCT ID]],MasterData[],6,0)</f>
        <v>41.81</v>
      </c>
      <c r="L166" s="12">
        <f>InputData[[#This Row],[BUYING PRIZE]]*InputData[[#This Row],[QUANTITY]]</f>
        <v>518</v>
      </c>
      <c r="M166" s="12">
        <f>InputData[[#This Row],[QUANTITY]]*InputData[[#This Row],[SELLING PRICE]]*(1-InputData[[#This Row],[DISCOUNT %]])</f>
        <v>585.34</v>
      </c>
      <c r="N166" s="11">
        <f>DAY(InputData[[#This Row],[DATE]])</f>
        <v>5</v>
      </c>
      <c r="O166" s="11" t="str">
        <f>TEXT(InputData[[#This Row],[DATE]],"mmm")</f>
        <v>Aug</v>
      </c>
      <c r="P166" s="11">
        <f>YEAR(InputData[[#This Row],[DATE]])</f>
        <v>2021</v>
      </c>
    </row>
    <row r="167" spans="1:16" ht="16.5"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2">
        <f>VLOOKUP(InputData[[#This Row],[PRODUCT ID]],MasterData[],5,0)</f>
        <v>67</v>
      </c>
      <c r="K167" s="12">
        <f>VLOOKUP(InputData[[#This Row],[PRODUCT ID]],MasterData[],6,0)</f>
        <v>85.76</v>
      </c>
      <c r="L167" s="12">
        <f>InputData[[#This Row],[BUYING PRIZE]]*InputData[[#This Row],[QUANTITY]]</f>
        <v>67</v>
      </c>
      <c r="M167" s="12">
        <f>InputData[[#This Row],[QUANTITY]]*InputData[[#This Row],[SELLING PRICE]]*(1-InputData[[#This Row],[DISCOUNT %]])</f>
        <v>85.76</v>
      </c>
      <c r="N167" s="11">
        <f>DAY(InputData[[#This Row],[DATE]])</f>
        <v>6</v>
      </c>
      <c r="O167" s="11" t="str">
        <f>TEXT(InputData[[#This Row],[DATE]],"mmm")</f>
        <v>Aug</v>
      </c>
      <c r="P167" s="11">
        <f>YEAR(InputData[[#This Row],[DATE]])</f>
        <v>2021</v>
      </c>
    </row>
    <row r="168" spans="1:16" ht="16.5"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2">
        <f>VLOOKUP(InputData[[#This Row],[PRODUCT ID]],MasterData[],5,0)</f>
        <v>133</v>
      </c>
      <c r="K168" s="12">
        <f>VLOOKUP(InputData[[#This Row],[PRODUCT ID]],MasterData[],6,0)</f>
        <v>155.61000000000001</v>
      </c>
      <c r="L168" s="12">
        <f>InputData[[#This Row],[BUYING PRIZE]]*InputData[[#This Row],[QUANTITY]]</f>
        <v>532</v>
      </c>
      <c r="M168" s="12">
        <f>InputData[[#This Row],[QUANTITY]]*InputData[[#This Row],[SELLING PRICE]]*(1-InputData[[#This Row],[DISCOUNT %]])</f>
        <v>622.44000000000005</v>
      </c>
      <c r="N168" s="11">
        <f>DAY(InputData[[#This Row],[DATE]])</f>
        <v>10</v>
      </c>
      <c r="O168" s="11" t="str">
        <f>TEXT(InputData[[#This Row],[DATE]],"mmm")</f>
        <v>Aug</v>
      </c>
      <c r="P168" s="11">
        <f>YEAR(InputData[[#This Row],[DATE]])</f>
        <v>2021</v>
      </c>
    </row>
    <row r="169" spans="1:16" ht="16.5"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2">
        <f>VLOOKUP(InputData[[#This Row],[PRODUCT ID]],MasterData[],5,0)</f>
        <v>76</v>
      </c>
      <c r="K169" s="12">
        <f>VLOOKUP(InputData[[#This Row],[PRODUCT ID]],MasterData[],6,0)</f>
        <v>82.08</v>
      </c>
      <c r="L169" s="12">
        <f>InputData[[#This Row],[BUYING PRIZE]]*InputData[[#This Row],[QUANTITY]]</f>
        <v>760</v>
      </c>
      <c r="M169" s="12">
        <f>InputData[[#This Row],[QUANTITY]]*InputData[[#This Row],[SELLING PRICE]]*(1-InputData[[#This Row],[DISCOUNT %]])</f>
        <v>820.8</v>
      </c>
      <c r="N169" s="11">
        <f>DAY(InputData[[#This Row],[DATE]])</f>
        <v>10</v>
      </c>
      <c r="O169" s="11" t="str">
        <f>TEXT(InputData[[#This Row],[DATE]],"mmm")</f>
        <v>Aug</v>
      </c>
      <c r="P169" s="11">
        <f>YEAR(InputData[[#This Row],[DATE]])</f>
        <v>2021</v>
      </c>
    </row>
    <row r="170" spans="1:16" ht="16.5"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2">
        <f>VLOOKUP(InputData[[#This Row],[PRODUCT ID]],MasterData[],5,0)</f>
        <v>75</v>
      </c>
      <c r="K170" s="12">
        <f>VLOOKUP(InputData[[#This Row],[PRODUCT ID]],MasterData[],6,0)</f>
        <v>85.5</v>
      </c>
      <c r="L170" s="12">
        <f>InputData[[#This Row],[BUYING PRIZE]]*InputData[[#This Row],[QUANTITY]]</f>
        <v>450</v>
      </c>
      <c r="M170" s="12">
        <f>InputData[[#This Row],[QUANTITY]]*InputData[[#This Row],[SELLING PRICE]]*(1-InputData[[#This Row],[DISCOUNT %]])</f>
        <v>513</v>
      </c>
      <c r="N170" s="11">
        <f>DAY(InputData[[#This Row],[DATE]])</f>
        <v>10</v>
      </c>
      <c r="O170" s="11" t="str">
        <f>TEXT(InputData[[#This Row],[DATE]],"mmm")</f>
        <v>Aug</v>
      </c>
      <c r="P170" s="11">
        <f>YEAR(InputData[[#This Row],[DATE]])</f>
        <v>2021</v>
      </c>
    </row>
    <row r="171" spans="1:16" ht="16.5"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2">
        <f>VLOOKUP(InputData[[#This Row],[PRODUCT ID]],MasterData[],5,0)</f>
        <v>141</v>
      </c>
      <c r="K171" s="12">
        <f>VLOOKUP(InputData[[#This Row],[PRODUCT ID]],MasterData[],6,0)</f>
        <v>149.46</v>
      </c>
      <c r="L171" s="12">
        <f>InputData[[#This Row],[BUYING PRIZE]]*InputData[[#This Row],[QUANTITY]]</f>
        <v>564</v>
      </c>
      <c r="M171" s="12">
        <f>InputData[[#This Row],[QUANTITY]]*InputData[[#This Row],[SELLING PRICE]]*(1-InputData[[#This Row],[DISCOUNT %]])</f>
        <v>597.84</v>
      </c>
      <c r="N171" s="11">
        <f>DAY(InputData[[#This Row],[DATE]])</f>
        <v>11</v>
      </c>
      <c r="O171" s="11" t="str">
        <f>TEXT(InputData[[#This Row],[DATE]],"mmm")</f>
        <v>Aug</v>
      </c>
      <c r="P171" s="11">
        <f>YEAR(InputData[[#This Row],[DATE]])</f>
        <v>2021</v>
      </c>
    </row>
    <row r="172" spans="1:16" ht="16.5"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2">
        <f>VLOOKUP(InputData[[#This Row],[PRODUCT ID]],MasterData[],5,0)</f>
        <v>44</v>
      </c>
      <c r="K172" s="12">
        <f>VLOOKUP(InputData[[#This Row],[PRODUCT ID]],MasterData[],6,0)</f>
        <v>48.4</v>
      </c>
      <c r="L172" s="12">
        <f>InputData[[#This Row],[BUYING PRIZE]]*InputData[[#This Row],[QUANTITY]]</f>
        <v>572</v>
      </c>
      <c r="M172" s="12">
        <f>InputData[[#This Row],[QUANTITY]]*InputData[[#This Row],[SELLING PRICE]]*(1-InputData[[#This Row],[DISCOUNT %]])</f>
        <v>629.19999999999993</v>
      </c>
      <c r="N172" s="11">
        <f>DAY(InputData[[#This Row],[DATE]])</f>
        <v>13</v>
      </c>
      <c r="O172" s="11" t="str">
        <f>TEXT(InputData[[#This Row],[DATE]],"mmm")</f>
        <v>Aug</v>
      </c>
      <c r="P172" s="11">
        <f>YEAR(InputData[[#This Row],[DATE]])</f>
        <v>2021</v>
      </c>
    </row>
    <row r="173" spans="1:16" ht="16.5"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2">
        <f>VLOOKUP(InputData[[#This Row],[PRODUCT ID]],MasterData[],5,0)</f>
        <v>48</v>
      </c>
      <c r="K173" s="12">
        <f>VLOOKUP(InputData[[#This Row],[PRODUCT ID]],MasterData[],6,0)</f>
        <v>57.120000000000005</v>
      </c>
      <c r="L173" s="12">
        <f>InputData[[#This Row],[BUYING PRIZE]]*InputData[[#This Row],[QUANTITY]]</f>
        <v>432</v>
      </c>
      <c r="M173" s="12">
        <f>InputData[[#This Row],[QUANTITY]]*InputData[[#This Row],[SELLING PRICE]]*(1-InputData[[#This Row],[DISCOUNT %]])</f>
        <v>514.08000000000004</v>
      </c>
      <c r="N173" s="11">
        <f>DAY(InputData[[#This Row],[DATE]])</f>
        <v>13</v>
      </c>
      <c r="O173" s="11" t="str">
        <f>TEXT(InputData[[#This Row],[DATE]],"mmm")</f>
        <v>Aug</v>
      </c>
      <c r="P173" s="11">
        <f>YEAR(InputData[[#This Row],[DATE]])</f>
        <v>2021</v>
      </c>
    </row>
    <row r="174" spans="1:16" ht="16.5"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2">
        <f>VLOOKUP(InputData[[#This Row],[PRODUCT ID]],MasterData[],5,0)</f>
        <v>71</v>
      </c>
      <c r="K174" s="12">
        <f>VLOOKUP(InputData[[#This Row],[PRODUCT ID]],MasterData[],6,0)</f>
        <v>80.94</v>
      </c>
      <c r="L174" s="12">
        <f>InputData[[#This Row],[BUYING PRIZE]]*InputData[[#This Row],[QUANTITY]]</f>
        <v>213</v>
      </c>
      <c r="M174" s="12">
        <f>InputData[[#This Row],[QUANTITY]]*InputData[[#This Row],[SELLING PRICE]]*(1-InputData[[#This Row],[DISCOUNT %]])</f>
        <v>242.82</v>
      </c>
      <c r="N174" s="11">
        <f>DAY(InputData[[#This Row],[DATE]])</f>
        <v>16</v>
      </c>
      <c r="O174" s="11" t="str">
        <f>TEXT(InputData[[#This Row],[DATE]],"mmm")</f>
        <v>Aug</v>
      </c>
      <c r="P174" s="11">
        <f>YEAR(InputData[[#This Row],[DATE]])</f>
        <v>2021</v>
      </c>
    </row>
    <row r="175" spans="1:16" ht="16.5"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2">
        <f>VLOOKUP(InputData[[#This Row],[PRODUCT ID]],MasterData[],5,0)</f>
        <v>7</v>
      </c>
      <c r="K175" s="12">
        <f>VLOOKUP(InputData[[#This Row],[PRODUCT ID]],MasterData[],6,0)</f>
        <v>8.33</v>
      </c>
      <c r="L175" s="12">
        <f>InputData[[#This Row],[BUYING PRIZE]]*InputData[[#This Row],[QUANTITY]]</f>
        <v>42</v>
      </c>
      <c r="M175" s="12">
        <f>InputData[[#This Row],[QUANTITY]]*InputData[[#This Row],[SELLING PRICE]]*(1-InputData[[#This Row],[DISCOUNT %]])</f>
        <v>49.980000000000004</v>
      </c>
      <c r="N175" s="11">
        <f>DAY(InputData[[#This Row],[DATE]])</f>
        <v>18</v>
      </c>
      <c r="O175" s="11" t="str">
        <f>TEXT(InputData[[#This Row],[DATE]],"mmm")</f>
        <v>Aug</v>
      </c>
      <c r="P175" s="11">
        <f>YEAR(InputData[[#This Row],[DATE]])</f>
        <v>2021</v>
      </c>
    </row>
    <row r="176" spans="1:16" ht="16.5"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2">
        <f>VLOOKUP(InputData[[#This Row],[PRODUCT ID]],MasterData[],5,0)</f>
        <v>61</v>
      </c>
      <c r="K176" s="12">
        <f>VLOOKUP(InputData[[#This Row],[PRODUCT ID]],MasterData[],6,0)</f>
        <v>76.25</v>
      </c>
      <c r="L176" s="12">
        <f>InputData[[#This Row],[BUYING PRIZE]]*InputData[[#This Row],[QUANTITY]]</f>
        <v>915</v>
      </c>
      <c r="M176" s="12">
        <f>InputData[[#This Row],[QUANTITY]]*InputData[[#This Row],[SELLING PRICE]]*(1-InputData[[#This Row],[DISCOUNT %]])</f>
        <v>1143.75</v>
      </c>
      <c r="N176" s="11">
        <f>DAY(InputData[[#This Row],[DATE]])</f>
        <v>20</v>
      </c>
      <c r="O176" s="11" t="str">
        <f>TEXT(InputData[[#This Row],[DATE]],"mmm")</f>
        <v>Aug</v>
      </c>
      <c r="P176" s="11">
        <f>YEAR(InputData[[#This Row],[DATE]])</f>
        <v>2021</v>
      </c>
    </row>
    <row r="177" spans="1:16" ht="16.5"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2">
        <f>VLOOKUP(InputData[[#This Row],[PRODUCT ID]],MasterData[],5,0)</f>
        <v>93</v>
      </c>
      <c r="K177" s="12">
        <f>VLOOKUP(InputData[[#This Row],[PRODUCT ID]],MasterData[],6,0)</f>
        <v>104.16</v>
      </c>
      <c r="L177" s="12">
        <f>InputData[[#This Row],[BUYING PRIZE]]*InputData[[#This Row],[QUANTITY]]</f>
        <v>837</v>
      </c>
      <c r="M177" s="12">
        <f>InputData[[#This Row],[QUANTITY]]*InputData[[#This Row],[SELLING PRICE]]*(1-InputData[[#This Row],[DISCOUNT %]])</f>
        <v>937.43999999999994</v>
      </c>
      <c r="N177" s="11">
        <f>DAY(InputData[[#This Row],[DATE]])</f>
        <v>20</v>
      </c>
      <c r="O177" s="11" t="str">
        <f>TEXT(InputData[[#This Row],[DATE]],"mmm")</f>
        <v>Aug</v>
      </c>
      <c r="P177" s="11">
        <f>YEAR(InputData[[#This Row],[DATE]])</f>
        <v>2021</v>
      </c>
    </row>
    <row r="178" spans="1:16" ht="16.5"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2">
        <f>VLOOKUP(InputData[[#This Row],[PRODUCT ID]],MasterData[],5,0)</f>
        <v>37</v>
      </c>
      <c r="K178" s="12">
        <f>VLOOKUP(InputData[[#This Row],[PRODUCT ID]],MasterData[],6,0)</f>
        <v>41.81</v>
      </c>
      <c r="L178" s="12">
        <f>InputData[[#This Row],[BUYING PRIZE]]*InputData[[#This Row],[QUANTITY]]</f>
        <v>481</v>
      </c>
      <c r="M178" s="12">
        <f>InputData[[#This Row],[QUANTITY]]*InputData[[#This Row],[SELLING PRICE]]*(1-InputData[[#This Row],[DISCOUNT %]])</f>
        <v>543.53</v>
      </c>
      <c r="N178" s="11">
        <f>DAY(InputData[[#This Row],[DATE]])</f>
        <v>20</v>
      </c>
      <c r="O178" s="11" t="str">
        <f>TEXT(InputData[[#This Row],[DATE]],"mmm")</f>
        <v>Aug</v>
      </c>
      <c r="P178" s="11">
        <f>YEAR(InputData[[#This Row],[DATE]])</f>
        <v>2021</v>
      </c>
    </row>
    <row r="179" spans="1:16" ht="16.5"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2">
        <f>VLOOKUP(InputData[[#This Row],[PRODUCT ID]],MasterData[],5,0)</f>
        <v>37</v>
      </c>
      <c r="K179" s="12">
        <f>VLOOKUP(InputData[[#This Row],[PRODUCT ID]],MasterData[],6,0)</f>
        <v>42.55</v>
      </c>
      <c r="L179" s="12">
        <f>InputData[[#This Row],[BUYING PRIZE]]*InputData[[#This Row],[QUANTITY]]</f>
        <v>148</v>
      </c>
      <c r="M179" s="12">
        <f>InputData[[#This Row],[QUANTITY]]*InputData[[#This Row],[SELLING PRICE]]*(1-InputData[[#This Row],[DISCOUNT %]])</f>
        <v>170.2</v>
      </c>
      <c r="N179" s="11">
        <f>DAY(InputData[[#This Row],[DATE]])</f>
        <v>26</v>
      </c>
      <c r="O179" s="11" t="str">
        <f>TEXT(InputData[[#This Row],[DATE]],"mmm")</f>
        <v>Aug</v>
      </c>
      <c r="P179" s="11">
        <f>YEAR(InputData[[#This Row],[DATE]])</f>
        <v>2021</v>
      </c>
    </row>
    <row r="180" spans="1:16" ht="16.5"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2">
        <f>VLOOKUP(InputData[[#This Row],[PRODUCT ID]],MasterData[],5,0)</f>
        <v>55</v>
      </c>
      <c r="K180" s="12">
        <f>VLOOKUP(InputData[[#This Row],[PRODUCT ID]],MasterData[],6,0)</f>
        <v>58.3</v>
      </c>
      <c r="L180" s="12">
        <f>InputData[[#This Row],[BUYING PRIZE]]*InputData[[#This Row],[QUANTITY]]</f>
        <v>660</v>
      </c>
      <c r="M180" s="12">
        <f>InputData[[#This Row],[QUANTITY]]*InputData[[#This Row],[SELLING PRICE]]*(1-InputData[[#This Row],[DISCOUNT %]])</f>
        <v>699.59999999999991</v>
      </c>
      <c r="N180" s="11">
        <f>DAY(InputData[[#This Row],[DATE]])</f>
        <v>29</v>
      </c>
      <c r="O180" s="11" t="str">
        <f>TEXT(InputData[[#This Row],[DATE]],"mmm")</f>
        <v>Aug</v>
      </c>
      <c r="P180" s="11">
        <f>YEAR(InputData[[#This Row],[DATE]])</f>
        <v>2021</v>
      </c>
    </row>
    <row r="181" spans="1:16" ht="16.5"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2">
        <f>VLOOKUP(InputData[[#This Row],[PRODUCT ID]],MasterData[],5,0)</f>
        <v>112</v>
      </c>
      <c r="K181" s="12">
        <f>VLOOKUP(InputData[[#This Row],[PRODUCT ID]],MasterData[],6,0)</f>
        <v>122.08</v>
      </c>
      <c r="L181" s="12">
        <f>InputData[[#This Row],[BUYING PRIZE]]*InputData[[#This Row],[QUANTITY]]</f>
        <v>1456</v>
      </c>
      <c r="M181" s="12">
        <f>InputData[[#This Row],[QUANTITY]]*InputData[[#This Row],[SELLING PRICE]]*(1-InputData[[#This Row],[DISCOUNT %]])</f>
        <v>1587.04</v>
      </c>
      <c r="N181" s="11">
        <f>DAY(InputData[[#This Row],[DATE]])</f>
        <v>30</v>
      </c>
      <c r="O181" s="11" t="str">
        <f>TEXT(InputData[[#This Row],[DATE]],"mmm")</f>
        <v>Aug</v>
      </c>
      <c r="P181" s="11">
        <f>YEAR(InputData[[#This Row],[DATE]])</f>
        <v>2021</v>
      </c>
    </row>
    <row r="182" spans="1:16" ht="16.5"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2">
        <f>VLOOKUP(InputData[[#This Row],[PRODUCT ID]],MasterData[],5,0)</f>
        <v>98</v>
      </c>
      <c r="K182" s="12">
        <f>VLOOKUP(InputData[[#This Row],[PRODUCT ID]],MasterData[],6,0)</f>
        <v>103.88</v>
      </c>
      <c r="L182" s="12">
        <f>InputData[[#This Row],[BUYING PRIZE]]*InputData[[#This Row],[QUANTITY]]</f>
        <v>196</v>
      </c>
      <c r="M182" s="12">
        <f>InputData[[#This Row],[QUANTITY]]*InputData[[#This Row],[SELLING PRICE]]*(1-InputData[[#This Row],[DISCOUNT %]])</f>
        <v>207.76</v>
      </c>
      <c r="N182" s="11">
        <f>DAY(InputData[[#This Row],[DATE]])</f>
        <v>31</v>
      </c>
      <c r="O182" s="11" t="str">
        <f>TEXT(InputData[[#This Row],[DATE]],"mmm")</f>
        <v>Aug</v>
      </c>
      <c r="P182" s="11">
        <f>YEAR(InputData[[#This Row],[DATE]])</f>
        <v>2021</v>
      </c>
    </row>
    <row r="183" spans="1:16" ht="16.5"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2">
        <f>VLOOKUP(InputData[[#This Row],[PRODUCT ID]],MasterData[],5,0)</f>
        <v>5</v>
      </c>
      <c r="K183" s="12">
        <f>VLOOKUP(InputData[[#This Row],[PRODUCT ID]],MasterData[],6,0)</f>
        <v>6.7</v>
      </c>
      <c r="L183" s="12">
        <f>InputData[[#This Row],[BUYING PRIZE]]*InputData[[#This Row],[QUANTITY]]</f>
        <v>55</v>
      </c>
      <c r="M183" s="12">
        <f>InputData[[#This Row],[QUANTITY]]*InputData[[#This Row],[SELLING PRICE]]*(1-InputData[[#This Row],[DISCOUNT %]])</f>
        <v>73.7</v>
      </c>
      <c r="N183" s="11">
        <f>DAY(InputData[[#This Row],[DATE]])</f>
        <v>31</v>
      </c>
      <c r="O183" s="11" t="str">
        <f>TEXT(InputData[[#This Row],[DATE]],"mmm")</f>
        <v>Aug</v>
      </c>
      <c r="P183" s="11">
        <f>YEAR(InputData[[#This Row],[DATE]])</f>
        <v>2021</v>
      </c>
    </row>
    <row r="184" spans="1:16" ht="16.5"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2">
        <f>VLOOKUP(InputData[[#This Row],[PRODUCT ID]],MasterData[],5,0)</f>
        <v>144</v>
      </c>
      <c r="K184" s="12">
        <f>VLOOKUP(InputData[[#This Row],[PRODUCT ID]],MasterData[],6,0)</f>
        <v>156.96</v>
      </c>
      <c r="L184" s="12">
        <f>InputData[[#This Row],[BUYING PRIZE]]*InputData[[#This Row],[QUANTITY]]</f>
        <v>144</v>
      </c>
      <c r="M184" s="12">
        <f>InputData[[#This Row],[QUANTITY]]*InputData[[#This Row],[SELLING PRICE]]*(1-InputData[[#This Row],[DISCOUNT %]])</f>
        <v>156.96</v>
      </c>
      <c r="N184" s="11">
        <f>DAY(InputData[[#This Row],[DATE]])</f>
        <v>1</v>
      </c>
      <c r="O184" s="11" t="str">
        <f>TEXT(InputData[[#This Row],[DATE]],"mmm")</f>
        <v>Sep</v>
      </c>
      <c r="P184" s="11">
        <f>YEAR(InputData[[#This Row],[DATE]])</f>
        <v>2021</v>
      </c>
    </row>
    <row r="185" spans="1:16" ht="16.5"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2">
        <f>VLOOKUP(InputData[[#This Row],[PRODUCT ID]],MasterData[],5,0)</f>
        <v>71</v>
      </c>
      <c r="K185" s="12">
        <f>VLOOKUP(InputData[[#This Row],[PRODUCT ID]],MasterData[],6,0)</f>
        <v>80.94</v>
      </c>
      <c r="L185" s="12">
        <f>InputData[[#This Row],[BUYING PRIZE]]*InputData[[#This Row],[QUANTITY]]</f>
        <v>994</v>
      </c>
      <c r="M185" s="12">
        <f>InputData[[#This Row],[QUANTITY]]*InputData[[#This Row],[SELLING PRICE]]*(1-InputData[[#This Row],[DISCOUNT %]])</f>
        <v>1133.1599999999999</v>
      </c>
      <c r="N185" s="11">
        <f>DAY(InputData[[#This Row],[DATE]])</f>
        <v>1</v>
      </c>
      <c r="O185" s="11" t="str">
        <f>TEXT(InputData[[#This Row],[DATE]],"mmm")</f>
        <v>Sep</v>
      </c>
      <c r="P185" s="11">
        <f>YEAR(InputData[[#This Row],[DATE]])</f>
        <v>2021</v>
      </c>
    </row>
    <row r="186" spans="1:16" ht="16.5"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2">
        <f>VLOOKUP(InputData[[#This Row],[PRODUCT ID]],MasterData[],5,0)</f>
        <v>138</v>
      </c>
      <c r="K186" s="12">
        <f>VLOOKUP(InputData[[#This Row],[PRODUCT ID]],MasterData[],6,0)</f>
        <v>173.88</v>
      </c>
      <c r="L186" s="12">
        <f>InputData[[#This Row],[BUYING PRIZE]]*InputData[[#This Row],[QUANTITY]]</f>
        <v>1104</v>
      </c>
      <c r="M186" s="12">
        <f>InputData[[#This Row],[QUANTITY]]*InputData[[#This Row],[SELLING PRICE]]*(1-InputData[[#This Row],[DISCOUNT %]])</f>
        <v>1391.04</v>
      </c>
      <c r="N186" s="11">
        <f>DAY(InputData[[#This Row],[DATE]])</f>
        <v>3</v>
      </c>
      <c r="O186" s="11" t="str">
        <f>TEXT(InputData[[#This Row],[DATE]],"mmm")</f>
        <v>Sep</v>
      </c>
      <c r="P186" s="11">
        <f>YEAR(InputData[[#This Row],[DATE]])</f>
        <v>2021</v>
      </c>
    </row>
    <row r="187" spans="1:16" ht="16.5"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2">
        <f>VLOOKUP(InputData[[#This Row],[PRODUCT ID]],MasterData[],5,0)</f>
        <v>37</v>
      </c>
      <c r="K187" s="12">
        <f>VLOOKUP(InputData[[#This Row],[PRODUCT ID]],MasterData[],6,0)</f>
        <v>41.81</v>
      </c>
      <c r="L187" s="12">
        <f>InputData[[#This Row],[BUYING PRIZE]]*InputData[[#This Row],[QUANTITY]]</f>
        <v>259</v>
      </c>
      <c r="M187" s="12">
        <f>InputData[[#This Row],[QUANTITY]]*InputData[[#This Row],[SELLING PRICE]]*(1-InputData[[#This Row],[DISCOUNT %]])</f>
        <v>292.67</v>
      </c>
      <c r="N187" s="11">
        <f>DAY(InputData[[#This Row],[DATE]])</f>
        <v>4</v>
      </c>
      <c r="O187" s="11" t="str">
        <f>TEXT(InputData[[#This Row],[DATE]],"mmm")</f>
        <v>Sep</v>
      </c>
      <c r="P187" s="11">
        <f>YEAR(InputData[[#This Row],[DATE]])</f>
        <v>2021</v>
      </c>
    </row>
    <row r="188" spans="1:16" ht="16.5"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2">
        <f>VLOOKUP(InputData[[#This Row],[PRODUCT ID]],MasterData[],5,0)</f>
        <v>141</v>
      </c>
      <c r="K188" s="12">
        <f>VLOOKUP(InputData[[#This Row],[PRODUCT ID]],MasterData[],6,0)</f>
        <v>149.46</v>
      </c>
      <c r="L188" s="12">
        <f>InputData[[#This Row],[BUYING PRIZE]]*InputData[[#This Row],[QUANTITY]]</f>
        <v>2115</v>
      </c>
      <c r="M188" s="12">
        <f>InputData[[#This Row],[QUANTITY]]*InputData[[#This Row],[SELLING PRICE]]*(1-InputData[[#This Row],[DISCOUNT %]])</f>
        <v>2241.9</v>
      </c>
      <c r="N188" s="11">
        <f>DAY(InputData[[#This Row],[DATE]])</f>
        <v>4</v>
      </c>
      <c r="O188" s="11" t="str">
        <f>TEXT(InputData[[#This Row],[DATE]],"mmm")</f>
        <v>Sep</v>
      </c>
      <c r="P188" s="11">
        <f>YEAR(InputData[[#This Row],[DATE]])</f>
        <v>2021</v>
      </c>
    </row>
    <row r="189" spans="1:16" ht="16.5"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2">
        <f>VLOOKUP(InputData[[#This Row],[PRODUCT ID]],MasterData[],5,0)</f>
        <v>89</v>
      </c>
      <c r="K189" s="12">
        <f>VLOOKUP(InputData[[#This Row],[PRODUCT ID]],MasterData[],6,0)</f>
        <v>117.48</v>
      </c>
      <c r="L189" s="12">
        <f>InputData[[#This Row],[BUYING PRIZE]]*InputData[[#This Row],[QUANTITY]]</f>
        <v>89</v>
      </c>
      <c r="M189" s="12">
        <f>InputData[[#This Row],[QUANTITY]]*InputData[[#This Row],[SELLING PRICE]]*(1-InputData[[#This Row],[DISCOUNT %]])</f>
        <v>117.48</v>
      </c>
      <c r="N189" s="11">
        <f>DAY(InputData[[#This Row],[DATE]])</f>
        <v>5</v>
      </c>
      <c r="O189" s="11" t="str">
        <f>TEXT(InputData[[#This Row],[DATE]],"mmm")</f>
        <v>Sep</v>
      </c>
      <c r="P189" s="11">
        <f>YEAR(InputData[[#This Row],[DATE]])</f>
        <v>2021</v>
      </c>
    </row>
    <row r="190" spans="1:16" ht="16.5"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2">
        <f>VLOOKUP(InputData[[#This Row],[PRODUCT ID]],MasterData[],5,0)</f>
        <v>150</v>
      </c>
      <c r="K190" s="12">
        <f>VLOOKUP(InputData[[#This Row],[PRODUCT ID]],MasterData[],6,0)</f>
        <v>210</v>
      </c>
      <c r="L190" s="12">
        <f>InputData[[#This Row],[BUYING PRIZE]]*InputData[[#This Row],[QUANTITY]]</f>
        <v>750</v>
      </c>
      <c r="M190" s="12">
        <f>InputData[[#This Row],[QUANTITY]]*InputData[[#This Row],[SELLING PRICE]]*(1-InputData[[#This Row],[DISCOUNT %]])</f>
        <v>1050</v>
      </c>
      <c r="N190" s="11">
        <f>DAY(InputData[[#This Row],[DATE]])</f>
        <v>7</v>
      </c>
      <c r="O190" s="11" t="str">
        <f>TEXT(InputData[[#This Row],[DATE]],"mmm")</f>
        <v>Sep</v>
      </c>
      <c r="P190" s="11">
        <f>YEAR(InputData[[#This Row],[DATE]])</f>
        <v>2021</v>
      </c>
    </row>
    <row r="191" spans="1:16" ht="16.5"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2">
        <f>VLOOKUP(InputData[[#This Row],[PRODUCT ID]],MasterData[],5,0)</f>
        <v>76</v>
      </c>
      <c r="K191" s="12">
        <f>VLOOKUP(InputData[[#This Row],[PRODUCT ID]],MasterData[],6,0)</f>
        <v>82.08</v>
      </c>
      <c r="L191" s="12">
        <f>InputData[[#This Row],[BUYING PRIZE]]*InputData[[#This Row],[QUANTITY]]</f>
        <v>304</v>
      </c>
      <c r="M191" s="12">
        <f>InputData[[#This Row],[QUANTITY]]*InputData[[#This Row],[SELLING PRICE]]*(1-InputData[[#This Row],[DISCOUNT %]])</f>
        <v>328.32</v>
      </c>
      <c r="N191" s="11">
        <f>DAY(InputData[[#This Row],[DATE]])</f>
        <v>9</v>
      </c>
      <c r="O191" s="11" t="str">
        <f>TEXT(InputData[[#This Row],[DATE]],"mmm")</f>
        <v>Sep</v>
      </c>
      <c r="P191" s="11">
        <f>YEAR(InputData[[#This Row],[DATE]])</f>
        <v>2021</v>
      </c>
    </row>
    <row r="192" spans="1:16" ht="16.5"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2">
        <f>VLOOKUP(InputData[[#This Row],[PRODUCT ID]],MasterData[],5,0)</f>
        <v>148</v>
      </c>
      <c r="K192" s="12">
        <f>VLOOKUP(InputData[[#This Row],[PRODUCT ID]],MasterData[],6,0)</f>
        <v>201.28</v>
      </c>
      <c r="L192" s="12">
        <f>InputData[[#This Row],[BUYING PRIZE]]*InputData[[#This Row],[QUANTITY]]</f>
        <v>888</v>
      </c>
      <c r="M192" s="12">
        <f>InputData[[#This Row],[QUANTITY]]*InputData[[#This Row],[SELLING PRICE]]*(1-InputData[[#This Row],[DISCOUNT %]])</f>
        <v>1207.68</v>
      </c>
      <c r="N192" s="11">
        <f>DAY(InputData[[#This Row],[DATE]])</f>
        <v>10</v>
      </c>
      <c r="O192" s="11" t="str">
        <f>TEXT(InputData[[#This Row],[DATE]],"mmm")</f>
        <v>Sep</v>
      </c>
      <c r="P192" s="11">
        <f>YEAR(InputData[[#This Row],[DATE]])</f>
        <v>2021</v>
      </c>
    </row>
    <row r="193" spans="1:16" ht="16.5"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2">
        <f>VLOOKUP(InputData[[#This Row],[PRODUCT ID]],MasterData[],5,0)</f>
        <v>98</v>
      </c>
      <c r="K193" s="12">
        <f>VLOOKUP(InputData[[#This Row],[PRODUCT ID]],MasterData[],6,0)</f>
        <v>103.88</v>
      </c>
      <c r="L193" s="12">
        <f>InputData[[#This Row],[BUYING PRIZE]]*InputData[[#This Row],[QUANTITY]]</f>
        <v>882</v>
      </c>
      <c r="M193" s="12">
        <f>InputData[[#This Row],[QUANTITY]]*InputData[[#This Row],[SELLING PRICE]]*(1-InputData[[#This Row],[DISCOUNT %]])</f>
        <v>934.92</v>
      </c>
      <c r="N193" s="11">
        <f>DAY(InputData[[#This Row],[DATE]])</f>
        <v>10</v>
      </c>
      <c r="O193" s="11" t="str">
        <f>TEXT(InputData[[#This Row],[DATE]],"mmm")</f>
        <v>Sep</v>
      </c>
      <c r="P193" s="11">
        <f>YEAR(InputData[[#This Row],[DATE]])</f>
        <v>2021</v>
      </c>
    </row>
    <row r="194" spans="1:16" ht="16.5"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2">
        <f>VLOOKUP(InputData[[#This Row],[PRODUCT ID]],MasterData[],5,0)</f>
        <v>18</v>
      </c>
      <c r="K194" s="12">
        <f>VLOOKUP(InputData[[#This Row],[PRODUCT ID]],MasterData[],6,0)</f>
        <v>24.66</v>
      </c>
      <c r="L194" s="12">
        <f>InputData[[#This Row],[BUYING PRIZE]]*InputData[[#This Row],[QUANTITY]]</f>
        <v>36</v>
      </c>
      <c r="M194" s="12">
        <f>InputData[[#This Row],[QUANTITY]]*InputData[[#This Row],[SELLING PRICE]]*(1-InputData[[#This Row],[DISCOUNT %]])</f>
        <v>49.32</v>
      </c>
      <c r="N194" s="11">
        <f>DAY(InputData[[#This Row],[DATE]])</f>
        <v>10</v>
      </c>
      <c r="O194" s="11" t="str">
        <f>TEXT(InputData[[#This Row],[DATE]],"mmm")</f>
        <v>Sep</v>
      </c>
      <c r="P194" s="11">
        <f>YEAR(InputData[[#This Row],[DATE]])</f>
        <v>2021</v>
      </c>
    </row>
    <row r="195" spans="1:16" ht="16.5"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2">
        <f>VLOOKUP(InputData[[#This Row],[PRODUCT ID]],MasterData[],5,0)</f>
        <v>98</v>
      </c>
      <c r="K195" s="12">
        <f>VLOOKUP(InputData[[#This Row],[PRODUCT ID]],MasterData[],6,0)</f>
        <v>103.88</v>
      </c>
      <c r="L195" s="12">
        <f>InputData[[#This Row],[BUYING PRIZE]]*InputData[[#This Row],[QUANTITY]]</f>
        <v>588</v>
      </c>
      <c r="M195" s="12">
        <f>InputData[[#This Row],[QUANTITY]]*InputData[[#This Row],[SELLING PRICE]]*(1-InputData[[#This Row],[DISCOUNT %]])</f>
        <v>623.28</v>
      </c>
      <c r="N195" s="11">
        <f>DAY(InputData[[#This Row],[DATE]])</f>
        <v>11</v>
      </c>
      <c r="O195" s="11" t="str">
        <f>TEXT(InputData[[#This Row],[DATE]],"mmm")</f>
        <v>Sep</v>
      </c>
      <c r="P195" s="11">
        <f>YEAR(InputData[[#This Row],[DATE]])</f>
        <v>2021</v>
      </c>
    </row>
    <row r="196" spans="1:16" ht="16.5"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2">
        <f>VLOOKUP(InputData[[#This Row],[PRODUCT ID]],MasterData[],5,0)</f>
        <v>138</v>
      </c>
      <c r="K196" s="12">
        <f>VLOOKUP(InputData[[#This Row],[PRODUCT ID]],MasterData[],6,0)</f>
        <v>173.88</v>
      </c>
      <c r="L196" s="12">
        <f>InputData[[#This Row],[BUYING PRIZE]]*InputData[[#This Row],[QUANTITY]]</f>
        <v>966</v>
      </c>
      <c r="M196" s="12">
        <f>InputData[[#This Row],[QUANTITY]]*InputData[[#This Row],[SELLING PRICE]]*(1-InputData[[#This Row],[DISCOUNT %]])</f>
        <v>1217.1599999999999</v>
      </c>
      <c r="N196" s="11">
        <f>DAY(InputData[[#This Row],[DATE]])</f>
        <v>13</v>
      </c>
      <c r="O196" s="11" t="str">
        <f>TEXT(InputData[[#This Row],[DATE]],"mmm")</f>
        <v>Sep</v>
      </c>
      <c r="P196" s="11">
        <f>YEAR(InputData[[#This Row],[DATE]])</f>
        <v>2021</v>
      </c>
    </row>
    <row r="197" spans="1:16" ht="16.5"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2">
        <f>VLOOKUP(InputData[[#This Row],[PRODUCT ID]],MasterData[],5,0)</f>
        <v>120</v>
      </c>
      <c r="K197" s="12">
        <f>VLOOKUP(InputData[[#This Row],[PRODUCT ID]],MasterData[],6,0)</f>
        <v>162</v>
      </c>
      <c r="L197" s="12">
        <f>InputData[[#This Row],[BUYING PRIZE]]*InputData[[#This Row],[QUANTITY]]</f>
        <v>720</v>
      </c>
      <c r="M197" s="12">
        <f>InputData[[#This Row],[QUANTITY]]*InputData[[#This Row],[SELLING PRICE]]*(1-InputData[[#This Row],[DISCOUNT %]])</f>
        <v>972</v>
      </c>
      <c r="N197" s="11">
        <f>DAY(InputData[[#This Row],[DATE]])</f>
        <v>15</v>
      </c>
      <c r="O197" s="11" t="str">
        <f>TEXT(InputData[[#This Row],[DATE]],"mmm")</f>
        <v>Sep</v>
      </c>
      <c r="P197" s="11">
        <f>YEAR(InputData[[#This Row],[DATE]])</f>
        <v>2021</v>
      </c>
    </row>
    <row r="198" spans="1:16" ht="16.5"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2">
        <f>VLOOKUP(InputData[[#This Row],[PRODUCT ID]],MasterData[],5,0)</f>
        <v>120</v>
      </c>
      <c r="K198" s="12">
        <f>VLOOKUP(InputData[[#This Row],[PRODUCT ID]],MasterData[],6,0)</f>
        <v>162</v>
      </c>
      <c r="L198" s="12">
        <f>InputData[[#This Row],[BUYING PRIZE]]*InputData[[#This Row],[QUANTITY]]</f>
        <v>1680</v>
      </c>
      <c r="M198" s="12">
        <f>InputData[[#This Row],[QUANTITY]]*InputData[[#This Row],[SELLING PRICE]]*(1-InputData[[#This Row],[DISCOUNT %]])</f>
        <v>2268</v>
      </c>
      <c r="N198" s="11">
        <f>DAY(InputData[[#This Row],[DATE]])</f>
        <v>15</v>
      </c>
      <c r="O198" s="11" t="str">
        <f>TEXT(InputData[[#This Row],[DATE]],"mmm")</f>
        <v>Sep</v>
      </c>
      <c r="P198" s="11">
        <f>YEAR(InputData[[#This Row],[DATE]])</f>
        <v>2021</v>
      </c>
    </row>
    <row r="199" spans="1:16" ht="16.5"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2">
        <f>VLOOKUP(InputData[[#This Row],[PRODUCT ID]],MasterData[],5,0)</f>
        <v>61</v>
      </c>
      <c r="K199" s="12">
        <f>VLOOKUP(InputData[[#This Row],[PRODUCT ID]],MasterData[],6,0)</f>
        <v>76.25</v>
      </c>
      <c r="L199" s="12">
        <f>InputData[[#This Row],[BUYING PRIZE]]*InputData[[#This Row],[QUANTITY]]</f>
        <v>427</v>
      </c>
      <c r="M199" s="12">
        <f>InputData[[#This Row],[QUANTITY]]*InputData[[#This Row],[SELLING PRICE]]*(1-InputData[[#This Row],[DISCOUNT %]])</f>
        <v>533.75</v>
      </c>
      <c r="N199" s="11">
        <f>DAY(InputData[[#This Row],[DATE]])</f>
        <v>21</v>
      </c>
      <c r="O199" s="11" t="str">
        <f>TEXT(InputData[[#This Row],[DATE]],"mmm")</f>
        <v>Sep</v>
      </c>
      <c r="P199" s="11">
        <f>YEAR(InputData[[#This Row],[DATE]])</f>
        <v>2021</v>
      </c>
    </row>
    <row r="200" spans="1:16" ht="16.5"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2">
        <f>VLOOKUP(InputData[[#This Row],[PRODUCT ID]],MasterData[],5,0)</f>
        <v>90</v>
      </c>
      <c r="K200" s="12">
        <f>VLOOKUP(InputData[[#This Row],[PRODUCT ID]],MasterData[],6,0)</f>
        <v>115.2</v>
      </c>
      <c r="L200" s="12">
        <f>InputData[[#This Row],[BUYING PRIZE]]*InputData[[#This Row],[QUANTITY]]</f>
        <v>180</v>
      </c>
      <c r="M200" s="12">
        <f>InputData[[#This Row],[QUANTITY]]*InputData[[#This Row],[SELLING PRICE]]*(1-InputData[[#This Row],[DISCOUNT %]])</f>
        <v>230.4</v>
      </c>
      <c r="N200" s="11">
        <f>DAY(InputData[[#This Row],[DATE]])</f>
        <v>22</v>
      </c>
      <c r="O200" s="11" t="str">
        <f>TEXT(InputData[[#This Row],[DATE]],"mmm")</f>
        <v>Sep</v>
      </c>
      <c r="P200" s="11">
        <f>YEAR(InputData[[#This Row],[DATE]])</f>
        <v>2021</v>
      </c>
    </row>
    <row r="201" spans="1:16" ht="16.5"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2">
        <f>VLOOKUP(InputData[[#This Row],[PRODUCT ID]],MasterData[],5,0)</f>
        <v>105</v>
      </c>
      <c r="K201" s="12">
        <f>VLOOKUP(InputData[[#This Row],[PRODUCT ID]],MasterData[],6,0)</f>
        <v>142.80000000000001</v>
      </c>
      <c r="L201" s="12">
        <f>InputData[[#This Row],[BUYING PRIZE]]*InputData[[#This Row],[QUANTITY]]</f>
        <v>420</v>
      </c>
      <c r="M201" s="12">
        <f>InputData[[#This Row],[QUANTITY]]*InputData[[#This Row],[SELLING PRICE]]*(1-InputData[[#This Row],[DISCOUNT %]])</f>
        <v>571.20000000000005</v>
      </c>
      <c r="N201" s="11">
        <f>DAY(InputData[[#This Row],[DATE]])</f>
        <v>22</v>
      </c>
      <c r="O201" s="11" t="str">
        <f>TEXT(InputData[[#This Row],[DATE]],"mmm")</f>
        <v>Sep</v>
      </c>
      <c r="P201" s="11">
        <f>YEAR(InputData[[#This Row],[DATE]])</f>
        <v>2021</v>
      </c>
    </row>
    <row r="202" spans="1:16" ht="16.5"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2">
        <f>VLOOKUP(InputData[[#This Row],[PRODUCT ID]],MasterData[],5,0)</f>
        <v>37</v>
      </c>
      <c r="K202" s="12">
        <f>VLOOKUP(InputData[[#This Row],[PRODUCT ID]],MasterData[],6,0)</f>
        <v>49.21</v>
      </c>
      <c r="L202" s="12">
        <f>InputData[[#This Row],[BUYING PRIZE]]*InputData[[#This Row],[QUANTITY]]</f>
        <v>444</v>
      </c>
      <c r="M202" s="12">
        <f>InputData[[#This Row],[QUANTITY]]*InputData[[#This Row],[SELLING PRICE]]*(1-InputData[[#This Row],[DISCOUNT %]])</f>
        <v>590.52</v>
      </c>
      <c r="N202" s="11">
        <f>DAY(InputData[[#This Row],[DATE]])</f>
        <v>23</v>
      </c>
      <c r="O202" s="11" t="str">
        <f>TEXT(InputData[[#This Row],[DATE]],"mmm")</f>
        <v>Sep</v>
      </c>
      <c r="P202" s="11">
        <f>YEAR(InputData[[#This Row],[DATE]])</f>
        <v>2021</v>
      </c>
    </row>
    <row r="203" spans="1:16" ht="16.5"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2">
        <f>VLOOKUP(InputData[[#This Row],[PRODUCT ID]],MasterData[],5,0)</f>
        <v>126</v>
      </c>
      <c r="K203" s="12">
        <f>VLOOKUP(InputData[[#This Row],[PRODUCT ID]],MasterData[],6,0)</f>
        <v>162.54</v>
      </c>
      <c r="L203" s="12">
        <f>InputData[[#This Row],[BUYING PRIZE]]*InputData[[#This Row],[QUANTITY]]</f>
        <v>882</v>
      </c>
      <c r="M203" s="12">
        <f>InputData[[#This Row],[QUANTITY]]*InputData[[#This Row],[SELLING PRICE]]*(1-InputData[[#This Row],[DISCOUNT %]])</f>
        <v>1137.78</v>
      </c>
      <c r="N203" s="11">
        <f>DAY(InputData[[#This Row],[DATE]])</f>
        <v>23</v>
      </c>
      <c r="O203" s="11" t="str">
        <f>TEXT(InputData[[#This Row],[DATE]],"mmm")</f>
        <v>Sep</v>
      </c>
      <c r="P203" s="11">
        <f>YEAR(InputData[[#This Row],[DATE]])</f>
        <v>2021</v>
      </c>
    </row>
    <row r="204" spans="1:16" ht="16.5"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2">
        <f>VLOOKUP(InputData[[#This Row],[PRODUCT ID]],MasterData[],5,0)</f>
        <v>55</v>
      </c>
      <c r="K204" s="12">
        <f>VLOOKUP(InputData[[#This Row],[PRODUCT ID]],MasterData[],6,0)</f>
        <v>58.3</v>
      </c>
      <c r="L204" s="12">
        <f>InputData[[#This Row],[BUYING PRIZE]]*InputData[[#This Row],[QUANTITY]]</f>
        <v>55</v>
      </c>
      <c r="M204" s="12">
        <f>InputData[[#This Row],[QUANTITY]]*InputData[[#This Row],[SELLING PRICE]]*(1-InputData[[#This Row],[DISCOUNT %]])</f>
        <v>58.3</v>
      </c>
      <c r="N204" s="11">
        <f>DAY(InputData[[#This Row],[DATE]])</f>
        <v>27</v>
      </c>
      <c r="O204" s="11" t="str">
        <f>TEXT(InputData[[#This Row],[DATE]],"mmm")</f>
        <v>Sep</v>
      </c>
      <c r="P204" s="11">
        <f>YEAR(InputData[[#This Row],[DATE]])</f>
        <v>2021</v>
      </c>
    </row>
    <row r="205" spans="1:16" ht="16.5"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2">
        <f>VLOOKUP(InputData[[#This Row],[PRODUCT ID]],MasterData[],5,0)</f>
        <v>112</v>
      </c>
      <c r="K205" s="12">
        <f>VLOOKUP(InputData[[#This Row],[PRODUCT ID]],MasterData[],6,0)</f>
        <v>146.72</v>
      </c>
      <c r="L205" s="12">
        <f>InputData[[#This Row],[BUYING PRIZE]]*InputData[[#This Row],[QUANTITY]]</f>
        <v>1008</v>
      </c>
      <c r="M205" s="12">
        <f>InputData[[#This Row],[QUANTITY]]*InputData[[#This Row],[SELLING PRICE]]*(1-InputData[[#This Row],[DISCOUNT %]])</f>
        <v>1320.48</v>
      </c>
      <c r="N205" s="11">
        <f>DAY(InputData[[#This Row],[DATE]])</f>
        <v>30</v>
      </c>
      <c r="O205" s="11" t="str">
        <f>TEXT(InputData[[#This Row],[DATE]],"mmm")</f>
        <v>Sep</v>
      </c>
      <c r="P205" s="11">
        <f>YEAR(InputData[[#This Row],[DATE]])</f>
        <v>2021</v>
      </c>
    </row>
    <row r="206" spans="1:16" ht="16.5"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2">
        <f>VLOOKUP(InputData[[#This Row],[PRODUCT ID]],MasterData[],5,0)</f>
        <v>75</v>
      </c>
      <c r="K206" s="12">
        <f>VLOOKUP(InputData[[#This Row],[PRODUCT ID]],MasterData[],6,0)</f>
        <v>85.5</v>
      </c>
      <c r="L206" s="12">
        <f>InputData[[#This Row],[BUYING PRIZE]]*InputData[[#This Row],[QUANTITY]]</f>
        <v>375</v>
      </c>
      <c r="M206" s="12">
        <f>InputData[[#This Row],[QUANTITY]]*InputData[[#This Row],[SELLING PRICE]]*(1-InputData[[#This Row],[DISCOUNT %]])</f>
        <v>427.5</v>
      </c>
      <c r="N206" s="11">
        <f>DAY(InputData[[#This Row],[DATE]])</f>
        <v>30</v>
      </c>
      <c r="O206" s="11" t="str">
        <f>TEXT(InputData[[#This Row],[DATE]],"mmm")</f>
        <v>Sep</v>
      </c>
      <c r="P206" s="11">
        <f>YEAR(InputData[[#This Row],[DATE]])</f>
        <v>2021</v>
      </c>
    </row>
    <row r="207" spans="1:16" ht="16.5"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2">
        <f>VLOOKUP(InputData[[#This Row],[PRODUCT ID]],MasterData[],5,0)</f>
        <v>148</v>
      </c>
      <c r="K207" s="12">
        <f>VLOOKUP(InputData[[#This Row],[PRODUCT ID]],MasterData[],6,0)</f>
        <v>201.28</v>
      </c>
      <c r="L207" s="12">
        <f>InputData[[#This Row],[BUYING PRIZE]]*InputData[[#This Row],[QUANTITY]]</f>
        <v>2072</v>
      </c>
      <c r="M207" s="12">
        <f>InputData[[#This Row],[QUANTITY]]*InputData[[#This Row],[SELLING PRICE]]*(1-InputData[[#This Row],[DISCOUNT %]])</f>
        <v>2817.92</v>
      </c>
      <c r="N207" s="11">
        <f>DAY(InputData[[#This Row],[DATE]])</f>
        <v>1</v>
      </c>
      <c r="O207" s="11" t="str">
        <f>TEXT(InputData[[#This Row],[DATE]],"mmm")</f>
        <v>Oct</v>
      </c>
      <c r="P207" s="11">
        <f>YEAR(InputData[[#This Row],[DATE]])</f>
        <v>2021</v>
      </c>
    </row>
    <row r="208" spans="1:16" ht="16.5"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2">
        <f>VLOOKUP(InputData[[#This Row],[PRODUCT ID]],MasterData[],5,0)</f>
        <v>112</v>
      </c>
      <c r="K208" s="12">
        <f>VLOOKUP(InputData[[#This Row],[PRODUCT ID]],MasterData[],6,0)</f>
        <v>146.72</v>
      </c>
      <c r="L208" s="12">
        <f>InputData[[#This Row],[BUYING PRIZE]]*InputData[[#This Row],[QUANTITY]]</f>
        <v>1680</v>
      </c>
      <c r="M208" s="12">
        <f>InputData[[#This Row],[QUANTITY]]*InputData[[#This Row],[SELLING PRICE]]*(1-InputData[[#This Row],[DISCOUNT %]])</f>
        <v>2200.8000000000002</v>
      </c>
      <c r="N208" s="11">
        <f>DAY(InputData[[#This Row],[DATE]])</f>
        <v>2</v>
      </c>
      <c r="O208" s="11" t="str">
        <f>TEXT(InputData[[#This Row],[DATE]],"mmm")</f>
        <v>Oct</v>
      </c>
      <c r="P208" s="11">
        <f>YEAR(InputData[[#This Row],[DATE]])</f>
        <v>2021</v>
      </c>
    </row>
    <row r="209" spans="1:16" ht="16.5"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2">
        <f>VLOOKUP(InputData[[#This Row],[PRODUCT ID]],MasterData[],5,0)</f>
        <v>150</v>
      </c>
      <c r="K209" s="12">
        <f>VLOOKUP(InputData[[#This Row],[PRODUCT ID]],MasterData[],6,0)</f>
        <v>210</v>
      </c>
      <c r="L209" s="12">
        <f>InputData[[#This Row],[BUYING PRIZE]]*InputData[[#This Row],[QUANTITY]]</f>
        <v>1350</v>
      </c>
      <c r="M209" s="12">
        <f>InputData[[#This Row],[QUANTITY]]*InputData[[#This Row],[SELLING PRICE]]*(1-InputData[[#This Row],[DISCOUNT %]])</f>
        <v>1890</v>
      </c>
      <c r="N209" s="11">
        <f>DAY(InputData[[#This Row],[DATE]])</f>
        <v>3</v>
      </c>
      <c r="O209" s="11" t="str">
        <f>TEXT(InputData[[#This Row],[DATE]],"mmm")</f>
        <v>Oct</v>
      </c>
      <c r="P209" s="11">
        <f>YEAR(InputData[[#This Row],[DATE]])</f>
        <v>2021</v>
      </c>
    </row>
    <row r="210" spans="1:16" ht="16.5"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2">
        <f>VLOOKUP(InputData[[#This Row],[PRODUCT ID]],MasterData[],5,0)</f>
        <v>5</v>
      </c>
      <c r="K210" s="12">
        <f>VLOOKUP(InputData[[#This Row],[PRODUCT ID]],MasterData[],6,0)</f>
        <v>6.7</v>
      </c>
      <c r="L210" s="12">
        <f>InputData[[#This Row],[BUYING PRIZE]]*InputData[[#This Row],[QUANTITY]]</f>
        <v>5</v>
      </c>
      <c r="M210" s="12">
        <f>InputData[[#This Row],[QUANTITY]]*InputData[[#This Row],[SELLING PRICE]]*(1-InputData[[#This Row],[DISCOUNT %]])</f>
        <v>6.7</v>
      </c>
      <c r="N210" s="11">
        <f>DAY(InputData[[#This Row],[DATE]])</f>
        <v>6</v>
      </c>
      <c r="O210" s="11" t="str">
        <f>TEXT(InputData[[#This Row],[DATE]],"mmm")</f>
        <v>Oct</v>
      </c>
      <c r="P210" s="11">
        <f>YEAR(InputData[[#This Row],[DATE]])</f>
        <v>2021</v>
      </c>
    </row>
    <row r="211" spans="1:16" ht="16.5"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2">
        <f>VLOOKUP(InputData[[#This Row],[PRODUCT ID]],MasterData[],5,0)</f>
        <v>90</v>
      </c>
      <c r="K211" s="12">
        <f>VLOOKUP(InputData[[#This Row],[PRODUCT ID]],MasterData[],6,0)</f>
        <v>96.3</v>
      </c>
      <c r="L211" s="12">
        <f>InputData[[#This Row],[BUYING PRIZE]]*InputData[[#This Row],[QUANTITY]]</f>
        <v>1080</v>
      </c>
      <c r="M211" s="12">
        <f>InputData[[#This Row],[QUANTITY]]*InputData[[#This Row],[SELLING PRICE]]*(1-InputData[[#This Row],[DISCOUNT %]])</f>
        <v>1155.5999999999999</v>
      </c>
      <c r="N211" s="11">
        <f>DAY(InputData[[#This Row],[DATE]])</f>
        <v>6</v>
      </c>
      <c r="O211" s="11" t="str">
        <f>TEXT(InputData[[#This Row],[DATE]],"mmm")</f>
        <v>Oct</v>
      </c>
      <c r="P211" s="11">
        <f>YEAR(InputData[[#This Row],[DATE]])</f>
        <v>2021</v>
      </c>
    </row>
    <row r="212" spans="1:16" ht="16.5"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2">
        <f>VLOOKUP(InputData[[#This Row],[PRODUCT ID]],MasterData[],5,0)</f>
        <v>18</v>
      </c>
      <c r="K212" s="12">
        <f>VLOOKUP(InputData[[#This Row],[PRODUCT ID]],MasterData[],6,0)</f>
        <v>24.66</v>
      </c>
      <c r="L212" s="12">
        <f>InputData[[#This Row],[BUYING PRIZE]]*InputData[[#This Row],[QUANTITY]]</f>
        <v>108</v>
      </c>
      <c r="M212" s="12">
        <f>InputData[[#This Row],[QUANTITY]]*InputData[[#This Row],[SELLING PRICE]]*(1-InputData[[#This Row],[DISCOUNT %]])</f>
        <v>147.96</v>
      </c>
      <c r="N212" s="11">
        <f>DAY(InputData[[#This Row],[DATE]])</f>
        <v>7</v>
      </c>
      <c r="O212" s="11" t="str">
        <f>TEXT(InputData[[#This Row],[DATE]],"mmm")</f>
        <v>Oct</v>
      </c>
      <c r="P212" s="11">
        <f>YEAR(InputData[[#This Row],[DATE]])</f>
        <v>2021</v>
      </c>
    </row>
    <row r="213" spans="1:16" ht="16.5"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2">
        <f>VLOOKUP(InputData[[#This Row],[PRODUCT ID]],MasterData[],5,0)</f>
        <v>72</v>
      </c>
      <c r="K213" s="12">
        <f>VLOOKUP(InputData[[#This Row],[PRODUCT ID]],MasterData[],6,0)</f>
        <v>79.92</v>
      </c>
      <c r="L213" s="12">
        <f>InputData[[#This Row],[BUYING PRIZE]]*InputData[[#This Row],[QUANTITY]]</f>
        <v>360</v>
      </c>
      <c r="M213" s="12">
        <f>InputData[[#This Row],[QUANTITY]]*InputData[[#This Row],[SELLING PRICE]]*(1-InputData[[#This Row],[DISCOUNT %]])</f>
        <v>399.6</v>
      </c>
      <c r="N213" s="11">
        <f>DAY(InputData[[#This Row],[DATE]])</f>
        <v>9</v>
      </c>
      <c r="O213" s="11" t="str">
        <f>TEXT(InputData[[#This Row],[DATE]],"mmm")</f>
        <v>Oct</v>
      </c>
      <c r="P213" s="11">
        <f>YEAR(InputData[[#This Row],[DATE]])</f>
        <v>2021</v>
      </c>
    </row>
    <row r="214" spans="1:16" ht="16.5"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2">
        <f>VLOOKUP(InputData[[#This Row],[PRODUCT ID]],MasterData[],5,0)</f>
        <v>89</v>
      </c>
      <c r="K214" s="12">
        <f>VLOOKUP(InputData[[#This Row],[PRODUCT ID]],MasterData[],6,0)</f>
        <v>117.48</v>
      </c>
      <c r="L214" s="12">
        <f>InputData[[#This Row],[BUYING PRIZE]]*InputData[[#This Row],[QUANTITY]]</f>
        <v>979</v>
      </c>
      <c r="M214" s="12">
        <f>InputData[[#This Row],[QUANTITY]]*InputData[[#This Row],[SELLING PRICE]]*(1-InputData[[#This Row],[DISCOUNT %]])</f>
        <v>1292.28</v>
      </c>
      <c r="N214" s="11">
        <f>DAY(InputData[[#This Row],[DATE]])</f>
        <v>9</v>
      </c>
      <c r="O214" s="11" t="str">
        <f>TEXT(InputData[[#This Row],[DATE]],"mmm")</f>
        <v>Oct</v>
      </c>
      <c r="P214" s="11">
        <f>YEAR(InputData[[#This Row],[DATE]])</f>
        <v>2021</v>
      </c>
    </row>
    <row r="215" spans="1:16" ht="16.5"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2">
        <f>VLOOKUP(InputData[[#This Row],[PRODUCT ID]],MasterData[],5,0)</f>
        <v>5</v>
      </c>
      <c r="K215" s="12">
        <f>VLOOKUP(InputData[[#This Row],[PRODUCT ID]],MasterData[],6,0)</f>
        <v>6.7</v>
      </c>
      <c r="L215" s="12">
        <f>InputData[[#This Row],[BUYING PRIZE]]*InputData[[#This Row],[QUANTITY]]</f>
        <v>70</v>
      </c>
      <c r="M215" s="12">
        <f>InputData[[#This Row],[QUANTITY]]*InputData[[#This Row],[SELLING PRICE]]*(1-InputData[[#This Row],[DISCOUNT %]])</f>
        <v>93.8</v>
      </c>
      <c r="N215" s="11">
        <f>DAY(InputData[[#This Row],[DATE]])</f>
        <v>10</v>
      </c>
      <c r="O215" s="11" t="str">
        <f>TEXT(InputData[[#This Row],[DATE]],"mmm")</f>
        <v>Oct</v>
      </c>
      <c r="P215" s="11">
        <f>YEAR(InputData[[#This Row],[DATE]])</f>
        <v>2021</v>
      </c>
    </row>
    <row r="216" spans="1:16" ht="16.5"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2">
        <f>VLOOKUP(InputData[[#This Row],[PRODUCT ID]],MasterData[],5,0)</f>
        <v>44</v>
      </c>
      <c r="K216" s="12">
        <f>VLOOKUP(InputData[[#This Row],[PRODUCT ID]],MasterData[],6,0)</f>
        <v>48.4</v>
      </c>
      <c r="L216" s="12">
        <f>InputData[[#This Row],[BUYING PRIZE]]*InputData[[#This Row],[QUANTITY]]</f>
        <v>660</v>
      </c>
      <c r="M216" s="12">
        <f>InputData[[#This Row],[QUANTITY]]*InputData[[#This Row],[SELLING PRICE]]*(1-InputData[[#This Row],[DISCOUNT %]])</f>
        <v>726</v>
      </c>
      <c r="N216" s="11">
        <f>DAY(InputData[[#This Row],[DATE]])</f>
        <v>11</v>
      </c>
      <c r="O216" s="11" t="str">
        <f>TEXT(InputData[[#This Row],[DATE]],"mmm")</f>
        <v>Oct</v>
      </c>
      <c r="P216" s="11">
        <f>YEAR(InputData[[#This Row],[DATE]])</f>
        <v>2021</v>
      </c>
    </row>
    <row r="217" spans="1:16" ht="16.5"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2">
        <f>VLOOKUP(InputData[[#This Row],[PRODUCT ID]],MasterData[],5,0)</f>
        <v>48</v>
      </c>
      <c r="K217" s="12">
        <f>VLOOKUP(InputData[[#This Row],[PRODUCT ID]],MasterData[],6,0)</f>
        <v>57.120000000000005</v>
      </c>
      <c r="L217" s="12">
        <f>InputData[[#This Row],[BUYING PRIZE]]*InputData[[#This Row],[QUANTITY]]</f>
        <v>384</v>
      </c>
      <c r="M217" s="12">
        <f>InputData[[#This Row],[QUANTITY]]*InputData[[#This Row],[SELLING PRICE]]*(1-InputData[[#This Row],[DISCOUNT %]])</f>
        <v>456.96000000000004</v>
      </c>
      <c r="N217" s="11">
        <f>DAY(InputData[[#This Row],[DATE]])</f>
        <v>12</v>
      </c>
      <c r="O217" s="11" t="str">
        <f>TEXT(InputData[[#This Row],[DATE]],"mmm")</f>
        <v>Oct</v>
      </c>
      <c r="P217" s="11">
        <f>YEAR(InputData[[#This Row],[DATE]])</f>
        <v>2021</v>
      </c>
    </row>
    <row r="218" spans="1:16" ht="16.5"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2">
        <f>VLOOKUP(InputData[[#This Row],[PRODUCT ID]],MasterData[],5,0)</f>
        <v>98</v>
      </c>
      <c r="K218" s="12">
        <f>VLOOKUP(InputData[[#This Row],[PRODUCT ID]],MasterData[],6,0)</f>
        <v>103.88</v>
      </c>
      <c r="L218" s="12">
        <f>InputData[[#This Row],[BUYING PRIZE]]*InputData[[#This Row],[QUANTITY]]</f>
        <v>1274</v>
      </c>
      <c r="M218" s="12">
        <f>InputData[[#This Row],[QUANTITY]]*InputData[[#This Row],[SELLING PRICE]]*(1-InputData[[#This Row],[DISCOUNT %]])</f>
        <v>1350.44</v>
      </c>
      <c r="N218" s="11">
        <f>DAY(InputData[[#This Row],[DATE]])</f>
        <v>17</v>
      </c>
      <c r="O218" s="11" t="str">
        <f>TEXT(InputData[[#This Row],[DATE]],"mmm")</f>
        <v>Oct</v>
      </c>
      <c r="P218" s="11">
        <f>YEAR(InputData[[#This Row],[DATE]])</f>
        <v>2021</v>
      </c>
    </row>
    <row r="219" spans="1:16" ht="16.5"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2">
        <f>VLOOKUP(InputData[[#This Row],[PRODUCT ID]],MasterData[],5,0)</f>
        <v>7</v>
      </c>
      <c r="K219" s="12">
        <f>VLOOKUP(InputData[[#This Row],[PRODUCT ID]],MasterData[],6,0)</f>
        <v>8.33</v>
      </c>
      <c r="L219" s="12">
        <f>InputData[[#This Row],[BUYING PRIZE]]*InputData[[#This Row],[QUANTITY]]</f>
        <v>42</v>
      </c>
      <c r="M219" s="12">
        <f>InputData[[#This Row],[QUANTITY]]*InputData[[#This Row],[SELLING PRICE]]*(1-InputData[[#This Row],[DISCOUNT %]])</f>
        <v>49.980000000000004</v>
      </c>
      <c r="N219" s="11">
        <f>DAY(InputData[[#This Row],[DATE]])</f>
        <v>18</v>
      </c>
      <c r="O219" s="11" t="str">
        <f>TEXT(InputData[[#This Row],[DATE]],"mmm")</f>
        <v>Oct</v>
      </c>
      <c r="P219" s="11">
        <f>YEAR(InputData[[#This Row],[DATE]])</f>
        <v>2021</v>
      </c>
    </row>
    <row r="220" spans="1:16" ht="16.5"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2">
        <f>VLOOKUP(InputData[[#This Row],[PRODUCT ID]],MasterData[],5,0)</f>
        <v>126</v>
      </c>
      <c r="K220" s="12">
        <f>VLOOKUP(InputData[[#This Row],[PRODUCT ID]],MasterData[],6,0)</f>
        <v>162.54</v>
      </c>
      <c r="L220" s="12">
        <f>InputData[[#This Row],[BUYING PRIZE]]*InputData[[#This Row],[QUANTITY]]</f>
        <v>1638</v>
      </c>
      <c r="M220" s="12">
        <f>InputData[[#This Row],[QUANTITY]]*InputData[[#This Row],[SELLING PRICE]]*(1-InputData[[#This Row],[DISCOUNT %]])</f>
        <v>2113.02</v>
      </c>
      <c r="N220" s="11">
        <f>DAY(InputData[[#This Row],[DATE]])</f>
        <v>18</v>
      </c>
      <c r="O220" s="11" t="str">
        <f>TEXT(InputData[[#This Row],[DATE]],"mmm")</f>
        <v>Oct</v>
      </c>
      <c r="P220" s="11">
        <f>YEAR(InputData[[#This Row],[DATE]])</f>
        <v>2021</v>
      </c>
    </row>
    <row r="221" spans="1:16" ht="16.5"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2">
        <f>VLOOKUP(InputData[[#This Row],[PRODUCT ID]],MasterData[],5,0)</f>
        <v>44</v>
      </c>
      <c r="K221" s="12">
        <f>VLOOKUP(InputData[[#This Row],[PRODUCT ID]],MasterData[],6,0)</f>
        <v>48.4</v>
      </c>
      <c r="L221" s="12">
        <f>InputData[[#This Row],[BUYING PRIZE]]*InputData[[#This Row],[QUANTITY]]</f>
        <v>308</v>
      </c>
      <c r="M221" s="12">
        <f>InputData[[#This Row],[QUANTITY]]*InputData[[#This Row],[SELLING PRICE]]*(1-InputData[[#This Row],[DISCOUNT %]])</f>
        <v>338.8</v>
      </c>
      <c r="N221" s="11">
        <f>DAY(InputData[[#This Row],[DATE]])</f>
        <v>22</v>
      </c>
      <c r="O221" s="11" t="str">
        <f>TEXT(InputData[[#This Row],[DATE]],"mmm")</f>
        <v>Oct</v>
      </c>
      <c r="P221" s="11">
        <f>YEAR(InputData[[#This Row],[DATE]])</f>
        <v>2021</v>
      </c>
    </row>
    <row r="222" spans="1:16" ht="16.5"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2">
        <f>VLOOKUP(InputData[[#This Row],[PRODUCT ID]],MasterData[],5,0)</f>
        <v>144</v>
      </c>
      <c r="K222" s="12">
        <f>VLOOKUP(InputData[[#This Row],[PRODUCT ID]],MasterData[],6,0)</f>
        <v>156.96</v>
      </c>
      <c r="L222" s="12">
        <f>InputData[[#This Row],[BUYING PRIZE]]*InputData[[#This Row],[QUANTITY]]</f>
        <v>1872</v>
      </c>
      <c r="M222" s="12">
        <f>InputData[[#This Row],[QUANTITY]]*InputData[[#This Row],[SELLING PRICE]]*(1-InputData[[#This Row],[DISCOUNT %]])</f>
        <v>2040.48</v>
      </c>
      <c r="N222" s="11">
        <f>DAY(InputData[[#This Row],[DATE]])</f>
        <v>22</v>
      </c>
      <c r="O222" s="11" t="str">
        <f>TEXT(InputData[[#This Row],[DATE]],"mmm")</f>
        <v>Oct</v>
      </c>
      <c r="P222" s="11">
        <f>YEAR(InputData[[#This Row],[DATE]])</f>
        <v>2021</v>
      </c>
    </row>
    <row r="223" spans="1:16" ht="16.5"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2">
        <f>VLOOKUP(InputData[[#This Row],[PRODUCT ID]],MasterData[],5,0)</f>
        <v>6</v>
      </c>
      <c r="K223" s="12">
        <f>VLOOKUP(InputData[[#This Row],[PRODUCT ID]],MasterData[],6,0)</f>
        <v>7.8599999999999994</v>
      </c>
      <c r="L223" s="12">
        <f>InputData[[#This Row],[BUYING PRIZE]]*InputData[[#This Row],[QUANTITY]]</f>
        <v>6</v>
      </c>
      <c r="M223" s="12">
        <f>InputData[[#This Row],[QUANTITY]]*InputData[[#This Row],[SELLING PRICE]]*(1-InputData[[#This Row],[DISCOUNT %]])</f>
        <v>7.8599999999999994</v>
      </c>
      <c r="N223" s="11">
        <f>DAY(InputData[[#This Row],[DATE]])</f>
        <v>22</v>
      </c>
      <c r="O223" s="11" t="str">
        <f>TEXT(InputData[[#This Row],[DATE]],"mmm")</f>
        <v>Oct</v>
      </c>
      <c r="P223" s="11">
        <f>YEAR(InputData[[#This Row],[DATE]])</f>
        <v>2021</v>
      </c>
    </row>
    <row r="224" spans="1:16" ht="16.5"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2">
        <f>VLOOKUP(InputData[[#This Row],[PRODUCT ID]],MasterData[],5,0)</f>
        <v>44</v>
      </c>
      <c r="K224" s="12">
        <f>VLOOKUP(InputData[[#This Row],[PRODUCT ID]],MasterData[],6,0)</f>
        <v>48.4</v>
      </c>
      <c r="L224" s="12">
        <f>InputData[[#This Row],[BUYING PRIZE]]*InputData[[#This Row],[QUANTITY]]</f>
        <v>132</v>
      </c>
      <c r="M224" s="12">
        <f>InputData[[#This Row],[QUANTITY]]*InputData[[#This Row],[SELLING PRICE]]*(1-InputData[[#This Row],[DISCOUNT %]])</f>
        <v>145.19999999999999</v>
      </c>
      <c r="N224" s="11">
        <f>DAY(InputData[[#This Row],[DATE]])</f>
        <v>24</v>
      </c>
      <c r="O224" s="11" t="str">
        <f>TEXT(InputData[[#This Row],[DATE]],"mmm")</f>
        <v>Oct</v>
      </c>
      <c r="P224" s="11">
        <f>YEAR(InputData[[#This Row],[DATE]])</f>
        <v>2021</v>
      </c>
    </row>
    <row r="225" spans="1:16" ht="16.5"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2">
        <f>VLOOKUP(InputData[[#This Row],[PRODUCT ID]],MasterData[],5,0)</f>
        <v>76</v>
      </c>
      <c r="K225" s="12">
        <f>VLOOKUP(InputData[[#This Row],[PRODUCT ID]],MasterData[],6,0)</f>
        <v>82.08</v>
      </c>
      <c r="L225" s="12">
        <f>InputData[[#This Row],[BUYING PRIZE]]*InputData[[#This Row],[QUANTITY]]</f>
        <v>684</v>
      </c>
      <c r="M225" s="12">
        <f>InputData[[#This Row],[QUANTITY]]*InputData[[#This Row],[SELLING PRICE]]*(1-InputData[[#This Row],[DISCOUNT %]])</f>
        <v>738.72</v>
      </c>
      <c r="N225" s="11">
        <f>DAY(InputData[[#This Row],[DATE]])</f>
        <v>25</v>
      </c>
      <c r="O225" s="11" t="str">
        <f>TEXT(InputData[[#This Row],[DATE]],"mmm")</f>
        <v>Oct</v>
      </c>
      <c r="P225" s="11">
        <f>YEAR(InputData[[#This Row],[DATE]])</f>
        <v>2021</v>
      </c>
    </row>
    <row r="226" spans="1:16" ht="16.5"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2">
        <f>VLOOKUP(InputData[[#This Row],[PRODUCT ID]],MasterData[],5,0)</f>
        <v>44</v>
      </c>
      <c r="K226" s="12">
        <f>VLOOKUP(InputData[[#This Row],[PRODUCT ID]],MasterData[],6,0)</f>
        <v>48.84</v>
      </c>
      <c r="L226" s="12">
        <f>InputData[[#This Row],[BUYING PRIZE]]*InputData[[#This Row],[QUANTITY]]</f>
        <v>264</v>
      </c>
      <c r="M226" s="12">
        <f>InputData[[#This Row],[QUANTITY]]*InputData[[#This Row],[SELLING PRICE]]*(1-InputData[[#This Row],[DISCOUNT %]])</f>
        <v>293.04000000000002</v>
      </c>
      <c r="N226" s="11">
        <f>DAY(InputData[[#This Row],[DATE]])</f>
        <v>26</v>
      </c>
      <c r="O226" s="11" t="str">
        <f>TEXT(InputData[[#This Row],[DATE]],"mmm")</f>
        <v>Oct</v>
      </c>
      <c r="P226" s="11">
        <f>YEAR(InputData[[#This Row],[DATE]])</f>
        <v>2021</v>
      </c>
    </row>
    <row r="227" spans="1:16" ht="16.5"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2">
        <f>VLOOKUP(InputData[[#This Row],[PRODUCT ID]],MasterData[],5,0)</f>
        <v>83</v>
      </c>
      <c r="K227" s="12">
        <f>VLOOKUP(InputData[[#This Row],[PRODUCT ID]],MasterData[],6,0)</f>
        <v>94.62</v>
      </c>
      <c r="L227" s="12">
        <f>InputData[[#This Row],[BUYING PRIZE]]*InputData[[#This Row],[QUANTITY]]</f>
        <v>83</v>
      </c>
      <c r="M227" s="12">
        <f>InputData[[#This Row],[QUANTITY]]*InputData[[#This Row],[SELLING PRICE]]*(1-InputData[[#This Row],[DISCOUNT %]])</f>
        <v>94.62</v>
      </c>
      <c r="N227" s="11">
        <f>DAY(InputData[[#This Row],[DATE]])</f>
        <v>28</v>
      </c>
      <c r="O227" s="11" t="str">
        <f>TEXT(InputData[[#This Row],[DATE]],"mmm")</f>
        <v>Oct</v>
      </c>
      <c r="P227" s="11">
        <f>YEAR(InputData[[#This Row],[DATE]])</f>
        <v>2021</v>
      </c>
    </row>
    <row r="228" spans="1:16" ht="16.5"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2">
        <f>VLOOKUP(InputData[[#This Row],[PRODUCT ID]],MasterData[],5,0)</f>
        <v>72</v>
      </c>
      <c r="K228" s="12">
        <f>VLOOKUP(InputData[[#This Row],[PRODUCT ID]],MasterData[],6,0)</f>
        <v>79.92</v>
      </c>
      <c r="L228" s="12">
        <f>InputData[[#This Row],[BUYING PRIZE]]*InputData[[#This Row],[QUANTITY]]</f>
        <v>1008</v>
      </c>
      <c r="M228" s="12">
        <f>InputData[[#This Row],[QUANTITY]]*InputData[[#This Row],[SELLING PRICE]]*(1-InputData[[#This Row],[DISCOUNT %]])</f>
        <v>1118.8800000000001</v>
      </c>
      <c r="N228" s="11">
        <f>DAY(InputData[[#This Row],[DATE]])</f>
        <v>29</v>
      </c>
      <c r="O228" s="11" t="str">
        <f>TEXT(InputData[[#This Row],[DATE]],"mmm")</f>
        <v>Oct</v>
      </c>
      <c r="P228" s="11">
        <f>YEAR(InputData[[#This Row],[DATE]])</f>
        <v>2021</v>
      </c>
    </row>
    <row r="229" spans="1:16" ht="16.5"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2">
        <f>VLOOKUP(InputData[[#This Row],[PRODUCT ID]],MasterData[],5,0)</f>
        <v>126</v>
      </c>
      <c r="K229" s="12">
        <f>VLOOKUP(InputData[[#This Row],[PRODUCT ID]],MasterData[],6,0)</f>
        <v>162.54</v>
      </c>
      <c r="L229" s="12">
        <f>InputData[[#This Row],[BUYING PRIZE]]*InputData[[#This Row],[QUANTITY]]</f>
        <v>756</v>
      </c>
      <c r="M229" s="12">
        <f>InputData[[#This Row],[QUANTITY]]*InputData[[#This Row],[SELLING PRICE]]*(1-InputData[[#This Row],[DISCOUNT %]])</f>
        <v>975.24</v>
      </c>
      <c r="N229" s="11">
        <f>DAY(InputData[[#This Row],[DATE]])</f>
        <v>31</v>
      </c>
      <c r="O229" s="11" t="str">
        <f>TEXT(InputData[[#This Row],[DATE]],"mmm")</f>
        <v>Oct</v>
      </c>
      <c r="P229" s="11">
        <f>YEAR(InputData[[#This Row],[DATE]])</f>
        <v>2021</v>
      </c>
    </row>
    <row r="230" spans="1:16" ht="16.5"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2">
        <f>VLOOKUP(InputData[[#This Row],[PRODUCT ID]],MasterData[],5,0)</f>
        <v>112</v>
      </c>
      <c r="K230" s="12">
        <f>VLOOKUP(InputData[[#This Row],[PRODUCT ID]],MasterData[],6,0)</f>
        <v>122.08</v>
      </c>
      <c r="L230" s="12">
        <f>InputData[[#This Row],[BUYING PRIZE]]*InputData[[#This Row],[QUANTITY]]</f>
        <v>1344</v>
      </c>
      <c r="M230" s="12">
        <f>InputData[[#This Row],[QUANTITY]]*InputData[[#This Row],[SELLING PRICE]]*(1-InputData[[#This Row],[DISCOUNT %]])</f>
        <v>1464.96</v>
      </c>
      <c r="N230" s="11">
        <f>DAY(InputData[[#This Row],[DATE]])</f>
        <v>3</v>
      </c>
      <c r="O230" s="11" t="str">
        <f>TEXT(InputData[[#This Row],[DATE]],"mmm")</f>
        <v>Nov</v>
      </c>
      <c r="P230" s="11">
        <f>YEAR(InputData[[#This Row],[DATE]])</f>
        <v>2021</v>
      </c>
    </row>
    <row r="231" spans="1:16" ht="16.5"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2">
        <f>VLOOKUP(InputData[[#This Row],[PRODUCT ID]],MasterData[],5,0)</f>
        <v>90</v>
      </c>
      <c r="K231" s="12">
        <f>VLOOKUP(InputData[[#This Row],[PRODUCT ID]],MasterData[],6,0)</f>
        <v>96.3</v>
      </c>
      <c r="L231" s="12">
        <f>InputData[[#This Row],[BUYING PRIZE]]*InputData[[#This Row],[QUANTITY]]</f>
        <v>900</v>
      </c>
      <c r="M231" s="12">
        <f>InputData[[#This Row],[QUANTITY]]*InputData[[#This Row],[SELLING PRICE]]*(1-InputData[[#This Row],[DISCOUNT %]])</f>
        <v>963</v>
      </c>
      <c r="N231" s="11">
        <f>DAY(InputData[[#This Row],[DATE]])</f>
        <v>6</v>
      </c>
      <c r="O231" s="11" t="str">
        <f>TEXT(InputData[[#This Row],[DATE]],"mmm")</f>
        <v>Nov</v>
      </c>
      <c r="P231" s="11">
        <f>YEAR(InputData[[#This Row],[DATE]])</f>
        <v>2021</v>
      </c>
    </row>
    <row r="232" spans="1:16" ht="16.5"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2">
        <f>VLOOKUP(InputData[[#This Row],[PRODUCT ID]],MasterData[],5,0)</f>
        <v>43</v>
      </c>
      <c r="K232" s="12">
        <f>VLOOKUP(InputData[[#This Row],[PRODUCT ID]],MasterData[],6,0)</f>
        <v>47.730000000000004</v>
      </c>
      <c r="L232" s="12">
        <f>InputData[[#This Row],[BUYING PRIZE]]*InputData[[#This Row],[QUANTITY]]</f>
        <v>645</v>
      </c>
      <c r="M232" s="12">
        <f>InputData[[#This Row],[QUANTITY]]*InputData[[#This Row],[SELLING PRICE]]*(1-InputData[[#This Row],[DISCOUNT %]])</f>
        <v>715.95</v>
      </c>
      <c r="N232" s="11">
        <f>DAY(InputData[[#This Row],[DATE]])</f>
        <v>8</v>
      </c>
      <c r="O232" s="11" t="str">
        <f>TEXT(InputData[[#This Row],[DATE]],"mmm")</f>
        <v>Nov</v>
      </c>
      <c r="P232" s="11">
        <f>YEAR(InputData[[#This Row],[DATE]])</f>
        <v>2021</v>
      </c>
    </row>
    <row r="233" spans="1:16" ht="16.5"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2">
        <f>VLOOKUP(InputData[[#This Row],[PRODUCT ID]],MasterData[],5,0)</f>
        <v>120</v>
      </c>
      <c r="K233" s="12">
        <f>VLOOKUP(InputData[[#This Row],[PRODUCT ID]],MasterData[],6,0)</f>
        <v>162</v>
      </c>
      <c r="L233" s="12">
        <f>InputData[[#This Row],[BUYING PRIZE]]*InputData[[#This Row],[QUANTITY]]</f>
        <v>720</v>
      </c>
      <c r="M233" s="12">
        <f>InputData[[#This Row],[QUANTITY]]*InputData[[#This Row],[SELLING PRICE]]*(1-InputData[[#This Row],[DISCOUNT %]])</f>
        <v>972</v>
      </c>
      <c r="N233" s="11">
        <f>DAY(InputData[[#This Row],[DATE]])</f>
        <v>10</v>
      </c>
      <c r="O233" s="11" t="str">
        <f>TEXT(InputData[[#This Row],[DATE]],"mmm")</f>
        <v>Nov</v>
      </c>
      <c r="P233" s="11">
        <f>YEAR(InputData[[#This Row],[DATE]])</f>
        <v>2021</v>
      </c>
    </row>
    <row r="234" spans="1:16" ht="16.5"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2">
        <f>VLOOKUP(InputData[[#This Row],[PRODUCT ID]],MasterData[],5,0)</f>
        <v>90</v>
      </c>
      <c r="K234" s="12">
        <f>VLOOKUP(InputData[[#This Row],[PRODUCT ID]],MasterData[],6,0)</f>
        <v>115.2</v>
      </c>
      <c r="L234" s="12">
        <f>InputData[[#This Row],[BUYING PRIZE]]*InputData[[#This Row],[QUANTITY]]</f>
        <v>1080</v>
      </c>
      <c r="M234" s="12">
        <f>InputData[[#This Row],[QUANTITY]]*InputData[[#This Row],[SELLING PRICE]]*(1-InputData[[#This Row],[DISCOUNT %]])</f>
        <v>1382.4</v>
      </c>
      <c r="N234" s="11">
        <f>DAY(InputData[[#This Row],[DATE]])</f>
        <v>11</v>
      </c>
      <c r="O234" s="11" t="str">
        <f>TEXT(InputData[[#This Row],[DATE]],"mmm")</f>
        <v>Nov</v>
      </c>
      <c r="P234" s="11">
        <f>YEAR(InputData[[#This Row],[DATE]])</f>
        <v>2021</v>
      </c>
    </row>
    <row r="235" spans="1:16" ht="16.5"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2">
        <f>VLOOKUP(InputData[[#This Row],[PRODUCT ID]],MasterData[],5,0)</f>
        <v>148</v>
      </c>
      <c r="K235" s="12">
        <f>VLOOKUP(InputData[[#This Row],[PRODUCT ID]],MasterData[],6,0)</f>
        <v>164.28</v>
      </c>
      <c r="L235" s="12">
        <f>InputData[[#This Row],[BUYING PRIZE]]*InputData[[#This Row],[QUANTITY]]</f>
        <v>444</v>
      </c>
      <c r="M235" s="12">
        <f>InputData[[#This Row],[QUANTITY]]*InputData[[#This Row],[SELLING PRICE]]*(1-InputData[[#This Row],[DISCOUNT %]])</f>
        <v>492.84000000000003</v>
      </c>
      <c r="N235" s="11">
        <f>DAY(InputData[[#This Row],[DATE]])</f>
        <v>12</v>
      </c>
      <c r="O235" s="11" t="str">
        <f>TEXT(InputData[[#This Row],[DATE]],"mmm")</f>
        <v>Nov</v>
      </c>
      <c r="P235" s="11">
        <f>YEAR(InputData[[#This Row],[DATE]])</f>
        <v>2021</v>
      </c>
    </row>
    <row r="236" spans="1:16" ht="16.5"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2">
        <f>VLOOKUP(InputData[[#This Row],[PRODUCT ID]],MasterData[],5,0)</f>
        <v>55</v>
      </c>
      <c r="K236" s="12">
        <f>VLOOKUP(InputData[[#This Row],[PRODUCT ID]],MasterData[],6,0)</f>
        <v>58.3</v>
      </c>
      <c r="L236" s="12">
        <f>InputData[[#This Row],[BUYING PRIZE]]*InputData[[#This Row],[QUANTITY]]</f>
        <v>770</v>
      </c>
      <c r="M236" s="12">
        <f>InputData[[#This Row],[QUANTITY]]*InputData[[#This Row],[SELLING PRICE]]*(1-InputData[[#This Row],[DISCOUNT %]])</f>
        <v>816.19999999999993</v>
      </c>
      <c r="N236" s="11">
        <f>DAY(InputData[[#This Row],[DATE]])</f>
        <v>20</v>
      </c>
      <c r="O236" s="11" t="str">
        <f>TEXT(InputData[[#This Row],[DATE]],"mmm")</f>
        <v>Nov</v>
      </c>
      <c r="P236" s="11">
        <f>YEAR(InputData[[#This Row],[DATE]])</f>
        <v>2021</v>
      </c>
    </row>
    <row r="237" spans="1:16" ht="16.5"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2">
        <f>VLOOKUP(InputData[[#This Row],[PRODUCT ID]],MasterData[],5,0)</f>
        <v>83</v>
      </c>
      <c r="K237" s="12">
        <f>VLOOKUP(InputData[[#This Row],[PRODUCT ID]],MasterData[],6,0)</f>
        <v>94.62</v>
      </c>
      <c r="L237" s="12">
        <f>InputData[[#This Row],[BUYING PRIZE]]*InputData[[#This Row],[QUANTITY]]</f>
        <v>913</v>
      </c>
      <c r="M237" s="12">
        <f>InputData[[#This Row],[QUANTITY]]*InputData[[#This Row],[SELLING PRICE]]*(1-InputData[[#This Row],[DISCOUNT %]])</f>
        <v>1040.8200000000002</v>
      </c>
      <c r="N237" s="11">
        <f>DAY(InputData[[#This Row],[DATE]])</f>
        <v>20</v>
      </c>
      <c r="O237" s="11" t="str">
        <f>TEXT(InputData[[#This Row],[DATE]],"mmm")</f>
        <v>Nov</v>
      </c>
      <c r="P237" s="11">
        <f>YEAR(InputData[[#This Row],[DATE]])</f>
        <v>2021</v>
      </c>
    </row>
    <row r="238" spans="1:16" ht="16.5"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2">
        <f>VLOOKUP(InputData[[#This Row],[PRODUCT ID]],MasterData[],5,0)</f>
        <v>112</v>
      </c>
      <c r="K238" s="12">
        <f>VLOOKUP(InputData[[#This Row],[PRODUCT ID]],MasterData[],6,0)</f>
        <v>146.72</v>
      </c>
      <c r="L238" s="12">
        <f>InputData[[#This Row],[BUYING PRIZE]]*InputData[[#This Row],[QUANTITY]]</f>
        <v>112</v>
      </c>
      <c r="M238" s="12">
        <f>InputData[[#This Row],[QUANTITY]]*InputData[[#This Row],[SELLING PRICE]]*(1-InputData[[#This Row],[DISCOUNT %]])</f>
        <v>146.72</v>
      </c>
      <c r="N238" s="11">
        <f>DAY(InputData[[#This Row],[DATE]])</f>
        <v>21</v>
      </c>
      <c r="O238" s="11" t="str">
        <f>TEXT(InputData[[#This Row],[DATE]],"mmm")</f>
        <v>Nov</v>
      </c>
      <c r="P238" s="11">
        <f>YEAR(InputData[[#This Row],[DATE]])</f>
        <v>2021</v>
      </c>
    </row>
    <row r="239" spans="1:16" ht="16.5"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2">
        <f>VLOOKUP(InputData[[#This Row],[PRODUCT ID]],MasterData[],5,0)</f>
        <v>75</v>
      </c>
      <c r="K239" s="12">
        <f>VLOOKUP(InputData[[#This Row],[PRODUCT ID]],MasterData[],6,0)</f>
        <v>85.5</v>
      </c>
      <c r="L239" s="12">
        <f>InputData[[#This Row],[BUYING PRIZE]]*InputData[[#This Row],[QUANTITY]]</f>
        <v>75</v>
      </c>
      <c r="M239" s="12">
        <f>InputData[[#This Row],[QUANTITY]]*InputData[[#This Row],[SELLING PRICE]]*(1-InputData[[#This Row],[DISCOUNT %]])</f>
        <v>85.5</v>
      </c>
      <c r="N239" s="11">
        <f>DAY(InputData[[#This Row],[DATE]])</f>
        <v>21</v>
      </c>
      <c r="O239" s="11" t="str">
        <f>TEXT(InputData[[#This Row],[DATE]],"mmm")</f>
        <v>Nov</v>
      </c>
      <c r="P239" s="11">
        <f>YEAR(InputData[[#This Row],[DATE]])</f>
        <v>2021</v>
      </c>
    </row>
    <row r="240" spans="1:16" ht="16.5"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2">
        <f>VLOOKUP(InputData[[#This Row],[PRODUCT ID]],MasterData[],5,0)</f>
        <v>73</v>
      </c>
      <c r="K240" s="12">
        <f>VLOOKUP(InputData[[#This Row],[PRODUCT ID]],MasterData[],6,0)</f>
        <v>94.17</v>
      </c>
      <c r="L240" s="12">
        <f>InputData[[#This Row],[BUYING PRIZE]]*InputData[[#This Row],[QUANTITY]]</f>
        <v>584</v>
      </c>
      <c r="M240" s="12">
        <f>InputData[[#This Row],[QUANTITY]]*InputData[[#This Row],[SELLING PRICE]]*(1-InputData[[#This Row],[DISCOUNT %]])</f>
        <v>753.36</v>
      </c>
      <c r="N240" s="11">
        <f>DAY(InputData[[#This Row],[DATE]])</f>
        <v>27</v>
      </c>
      <c r="O240" s="11" t="str">
        <f>TEXT(InputData[[#This Row],[DATE]],"mmm")</f>
        <v>Nov</v>
      </c>
      <c r="P240" s="11">
        <f>YEAR(InputData[[#This Row],[DATE]])</f>
        <v>2021</v>
      </c>
    </row>
    <row r="241" spans="1:16" ht="16.5"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2">
        <f>VLOOKUP(InputData[[#This Row],[PRODUCT ID]],MasterData[],5,0)</f>
        <v>90</v>
      </c>
      <c r="K241" s="12">
        <f>VLOOKUP(InputData[[#This Row],[PRODUCT ID]],MasterData[],6,0)</f>
        <v>115.2</v>
      </c>
      <c r="L241" s="12">
        <f>InputData[[#This Row],[BUYING PRIZE]]*InputData[[#This Row],[QUANTITY]]</f>
        <v>180</v>
      </c>
      <c r="M241" s="12">
        <f>InputData[[#This Row],[QUANTITY]]*InputData[[#This Row],[SELLING PRICE]]*(1-InputData[[#This Row],[DISCOUNT %]])</f>
        <v>230.4</v>
      </c>
      <c r="N241" s="11">
        <f>DAY(InputData[[#This Row],[DATE]])</f>
        <v>28</v>
      </c>
      <c r="O241" s="11" t="str">
        <f>TEXT(InputData[[#This Row],[DATE]],"mmm")</f>
        <v>Nov</v>
      </c>
      <c r="P241" s="11">
        <f>YEAR(InputData[[#This Row],[DATE]])</f>
        <v>2021</v>
      </c>
    </row>
    <row r="242" spans="1:16" ht="16.5"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2">
        <f>VLOOKUP(InputData[[#This Row],[PRODUCT ID]],MasterData[],5,0)</f>
        <v>37</v>
      </c>
      <c r="K242" s="12">
        <f>VLOOKUP(InputData[[#This Row],[PRODUCT ID]],MasterData[],6,0)</f>
        <v>42.55</v>
      </c>
      <c r="L242" s="12">
        <f>InputData[[#This Row],[BUYING PRIZE]]*InputData[[#This Row],[QUANTITY]]</f>
        <v>555</v>
      </c>
      <c r="M242" s="12">
        <f>InputData[[#This Row],[QUANTITY]]*InputData[[#This Row],[SELLING PRICE]]*(1-InputData[[#This Row],[DISCOUNT %]])</f>
        <v>638.25</v>
      </c>
      <c r="N242" s="11">
        <f>DAY(InputData[[#This Row],[DATE]])</f>
        <v>30</v>
      </c>
      <c r="O242" s="11" t="str">
        <f>TEXT(InputData[[#This Row],[DATE]],"mmm")</f>
        <v>Nov</v>
      </c>
      <c r="P242" s="11">
        <f>YEAR(InputData[[#This Row],[DATE]])</f>
        <v>2021</v>
      </c>
    </row>
    <row r="243" spans="1:16" ht="16.5"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2">
        <f>VLOOKUP(InputData[[#This Row],[PRODUCT ID]],MasterData[],5,0)</f>
        <v>13</v>
      </c>
      <c r="K243" s="12">
        <f>VLOOKUP(InputData[[#This Row],[PRODUCT ID]],MasterData[],6,0)</f>
        <v>16.64</v>
      </c>
      <c r="L243" s="12">
        <f>InputData[[#This Row],[BUYING PRIZE]]*InputData[[#This Row],[QUANTITY]]</f>
        <v>130</v>
      </c>
      <c r="M243" s="12">
        <f>InputData[[#This Row],[QUANTITY]]*InputData[[#This Row],[SELLING PRICE]]*(1-InputData[[#This Row],[DISCOUNT %]])</f>
        <v>166.4</v>
      </c>
      <c r="N243" s="11">
        <f>DAY(InputData[[#This Row],[DATE]])</f>
        <v>2</v>
      </c>
      <c r="O243" s="11" t="str">
        <f>TEXT(InputData[[#This Row],[DATE]],"mmm")</f>
        <v>Dec</v>
      </c>
      <c r="P243" s="11">
        <f>YEAR(InputData[[#This Row],[DATE]])</f>
        <v>2021</v>
      </c>
    </row>
    <row r="244" spans="1:16" ht="16.5"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2">
        <f>VLOOKUP(InputData[[#This Row],[PRODUCT ID]],MasterData[],5,0)</f>
        <v>55</v>
      </c>
      <c r="K244" s="12">
        <f>VLOOKUP(InputData[[#This Row],[PRODUCT ID]],MasterData[],6,0)</f>
        <v>58.3</v>
      </c>
      <c r="L244" s="12">
        <f>InputData[[#This Row],[BUYING PRIZE]]*InputData[[#This Row],[QUANTITY]]</f>
        <v>110</v>
      </c>
      <c r="M244" s="12">
        <f>InputData[[#This Row],[QUANTITY]]*InputData[[#This Row],[SELLING PRICE]]*(1-InputData[[#This Row],[DISCOUNT %]])</f>
        <v>116.6</v>
      </c>
      <c r="N244" s="11">
        <f>DAY(InputData[[#This Row],[DATE]])</f>
        <v>3</v>
      </c>
      <c r="O244" s="11" t="str">
        <f>TEXT(InputData[[#This Row],[DATE]],"mmm")</f>
        <v>Dec</v>
      </c>
      <c r="P244" s="11">
        <f>YEAR(InputData[[#This Row],[DATE]])</f>
        <v>2021</v>
      </c>
    </row>
    <row r="245" spans="1:16" ht="16.5"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2">
        <f>VLOOKUP(InputData[[#This Row],[PRODUCT ID]],MasterData[],5,0)</f>
        <v>150</v>
      </c>
      <c r="K245" s="12">
        <f>VLOOKUP(InputData[[#This Row],[PRODUCT ID]],MasterData[],6,0)</f>
        <v>210</v>
      </c>
      <c r="L245" s="12">
        <f>InputData[[#This Row],[BUYING PRIZE]]*InputData[[#This Row],[QUANTITY]]</f>
        <v>1200</v>
      </c>
      <c r="M245" s="12">
        <f>InputData[[#This Row],[QUANTITY]]*InputData[[#This Row],[SELLING PRICE]]*(1-InputData[[#This Row],[DISCOUNT %]])</f>
        <v>1680</v>
      </c>
      <c r="N245" s="11">
        <f>DAY(InputData[[#This Row],[DATE]])</f>
        <v>3</v>
      </c>
      <c r="O245" s="11" t="str">
        <f>TEXT(InputData[[#This Row],[DATE]],"mmm")</f>
        <v>Dec</v>
      </c>
      <c r="P245" s="11">
        <f>YEAR(InputData[[#This Row],[DATE]])</f>
        <v>2021</v>
      </c>
    </row>
    <row r="246" spans="1:16" ht="16.5"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2">
        <f>VLOOKUP(InputData[[#This Row],[PRODUCT ID]],MasterData[],5,0)</f>
        <v>44</v>
      </c>
      <c r="K246" s="12">
        <f>VLOOKUP(InputData[[#This Row],[PRODUCT ID]],MasterData[],6,0)</f>
        <v>48.84</v>
      </c>
      <c r="L246" s="12">
        <f>InputData[[#This Row],[BUYING PRIZE]]*InputData[[#This Row],[QUANTITY]]</f>
        <v>660</v>
      </c>
      <c r="M246" s="12">
        <f>InputData[[#This Row],[QUANTITY]]*InputData[[#This Row],[SELLING PRICE]]*(1-InputData[[#This Row],[DISCOUNT %]])</f>
        <v>732.6</v>
      </c>
      <c r="N246" s="11">
        <f>DAY(InputData[[#This Row],[DATE]])</f>
        <v>5</v>
      </c>
      <c r="O246" s="11" t="str">
        <f>TEXT(InputData[[#This Row],[DATE]],"mmm")</f>
        <v>Dec</v>
      </c>
      <c r="P246" s="11">
        <f>YEAR(InputData[[#This Row],[DATE]])</f>
        <v>2021</v>
      </c>
    </row>
    <row r="247" spans="1:16" ht="16.5"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2">
        <f>VLOOKUP(InputData[[#This Row],[PRODUCT ID]],MasterData[],5,0)</f>
        <v>148</v>
      </c>
      <c r="K247" s="12">
        <f>VLOOKUP(InputData[[#This Row],[PRODUCT ID]],MasterData[],6,0)</f>
        <v>164.28</v>
      </c>
      <c r="L247" s="12">
        <f>InputData[[#This Row],[BUYING PRIZE]]*InputData[[#This Row],[QUANTITY]]</f>
        <v>148</v>
      </c>
      <c r="M247" s="12">
        <f>InputData[[#This Row],[QUANTITY]]*InputData[[#This Row],[SELLING PRICE]]*(1-InputData[[#This Row],[DISCOUNT %]])</f>
        <v>164.28</v>
      </c>
      <c r="N247" s="11">
        <f>DAY(InputData[[#This Row],[DATE]])</f>
        <v>5</v>
      </c>
      <c r="O247" s="11" t="str">
        <f>TEXT(InputData[[#This Row],[DATE]],"mmm")</f>
        <v>Dec</v>
      </c>
      <c r="P247" s="11">
        <f>YEAR(InputData[[#This Row],[DATE]])</f>
        <v>2021</v>
      </c>
    </row>
    <row r="248" spans="1:16" ht="16.5"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2">
        <f>VLOOKUP(InputData[[#This Row],[PRODUCT ID]],MasterData[],5,0)</f>
        <v>112</v>
      </c>
      <c r="K248" s="12">
        <f>VLOOKUP(InputData[[#This Row],[PRODUCT ID]],MasterData[],6,0)</f>
        <v>122.08</v>
      </c>
      <c r="L248" s="12">
        <f>InputData[[#This Row],[BUYING PRIZE]]*InputData[[#This Row],[QUANTITY]]</f>
        <v>896</v>
      </c>
      <c r="M248" s="12">
        <f>InputData[[#This Row],[QUANTITY]]*InputData[[#This Row],[SELLING PRICE]]*(1-InputData[[#This Row],[DISCOUNT %]])</f>
        <v>976.64</v>
      </c>
      <c r="N248" s="11">
        <f>DAY(InputData[[#This Row],[DATE]])</f>
        <v>7</v>
      </c>
      <c r="O248" s="11" t="str">
        <f>TEXT(InputData[[#This Row],[DATE]],"mmm")</f>
        <v>Dec</v>
      </c>
      <c r="P248" s="11">
        <f>YEAR(InputData[[#This Row],[DATE]])</f>
        <v>2021</v>
      </c>
    </row>
    <row r="249" spans="1:16" ht="16.5"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2">
        <f>VLOOKUP(InputData[[#This Row],[PRODUCT ID]],MasterData[],5,0)</f>
        <v>76</v>
      </c>
      <c r="K249" s="12">
        <f>VLOOKUP(InputData[[#This Row],[PRODUCT ID]],MasterData[],6,0)</f>
        <v>82.08</v>
      </c>
      <c r="L249" s="12">
        <f>InputData[[#This Row],[BUYING PRIZE]]*InputData[[#This Row],[QUANTITY]]</f>
        <v>1064</v>
      </c>
      <c r="M249" s="12">
        <f>InputData[[#This Row],[QUANTITY]]*InputData[[#This Row],[SELLING PRICE]]*(1-InputData[[#This Row],[DISCOUNT %]])</f>
        <v>1149.1199999999999</v>
      </c>
      <c r="N249" s="11">
        <f>DAY(InputData[[#This Row],[DATE]])</f>
        <v>8</v>
      </c>
      <c r="O249" s="11" t="str">
        <f>TEXT(InputData[[#This Row],[DATE]],"mmm")</f>
        <v>Dec</v>
      </c>
      <c r="P249" s="11">
        <f>YEAR(InputData[[#This Row],[DATE]])</f>
        <v>2021</v>
      </c>
    </row>
    <row r="250" spans="1:16" ht="16.5"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2">
        <f>VLOOKUP(InputData[[#This Row],[PRODUCT ID]],MasterData[],5,0)</f>
        <v>120</v>
      </c>
      <c r="K250" s="12">
        <f>VLOOKUP(InputData[[#This Row],[PRODUCT ID]],MasterData[],6,0)</f>
        <v>162</v>
      </c>
      <c r="L250" s="12">
        <f>InputData[[#This Row],[BUYING PRIZE]]*InputData[[#This Row],[QUANTITY]]</f>
        <v>480</v>
      </c>
      <c r="M250" s="12">
        <f>InputData[[#This Row],[QUANTITY]]*InputData[[#This Row],[SELLING PRICE]]*(1-InputData[[#This Row],[DISCOUNT %]])</f>
        <v>648</v>
      </c>
      <c r="N250" s="11">
        <f>DAY(InputData[[#This Row],[DATE]])</f>
        <v>14</v>
      </c>
      <c r="O250" s="11" t="str">
        <f>TEXT(InputData[[#This Row],[DATE]],"mmm")</f>
        <v>Dec</v>
      </c>
      <c r="P250" s="11">
        <f>YEAR(InputData[[#This Row],[DATE]])</f>
        <v>2021</v>
      </c>
    </row>
    <row r="251" spans="1:16" ht="16.5"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2">
        <f>VLOOKUP(InputData[[#This Row],[PRODUCT ID]],MasterData[],5,0)</f>
        <v>71</v>
      </c>
      <c r="K251" s="12">
        <f>VLOOKUP(InputData[[#This Row],[PRODUCT ID]],MasterData[],6,0)</f>
        <v>80.94</v>
      </c>
      <c r="L251" s="12">
        <f>InputData[[#This Row],[BUYING PRIZE]]*InputData[[#This Row],[QUANTITY]]</f>
        <v>142</v>
      </c>
      <c r="M251" s="12">
        <f>InputData[[#This Row],[QUANTITY]]*InputData[[#This Row],[SELLING PRICE]]*(1-InputData[[#This Row],[DISCOUNT %]])</f>
        <v>161.88</v>
      </c>
      <c r="N251" s="11">
        <f>DAY(InputData[[#This Row],[DATE]])</f>
        <v>18</v>
      </c>
      <c r="O251" s="11" t="str">
        <f>TEXT(InputData[[#This Row],[DATE]],"mmm")</f>
        <v>Dec</v>
      </c>
      <c r="P251" s="11">
        <f>YEAR(InputData[[#This Row],[DATE]])</f>
        <v>2021</v>
      </c>
    </row>
    <row r="252" spans="1:16" ht="16.5"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2">
        <f>VLOOKUP(InputData[[#This Row],[PRODUCT ID]],MasterData[],5,0)</f>
        <v>121</v>
      </c>
      <c r="K252" s="12">
        <f>VLOOKUP(InputData[[#This Row],[PRODUCT ID]],MasterData[],6,0)</f>
        <v>141.57</v>
      </c>
      <c r="L252" s="12">
        <f>InputData[[#This Row],[BUYING PRIZE]]*InputData[[#This Row],[QUANTITY]]</f>
        <v>968</v>
      </c>
      <c r="M252" s="12">
        <f>InputData[[#This Row],[QUANTITY]]*InputData[[#This Row],[SELLING PRICE]]*(1-InputData[[#This Row],[DISCOUNT %]])</f>
        <v>1132.56</v>
      </c>
      <c r="N252" s="11">
        <f>DAY(InputData[[#This Row],[DATE]])</f>
        <v>18</v>
      </c>
      <c r="O252" s="11" t="str">
        <f>TEXT(InputData[[#This Row],[DATE]],"mmm")</f>
        <v>Dec</v>
      </c>
      <c r="P252" s="11">
        <f>YEAR(InputData[[#This Row],[DATE]])</f>
        <v>2021</v>
      </c>
    </row>
    <row r="253" spans="1:16" ht="16.5"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2">
        <f>VLOOKUP(InputData[[#This Row],[PRODUCT ID]],MasterData[],5,0)</f>
        <v>141</v>
      </c>
      <c r="K253" s="12">
        <f>VLOOKUP(InputData[[#This Row],[PRODUCT ID]],MasterData[],6,0)</f>
        <v>149.46</v>
      </c>
      <c r="L253" s="12">
        <f>InputData[[#This Row],[BUYING PRIZE]]*InputData[[#This Row],[QUANTITY]]</f>
        <v>1692</v>
      </c>
      <c r="M253" s="12">
        <f>InputData[[#This Row],[QUANTITY]]*InputData[[#This Row],[SELLING PRICE]]*(1-InputData[[#This Row],[DISCOUNT %]])</f>
        <v>1793.52</v>
      </c>
      <c r="N253" s="11">
        <f>DAY(InputData[[#This Row],[DATE]])</f>
        <v>19</v>
      </c>
      <c r="O253" s="11" t="str">
        <f>TEXT(InputData[[#This Row],[DATE]],"mmm")</f>
        <v>Dec</v>
      </c>
      <c r="P253" s="11">
        <f>YEAR(InputData[[#This Row],[DATE]])</f>
        <v>2021</v>
      </c>
    </row>
    <row r="254" spans="1:16" ht="16.5"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2">
        <f>VLOOKUP(InputData[[#This Row],[PRODUCT ID]],MasterData[],5,0)</f>
        <v>47</v>
      </c>
      <c r="K254" s="12">
        <f>VLOOKUP(InputData[[#This Row],[PRODUCT ID]],MasterData[],6,0)</f>
        <v>53.11</v>
      </c>
      <c r="L254" s="12">
        <f>InputData[[#This Row],[BUYING PRIZE]]*InputData[[#This Row],[QUANTITY]]</f>
        <v>141</v>
      </c>
      <c r="M254" s="12">
        <f>InputData[[#This Row],[QUANTITY]]*InputData[[#This Row],[SELLING PRICE]]*(1-InputData[[#This Row],[DISCOUNT %]])</f>
        <v>159.32999999999998</v>
      </c>
      <c r="N254" s="11">
        <f>DAY(InputData[[#This Row],[DATE]])</f>
        <v>19</v>
      </c>
      <c r="O254" s="11" t="str">
        <f>TEXT(InputData[[#This Row],[DATE]],"mmm")</f>
        <v>Dec</v>
      </c>
      <c r="P254" s="11">
        <f>YEAR(InputData[[#This Row],[DATE]])</f>
        <v>2021</v>
      </c>
    </row>
    <row r="255" spans="1:16" ht="16.5"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2">
        <f>VLOOKUP(InputData[[#This Row],[PRODUCT ID]],MasterData[],5,0)</f>
        <v>44</v>
      </c>
      <c r="K255" s="12">
        <f>VLOOKUP(InputData[[#This Row],[PRODUCT ID]],MasterData[],6,0)</f>
        <v>48.4</v>
      </c>
      <c r="L255" s="12">
        <f>InputData[[#This Row],[BUYING PRIZE]]*InputData[[#This Row],[QUANTITY]]</f>
        <v>440</v>
      </c>
      <c r="M255" s="12">
        <f>InputData[[#This Row],[QUANTITY]]*InputData[[#This Row],[SELLING PRICE]]*(1-InputData[[#This Row],[DISCOUNT %]])</f>
        <v>484</v>
      </c>
      <c r="N255" s="11">
        <f>DAY(InputData[[#This Row],[DATE]])</f>
        <v>19</v>
      </c>
      <c r="O255" s="11" t="str">
        <f>TEXT(InputData[[#This Row],[DATE]],"mmm")</f>
        <v>Dec</v>
      </c>
      <c r="P255" s="11">
        <f>YEAR(InputData[[#This Row],[DATE]])</f>
        <v>2021</v>
      </c>
    </row>
    <row r="256" spans="1:16" ht="16.5"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2">
        <f>VLOOKUP(InputData[[#This Row],[PRODUCT ID]],MasterData[],5,0)</f>
        <v>73</v>
      </c>
      <c r="K256" s="12">
        <f>VLOOKUP(InputData[[#This Row],[PRODUCT ID]],MasterData[],6,0)</f>
        <v>94.17</v>
      </c>
      <c r="L256" s="12">
        <f>InputData[[#This Row],[BUYING PRIZE]]*InputData[[#This Row],[QUANTITY]]</f>
        <v>1022</v>
      </c>
      <c r="M256" s="12">
        <f>InputData[[#This Row],[QUANTITY]]*InputData[[#This Row],[SELLING PRICE]]*(1-InputData[[#This Row],[DISCOUNT %]])</f>
        <v>1318.38</v>
      </c>
      <c r="N256" s="11">
        <f>DAY(InputData[[#This Row],[DATE]])</f>
        <v>20</v>
      </c>
      <c r="O256" s="11" t="str">
        <f>TEXT(InputData[[#This Row],[DATE]],"mmm")</f>
        <v>Dec</v>
      </c>
      <c r="P256" s="11">
        <f>YEAR(InputData[[#This Row],[DATE]])</f>
        <v>2021</v>
      </c>
    </row>
    <row r="257" spans="1:16" ht="16.5"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2">
        <f>VLOOKUP(InputData[[#This Row],[PRODUCT ID]],MasterData[],5,0)</f>
        <v>18</v>
      </c>
      <c r="K257" s="12">
        <f>VLOOKUP(InputData[[#This Row],[PRODUCT ID]],MasterData[],6,0)</f>
        <v>24.66</v>
      </c>
      <c r="L257" s="12">
        <f>InputData[[#This Row],[BUYING PRIZE]]*InputData[[#This Row],[QUANTITY]]</f>
        <v>180</v>
      </c>
      <c r="M257" s="12">
        <f>InputData[[#This Row],[QUANTITY]]*InputData[[#This Row],[SELLING PRICE]]*(1-InputData[[#This Row],[DISCOUNT %]])</f>
        <v>246.6</v>
      </c>
      <c r="N257" s="11">
        <f>DAY(InputData[[#This Row],[DATE]])</f>
        <v>21</v>
      </c>
      <c r="O257" s="11" t="str">
        <f>TEXT(InputData[[#This Row],[DATE]],"mmm")</f>
        <v>Dec</v>
      </c>
      <c r="P257" s="11">
        <f>YEAR(InputData[[#This Row],[DATE]])</f>
        <v>2021</v>
      </c>
    </row>
    <row r="258" spans="1:16" ht="16.5"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2">
        <f>VLOOKUP(InputData[[#This Row],[PRODUCT ID]],MasterData[],5,0)</f>
        <v>120</v>
      </c>
      <c r="K258" s="12">
        <f>VLOOKUP(InputData[[#This Row],[PRODUCT ID]],MasterData[],6,0)</f>
        <v>162</v>
      </c>
      <c r="L258" s="12">
        <f>InputData[[#This Row],[BUYING PRIZE]]*InputData[[#This Row],[QUANTITY]]</f>
        <v>960</v>
      </c>
      <c r="M258" s="12">
        <f>InputData[[#This Row],[QUANTITY]]*InputData[[#This Row],[SELLING PRICE]]*(1-InputData[[#This Row],[DISCOUNT %]])</f>
        <v>1296</v>
      </c>
      <c r="N258" s="11">
        <f>DAY(InputData[[#This Row],[DATE]])</f>
        <v>24</v>
      </c>
      <c r="O258" s="11" t="str">
        <f>TEXT(InputData[[#This Row],[DATE]],"mmm")</f>
        <v>Dec</v>
      </c>
      <c r="P258" s="11">
        <f>YEAR(InputData[[#This Row],[DATE]])</f>
        <v>2021</v>
      </c>
    </row>
    <row r="259" spans="1:16" ht="16.5"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2">
        <f>VLOOKUP(InputData[[#This Row],[PRODUCT ID]],MasterData[],5,0)</f>
        <v>90</v>
      </c>
      <c r="K259" s="12">
        <f>VLOOKUP(InputData[[#This Row],[PRODUCT ID]],MasterData[],6,0)</f>
        <v>96.3</v>
      </c>
      <c r="L259" s="12">
        <f>InputData[[#This Row],[BUYING PRIZE]]*InputData[[#This Row],[QUANTITY]]</f>
        <v>720</v>
      </c>
      <c r="M259" s="12">
        <f>InputData[[#This Row],[QUANTITY]]*InputData[[#This Row],[SELLING PRICE]]*(1-InputData[[#This Row],[DISCOUNT %]])</f>
        <v>770.4</v>
      </c>
      <c r="N259" s="11">
        <f>DAY(InputData[[#This Row],[DATE]])</f>
        <v>24</v>
      </c>
      <c r="O259" s="11" t="str">
        <f>TEXT(InputData[[#This Row],[DATE]],"mmm")</f>
        <v>Dec</v>
      </c>
      <c r="P259" s="11">
        <f>YEAR(InputData[[#This Row],[DATE]])</f>
        <v>2021</v>
      </c>
    </row>
    <row r="260" spans="1:16" ht="16.5"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2">
        <f>VLOOKUP(InputData[[#This Row],[PRODUCT ID]],MasterData[],5,0)</f>
        <v>138</v>
      </c>
      <c r="K260" s="12">
        <f>VLOOKUP(InputData[[#This Row],[PRODUCT ID]],MasterData[],6,0)</f>
        <v>173.88</v>
      </c>
      <c r="L260" s="12">
        <f>InputData[[#This Row],[BUYING PRIZE]]*InputData[[#This Row],[QUANTITY]]</f>
        <v>1932</v>
      </c>
      <c r="M260" s="12">
        <f>InputData[[#This Row],[QUANTITY]]*InputData[[#This Row],[SELLING PRICE]]*(1-InputData[[#This Row],[DISCOUNT %]])</f>
        <v>2434.3199999999997</v>
      </c>
      <c r="N260" s="11">
        <f>DAY(InputData[[#This Row],[DATE]])</f>
        <v>26</v>
      </c>
      <c r="O260" s="11" t="str">
        <f>TEXT(InputData[[#This Row],[DATE]],"mmm")</f>
        <v>Dec</v>
      </c>
      <c r="P260" s="11">
        <f>YEAR(InputData[[#This Row],[DATE]])</f>
        <v>2021</v>
      </c>
    </row>
    <row r="261" spans="1:16" ht="16.5"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2">
        <f>VLOOKUP(InputData[[#This Row],[PRODUCT ID]],MasterData[],5,0)</f>
        <v>47</v>
      </c>
      <c r="K261" s="12">
        <f>VLOOKUP(InputData[[#This Row],[PRODUCT ID]],MasterData[],6,0)</f>
        <v>53.11</v>
      </c>
      <c r="L261" s="12">
        <f>InputData[[#This Row],[BUYING PRIZE]]*InputData[[#This Row],[QUANTITY]]</f>
        <v>658</v>
      </c>
      <c r="M261" s="12">
        <f>InputData[[#This Row],[QUANTITY]]*InputData[[#This Row],[SELLING PRICE]]*(1-InputData[[#This Row],[DISCOUNT %]])</f>
        <v>743.54</v>
      </c>
      <c r="N261" s="11">
        <f>DAY(InputData[[#This Row],[DATE]])</f>
        <v>27</v>
      </c>
      <c r="O261" s="11" t="str">
        <f>TEXT(InputData[[#This Row],[DATE]],"mmm")</f>
        <v>Dec</v>
      </c>
      <c r="P261" s="11">
        <f>YEAR(InputData[[#This Row],[DATE]])</f>
        <v>2021</v>
      </c>
    </row>
    <row r="262" spans="1:16" ht="16.5"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2">
        <f>VLOOKUP(InputData[[#This Row],[PRODUCT ID]],MasterData[],5,0)</f>
        <v>47</v>
      </c>
      <c r="K262" s="12">
        <f>VLOOKUP(InputData[[#This Row],[PRODUCT ID]],MasterData[],6,0)</f>
        <v>53.11</v>
      </c>
      <c r="L262" s="12">
        <f>InputData[[#This Row],[BUYING PRIZE]]*InputData[[#This Row],[QUANTITY]]</f>
        <v>282</v>
      </c>
      <c r="M262" s="12">
        <f>InputData[[#This Row],[QUANTITY]]*InputData[[#This Row],[SELLING PRICE]]*(1-InputData[[#This Row],[DISCOUNT %]])</f>
        <v>318.65999999999997</v>
      </c>
      <c r="N262" s="11">
        <f>DAY(InputData[[#This Row],[DATE]])</f>
        <v>28</v>
      </c>
      <c r="O262" s="11" t="str">
        <f>TEXT(InputData[[#This Row],[DATE]],"mmm")</f>
        <v>Dec</v>
      </c>
      <c r="P262" s="11">
        <f>YEAR(InputData[[#This Row],[DATE]])</f>
        <v>2021</v>
      </c>
    </row>
    <row r="263" spans="1:16" ht="16.5"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2">
        <f>VLOOKUP(InputData[[#This Row],[PRODUCT ID]],MasterData[],5,0)</f>
        <v>148</v>
      </c>
      <c r="K263" s="12">
        <f>VLOOKUP(InputData[[#This Row],[PRODUCT ID]],MasterData[],6,0)</f>
        <v>164.28</v>
      </c>
      <c r="L263" s="12">
        <f>InputData[[#This Row],[BUYING PRIZE]]*InputData[[#This Row],[QUANTITY]]</f>
        <v>1924</v>
      </c>
      <c r="M263" s="12">
        <f>InputData[[#This Row],[QUANTITY]]*InputData[[#This Row],[SELLING PRICE]]*(1-InputData[[#This Row],[DISCOUNT %]])</f>
        <v>2135.64</v>
      </c>
      <c r="N263" s="11">
        <f>DAY(InputData[[#This Row],[DATE]])</f>
        <v>30</v>
      </c>
      <c r="O263" s="11" t="str">
        <f>TEXT(InputData[[#This Row],[DATE]],"mmm")</f>
        <v>Dec</v>
      </c>
      <c r="P263" s="11">
        <f>YEAR(InputData[[#This Row],[DATE]])</f>
        <v>2021</v>
      </c>
    </row>
    <row r="264" spans="1:16" ht="16.5"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2">
        <f>VLOOKUP(InputData[[#This Row],[PRODUCT ID]],MasterData[],5,0)</f>
        <v>121</v>
      </c>
      <c r="K264" s="12">
        <f>VLOOKUP(InputData[[#This Row],[PRODUCT ID]],MasterData[],6,0)</f>
        <v>141.57</v>
      </c>
      <c r="L264" s="12">
        <f>InputData[[#This Row],[BUYING PRIZE]]*InputData[[#This Row],[QUANTITY]]</f>
        <v>121</v>
      </c>
      <c r="M264" s="12">
        <f>InputData[[#This Row],[QUANTITY]]*InputData[[#This Row],[SELLING PRICE]]*(1-InputData[[#This Row],[DISCOUNT %]])</f>
        <v>141.57</v>
      </c>
      <c r="N264" s="11">
        <f>DAY(InputData[[#This Row],[DATE]])</f>
        <v>1</v>
      </c>
      <c r="O264" s="11" t="str">
        <f>TEXT(InputData[[#This Row],[DATE]],"mmm")</f>
        <v>Jan</v>
      </c>
      <c r="P264" s="11">
        <f>YEAR(InputData[[#This Row],[DATE]])</f>
        <v>2022</v>
      </c>
    </row>
    <row r="265" spans="1:16" ht="16.5"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2">
        <f>VLOOKUP(InputData[[#This Row],[PRODUCT ID]],MasterData[],5,0)</f>
        <v>148</v>
      </c>
      <c r="K265" s="12">
        <f>VLOOKUP(InputData[[#This Row],[PRODUCT ID]],MasterData[],6,0)</f>
        <v>164.28</v>
      </c>
      <c r="L265" s="12">
        <f>InputData[[#This Row],[BUYING PRIZE]]*InputData[[#This Row],[QUANTITY]]</f>
        <v>1036</v>
      </c>
      <c r="M265" s="12">
        <f>InputData[[#This Row],[QUANTITY]]*InputData[[#This Row],[SELLING PRICE]]*(1-InputData[[#This Row],[DISCOUNT %]])</f>
        <v>1149.96</v>
      </c>
      <c r="N265" s="11">
        <f>DAY(InputData[[#This Row],[DATE]])</f>
        <v>2</v>
      </c>
      <c r="O265" s="11" t="str">
        <f>TEXT(InputData[[#This Row],[DATE]],"mmm")</f>
        <v>Jan</v>
      </c>
      <c r="P265" s="11">
        <f>YEAR(InputData[[#This Row],[DATE]])</f>
        <v>2022</v>
      </c>
    </row>
    <row r="266" spans="1:16" ht="16.5"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2">
        <f>VLOOKUP(InputData[[#This Row],[PRODUCT ID]],MasterData[],5,0)</f>
        <v>12</v>
      </c>
      <c r="K266" s="12">
        <f>VLOOKUP(InputData[[#This Row],[PRODUCT ID]],MasterData[],6,0)</f>
        <v>15.719999999999999</v>
      </c>
      <c r="L266" s="12">
        <f>InputData[[#This Row],[BUYING PRIZE]]*InputData[[#This Row],[QUANTITY]]</f>
        <v>24</v>
      </c>
      <c r="M266" s="12">
        <f>InputData[[#This Row],[QUANTITY]]*InputData[[#This Row],[SELLING PRICE]]*(1-InputData[[#This Row],[DISCOUNT %]])</f>
        <v>31.439999999999998</v>
      </c>
      <c r="N266" s="11">
        <f>DAY(InputData[[#This Row],[DATE]])</f>
        <v>2</v>
      </c>
      <c r="O266" s="11" t="str">
        <f>TEXT(InputData[[#This Row],[DATE]],"mmm")</f>
        <v>Jan</v>
      </c>
      <c r="P266" s="11">
        <f>YEAR(InputData[[#This Row],[DATE]])</f>
        <v>2022</v>
      </c>
    </row>
    <row r="267" spans="1:16" ht="16.5"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2">
        <f>VLOOKUP(InputData[[#This Row],[PRODUCT ID]],MasterData[],5,0)</f>
        <v>95</v>
      </c>
      <c r="K267" s="12">
        <f>VLOOKUP(InputData[[#This Row],[PRODUCT ID]],MasterData[],6,0)</f>
        <v>119.7</v>
      </c>
      <c r="L267" s="12">
        <f>InputData[[#This Row],[BUYING PRIZE]]*InputData[[#This Row],[QUANTITY]]</f>
        <v>95</v>
      </c>
      <c r="M267" s="12">
        <f>InputData[[#This Row],[QUANTITY]]*InputData[[#This Row],[SELLING PRICE]]*(1-InputData[[#This Row],[DISCOUNT %]])</f>
        <v>119.7</v>
      </c>
      <c r="N267" s="11">
        <f>DAY(InputData[[#This Row],[DATE]])</f>
        <v>2</v>
      </c>
      <c r="O267" s="11" t="str">
        <f>TEXT(InputData[[#This Row],[DATE]],"mmm")</f>
        <v>Jan</v>
      </c>
      <c r="P267" s="11">
        <f>YEAR(InputData[[#This Row],[DATE]])</f>
        <v>2022</v>
      </c>
    </row>
    <row r="268" spans="1:16" ht="16.5"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2">
        <f>VLOOKUP(InputData[[#This Row],[PRODUCT ID]],MasterData[],5,0)</f>
        <v>67</v>
      </c>
      <c r="K268" s="12">
        <f>VLOOKUP(InputData[[#This Row],[PRODUCT ID]],MasterData[],6,0)</f>
        <v>83.08</v>
      </c>
      <c r="L268" s="12">
        <f>InputData[[#This Row],[BUYING PRIZE]]*InputData[[#This Row],[QUANTITY]]</f>
        <v>603</v>
      </c>
      <c r="M268" s="12">
        <f>InputData[[#This Row],[QUANTITY]]*InputData[[#This Row],[SELLING PRICE]]*(1-InputData[[#This Row],[DISCOUNT %]])</f>
        <v>747.72</v>
      </c>
      <c r="N268" s="11">
        <f>DAY(InputData[[#This Row],[DATE]])</f>
        <v>3</v>
      </c>
      <c r="O268" s="11" t="str">
        <f>TEXT(InputData[[#This Row],[DATE]],"mmm")</f>
        <v>Jan</v>
      </c>
      <c r="P268" s="11">
        <f>YEAR(InputData[[#This Row],[DATE]])</f>
        <v>2022</v>
      </c>
    </row>
    <row r="269" spans="1:16" ht="16.5"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2">
        <f>VLOOKUP(InputData[[#This Row],[PRODUCT ID]],MasterData[],5,0)</f>
        <v>73</v>
      </c>
      <c r="K269" s="12">
        <f>VLOOKUP(InputData[[#This Row],[PRODUCT ID]],MasterData[],6,0)</f>
        <v>94.17</v>
      </c>
      <c r="L269" s="12">
        <f>InputData[[#This Row],[BUYING PRIZE]]*InputData[[#This Row],[QUANTITY]]</f>
        <v>584</v>
      </c>
      <c r="M269" s="12">
        <f>InputData[[#This Row],[QUANTITY]]*InputData[[#This Row],[SELLING PRICE]]*(1-InputData[[#This Row],[DISCOUNT %]])</f>
        <v>753.36</v>
      </c>
      <c r="N269" s="11">
        <f>DAY(InputData[[#This Row],[DATE]])</f>
        <v>4</v>
      </c>
      <c r="O269" s="11" t="str">
        <f>TEXT(InputData[[#This Row],[DATE]],"mmm")</f>
        <v>Jan</v>
      </c>
      <c r="P269" s="11">
        <f>YEAR(InputData[[#This Row],[DATE]])</f>
        <v>2022</v>
      </c>
    </row>
    <row r="270" spans="1:16" ht="16.5"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2">
        <f>VLOOKUP(InputData[[#This Row],[PRODUCT ID]],MasterData[],5,0)</f>
        <v>47</v>
      </c>
      <c r="K270" s="12">
        <f>VLOOKUP(InputData[[#This Row],[PRODUCT ID]],MasterData[],6,0)</f>
        <v>53.11</v>
      </c>
      <c r="L270" s="12">
        <f>InputData[[#This Row],[BUYING PRIZE]]*InputData[[#This Row],[QUANTITY]]</f>
        <v>47</v>
      </c>
      <c r="M270" s="12">
        <f>InputData[[#This Row],[QUANTITY]]*InputData[[#This Row],[SELLING PRICE]]*(1-InputData[[#This Row],[DISCOUNT %]])</f>
        <v>53.11</v>
      </c>
      <c r="N270" s="11">
        <f>DAY(InputData[[#This Row],[DATE]])</f>
        <v>4</v>
      </c>
      <c r="O270" s="11" t="str">
        <f>TEXT(InputData[[#This Row],[DATE]],"mmm")</f>
        <v>Jan</v>
      </c>
      <c r="P270" s="11">
        <f>YEAR(InputData[[#This Row],[DATE]])</f>
        <v>2022</v>
      </c>
    </row>
    <row r="271" spans="1:16" ht="16.5"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2">
        <f>VLOOKUP(InputData[[#This Row],[PRODUCT ID]],MasterData[],5,0)</f>
        <v>89</v>
      </c>
      <c r="K271" s="12">
        <f>VLOOKUP(InputData[[#This Row],[PRODUCT ID]],MasterData[],6,0)</f>
        <v>117.48</v>
      </c>
      <c r="L271" s="12">
        <f>InputData[[#This Row],[BUYING PRIZE]]*InputData[[#This Row],[QUANTITY]]</f>
        <v>1068</v>
      </c>
      <c r="M271" s="12">
        <f>InputData[[#This Row],[QUANTITY]]*InputData[[#This Row],[SELLING PRICE]]*(1-InputData[[#This Row],[DISCOUNT %]])</f>
        <v>1409.76</v>
      </c>
      <c r="N271" s="11">
        <f>DAY(InputData[[#This Row],[DATE]])</f>
        <v>9</v>
      </c>
      <c r="O271" s="11" t="str">
        <f>TEXT(InputData[[#This Row],[DATE]],"mmm")</f>
        <v>Jan</v>
      </c>
      <c r="P271" s="11">
        <f>YEAR(InputData[[#This Row],[DATE]])</f>
        <v>2022</v>
      </c>
    </row>
    <row r="272" spans="1:16" ht="16.5"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2">
        <f>VLOOKUP(InputData[[#This Row],[PRODUCT ID]],MasterData[],5,0)</f>
        <v>55</v>
      </c>
      <c r="K272" s="12">
        <f>VLOOKUP(InputData[[#This Row],[PRODUCT ID]],MasterData[],6,0)</f>
        <v>58.3</v>
      </c>
      <c r="L272" s="12">
        <f>InputData[[#This Row],[BUYING PRIZE]]*InputData[[#This Row],[QUANTITY]]</f>
        <v>770</v>
      </c>
      <c r="M272" s="12">
        <f>InputData[[#This Row],[QUANTITY]]*InputData[[#This Row],[SELLING PRICE]]*(1-InputData[[#This Row],[DISCOUNT %]])</f>
        <v>816.19999999999993</v>
      </c>
      <c r="N272" s="11">
        <f>DAY(InputData[[#This Row],[DATE]])</f>
        <v>10</v>
      </c>
      <c r="O272" s="11" t="str">
        <f>TEXT(InputData[[#This Row],[DATE]],"mmm")</f>
        <v>Jan</v>
      </c>
      <c r="P272" s="11">
        <f>YEAR(InputData[[#This Row],[DATE]])</f>
        <v>2022</v>
      </c>
    </row>
    <row r="273" spans="1:16" ht="16.5"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2">
        <f>VLOOKUP(InputData[[#This Row],[PRODUCT ID]],MasterData[],5,0)</f>
        <v>89</v>
      </c>
      <c r="K273" s="12">
        <f>VLOOKUP(InputData[[#This Row],[PRODUCT ID]],MasterData[],6,0)</f>
        <v>117.48</v>
      </c>
      <c r="L273" s="12">
        <f>InputData[[#This Row],[BUYING PRIZE]]*InputData[[#This Row],[QUANTITY]]</f>
        <v>178</v>
      </c>
      <c r="M273" s="12">
        <f>InputData[[#This Row],[QUANTITY]]*InputData[[#This Row],[SELLING PRICE]]*(1-InputData[[#This Row],[DISCOUNT %]])</f>
        <v>234.96</v>
      </c>
      <c r="N273" s="11">
        <f>DAY(InputData[[#This Row],[DATE]])</f>
        <v>11</v>
      </c>
      <c r="O273" s="11" t="str">
        <f>TEXT(InputData[[#This Row],[DATE]],"mmm")</f>
        <v>Jan</v>
      </c>
      <c r="P273" s="11">
        <f>YEAR(InputData[[#This Row],[DATE]])</f>
        <v>2022</v>
      </c>
    </row>
    <row r="274" spans="1:16" ht="16.5"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2">
        <f>VLOOKUP(InputData[[#This Row],[PRODUCT ID]],MasterData[],5,0)</f>
        <v>150</v>
      </c>
      <c r="K274" s="12">
        <f>VLOOKUP(InputData[[#This Row],[PRODUCT ID]],MasterData[],6,0)</f>
        <v>210</v>
      </c>
      <c r="L274" s="12">
        <f>InputData[[#This Row],[BUYING PRIZE]]*InputData[[#This Row],[QUANTITY]]</f>
        <v>900</v>
      </c>
      <c r="M274" s="12">
        <f>InputData[[#This Row],[QUANTITY]]*InputData[[#This Row],[SELLING PRICE]]*(1-InputData[[#This Row],[DISCOUNT %]])</f>
        <v>1260</v>
      </c>
      <c r="N274" s="11">
        <f>DAY(InputData[[#This Row],[DATE]])</f>
        <v>13</v>
      </c>
      <c r="O274" s="11" t="str">
        <f>TEXT(InputData[[#This Row],[DATE]],"mmm")</f>
        <v>Jan</v>
      </c>
      <c r="P274" s="11">
        <f>YEAR(InputData[[#This Row],[DATE]])</f>
        <v>2022</v>
      </c>
    </row>
    <row r="275" spans="1:16" ht="16.5"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2">
        <f>VLOOKUP(InputData[[#This Row],[PRODUCT ID]],MasterData[],5,0)</f>
        <v>44</v>
      </c>
      <c r="K275" s="12">
        <f>VLOOKUP(InputData[[#This Row],[PRODUCT ID]],MasterData[],6,0)</f>
        <v>48.4</v>
      </c>
      <c r="L275" s="12">
        <f>InputData[[#This Row],[BUYING PRIZE]]*InputData[[#This Row],[QUANTITY]]</f>
        <v>616</v>
      </c>
      <c r="M275" s="12">
        <f>InputData[[#This Row],[QUANTITY]]*InputData[[#This Row],[SELLING PRICE]]*(1-InputData[[#This Row],[DISCOUNT %]])</f>
        <v>677.6</v>
      </c>
      <c r="N275" s="11">
        <f>DAY(InputData[[#This Row],[DATE]])</f>
        <v>14</v>
      </c>
      <c r="O275" s="11" t="str">
        <f>TEXT(InputData[[#This Row],[DATE]],"mmm")</f>
        <v>Jan</v>
      </c>
      <c r="P275" s="11">
        <f>YEAR(InputData[[#This Row],[DATE]])</f>
        <v>2022</v>
      </c>
    </row>
    <row r="276" spans="1:16" ht="16.5"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2">
        <f>VLOOKUP(InputData[[#This Row],[PRODUCT ID]],MasterData[],5,0)</f>
        <v>121</v>
      </c>
      <c r="K276" s="12">
        <f>VLOOKUP(InputData[[#This Row],[PRODUCT ID]],MasterData[],6,0)</f>
        <v>141.57</v>
      </c>
      <c r="L276" s="12">
        <f>InputData[[#This Row],[BUYING PRIZE]]*InputData[[#This Row],[QUANTITY]]</f>
        <v>1210</v>
      </c>
      <c r="M276" s="12">
        <f>InputData[[#This Row],[QUANTITY]]*InputData[[#This Row],[SELLING PRICE]]*(1-InputData[[#This Row],[DISCOUNT %]])</f>
        <v>1415.6999999999998</v>
      </c>
      <c r="N276" s="11">
        <f>DAY(InputData[[#This Row],[DATE]])</f>
        <v>15</v>
      </c>
      <c r="O276" s="11" t="str">
        <f>TEXT(InputData[[#This Row],[DATE]],"mmm")</f>
        <v>Jan</v>
      </c>
      <c r="P276" s="11">
        <f>YEAR(InputData[[#This Row],[DATE]])</f>
        <v>2022</v>
      </c>
    </row>
    <row r="277" spans="1:16" ht="16.5"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2">
        <f>VLOOKUP(InputData[[#This Row],[PRODUCT ID]],MasterData[],5,0)</f>
        <v>112</v>
      </c>
      <c r="K277" s="12">
        <f>VLOOKUP(InputData[[#This Row],[PRODUCT ID]],MasterData[],6,0)</f>
        <v>146.72</v>
      </c>
      <c r="L277" s="12">
        <f>InputData[[#This Row],[BUYING PRIZE]]*InputData[[#This Row],[QUANTITY]]</f>
        <v>1232</v>
      </c>
      <c r="M277" s="12">
        <f>InputData[[#This Row],[QUANTITY]]*InputData[[#This Row],[SELLING PRICE]]*(1-InputData[[#This Row],[DISCOUNT %]])</f>
        <v>1613.92</v>
      </c>
      <c r="N277" s="11">
        <f>DAY(InputData[[#This Row],[DATE]])</f>
        <v>16</v>
      </c>
      <c r="O277" s="11" t="str">
        <f>TEXT(InputData[[#This Row],[DATE]],"mmm")</f>
        <v>Jan</v>
      </c>
      <c r="P277" s="11">
        <f>YEAR(InputData[[#This Row],[DATE]])</f>
        <v>2022</v>
      </c>
    </row>
    <row r="278" spans="1:16" ht="16.5"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2">
        <f>VLOOKUP(InputData[[#This Row],[PRODUCT ID]],MasterData[],5,0)</f>
        <v>90</v>
      </c>
      <c r="K278" s="12">
        <f>VLOOKUP(InputData[[#This Row],[PRODUCT ID]],MasterData[],6,0)</f>
        <v>115.2</v>
      </c>
      <c r="L278" s="12">
        <f>InputData[[#This Row],[BUYING PRIZE]]*InputData[[#This Row],[QUANTITY]]</f>
        <v>360</v>
      </c>
      <c r="M278" s="12">
        <f>InputData[[#This Row],[QUANTITY]]*InputData[[#This Row],[SELLING PRICE]]*(1-InputData[[#This Row],[DISCOUNT %]])</f>
        <v>460.8</v>
      </c>
      <c r="N278" s="11">
        <f>DAY(InputData[[#This Row],[DATE]])</f>
        <v>17</v>
      </c>
      <c r="O278" s="11" t="str">
        <f>TEXT(InputData[[#This Row],[DATE]],"mmm")</f>
        <v>Jan</v>
      </c>
      <c r="P278" s="11">
        <f>YEAR(InputData[[#This Row],[DATE]])</f>
        <v>2022</v>
      </c>
    </row>
    <row r="279" spans="1:16" ht="16.5"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2">
        <f>VLOOKUP(InputData[[#This Row],[PRODUCT ID]],MasterData[],5,0)</f>
        <v>83</v>
      </c>
      <c r="K279" s="12">
        <f>VLOOKUP(InputData[[#This Row],[PRODUCT ID]],MasterData[],6,0)</f>
        <v>94.62</v>
      </c>
      <c r="L279" s="12">
        <f>InputData[[#This Row],[BUYING PRIZE]]*InputData[[#This Row],[QUANTITY]]</f>
        <v>747</v>
      </c>
      <c r="M279" s="12">
        <f>InputData[[#This Row],[QUANTITY]]*InputData[[#This Row],[SELLING PRICE]]*(1-InputData[[#This Row],[DISCOUNT %]])</f>
        <v>851.58</v>
      </c>
      <c r="N279" s="11">
        <f>DAY(InputData[[#This Row],[DATE]])</f>
        <v>18</v>
      </c>
      <c r="O279" s="11" t="str">
        <f>TEXT(InputData[[#This Row],[DATE]],"mmm")</f>
        <v>Jan</v>
      </c>
      <c r="P279" s="11">
        <f>YEAR(InputData[[#This Row],[DATE]])</f>
        <v>2022</v>
      </c>
    </row>
    <row r="280" spans="1:16" ht="16.5"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2">
        <f>VLOOKUP(InputData[[#This Row],[PRODUCT ID]],MasterData[],5,0)</f>
        <v>126</v>
      </c>
      <c r="K280" s="12">
        <f>VLOOKUP(InputData[[#This Row],[PRODUCT ID]],MasterData[],6,0)</f>
        <v>162.54</v>
      </c>
      <c r="L280" s="12">
        <f>InputData[[#This Row],[BUYING PRIZE]]*InputData[[#This Row],[QUANTITY]]</f>
        <v>252</v>
      </c>
      <c r="M280" s="12">
        <f>InputData[[#This Row],[QUANTITY]]*InputData[[#This Row],[SELLING PRICE]]*(1-InputData[[#This Row],[DISCOUNT %]])</f>
        <v>325.08</v>
      </c>
      <c r="N280" s="11">
        <f>DAY(InputData[[#This Row],[DATE]])</f>
        <v>20</v>
      </c>
      <c r="O280" s="11" t="str">
        <f>TEXT(InputData[[#This Row],[DATE]],"mmm")</f>
        <v>Jan</v>
      </c>
      <c r="P280" s="11">
        <f>YEAR(InputData[[#This Row],[DATE]])</f>
        <v>2022</v>
      </c>
    </row>
    <row r="281" spans="1:16" ht="16.5"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2">
        <f>VLOOKUP(InputData[[#This Row],[PRODUCT ID]],MasterData[],5,0)</f>
        <v>112</v>
      </c>
      <c r="K281" s="12">
        <f>VLOOKUP(InputData[[#This Row],[PRODUCT ID]],MasterData[],6,0)</f>
        <v>146.72</v>
      </c>
      <c r="L281" s="12">
        <f>InputData[[#This Row],[BUYING PRIZE]]*InputData[[#This Row],[QUANTITY]]</f>
        <v>784</v>
      </c>
      <c r="M281" s="12">
        <f>InputData[[#This Row],[QUANTITY]]*InputData[[#This Row],[SELLING PRICE]]*(1-InputData[[#This Row],[DISCOUNT %]])</f>
        <v>1027.04</v>
      </c>
      <c r="N281" s="11">
        <f>DAY(InputData[[#This Row],[DATE]])</f>
        <v>20</v>
      </c>
      <c r="O281" s="11" t="str">
        <f>TEXT(InputData[[#This Row],[DATE]],"mmm")</f>
        <v>Jan</v>
      </c>
      <c r="P281" s="11">
        <f>YEAR(InputData[[#This Row],[DATE]])</f>
        <v>2022</v>
      </c>
    </row>
    <row r="282" spans="1:16" ht="16.5"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2">
        <f>VLOOKUP(InputData[[#This Row],[PRODUCT ID]],MasterData[],5,0)</f>
        <v>98</v>
      </c>
      <c r="K282" s="12">
        <f>VLOOKUP(InputData[[#This Row],[PRODUCT ID]],MasterData[],6,0)</f>
        <v>103.88</v>
      </c>
      <c r="L282" s="12">
        <f>InputData[[#This Row],[BUYING PRIZE]]*InputData[[#This Row],[QUANTITY]]</f>
        <v>588</v>
      </c>
      <c r="M282" s="12">
        <f>InputData[[#This Row],[QUANTITY]]*InputData[[#This Row],[SELLING PRICE]]*(1-InputData[[#This Row],[DISCOUNT %]])</f>
        <v>623.28</v>
      </c>
      <c r="N282" s="11">
        <f>DAY(InputData[[#This Row],[DATE]])</f>
        <v>22</v>
      </c>
      <c r="O282" s="11" t="str">
        <f>TEXT(InputData[[#This Row],[DATE]],"mmm")</f>
        <v>Jan</v>
      </c>
      <c r="P282" s="11">
        <f>YEAR(InputData[[#This Row],[DATE]])</f>
        <v>2022</v>
      </c>
    </row>
    <row r="283" spans="1:16" ht="16.5"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2">
        <f>VLOOKUP(InputData[[#This Row],[PRODUCT ID]],MasterData[],5,0)</f>
        <v>105</v>
      </c>
      <c r="K283" s="12">
        <f>VLOOKUP(InputData[[#This Row],[PRODUCT ID]],MasterData[],6,0)</f>
        <v>142.80000000000001</v>
      </c>
      <c r="L283" s="12">
        <f>InputData[[#This Row],[BUYING PRIZE]]*InputData[[#This Row],[QUANTITY]]</f>
        <v>525</v>
      </c>
      <c r="M283" s="12">
        <f>InputData[[#This Row],[QUANTITY]]*InputData[[#This Row],[SELLING PRICE]]*(1-InputData[[#This Row],[DISCOUNT %]])</f>
        <v>714</v>
      </c>
      <c r="N283" s="11">
        <f>DAY(InputData[[#This Row],[DATE]])</f>
        <v>23</v>
      </c>
      <c r="O283" s="11" t="str">
        <f>TEXT(InputData[[#This Row],[DATE]],"mmm")</f>
        <v>Jan</v>
      </c>
      <c r="P283" s="11">
        <f>YEAR(InputData[[#This Row],[DATE]])</f>
        <v>2022</v>
      </c>
    </row>
    <row r="284" spans="1:16" ht="16.5"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2">
        <f>VLOOKUP(InputData[[#This Row],[PRODUCT ID]],MasterData[],5,0)</f>
        <v>120</v>
      </c>
      <c r="K284" s="12">
        <f>VLOOKUP(InputData[[#This Row],[PRODUCT ID]],MasterData[],6,0)</f>
        <v>162</v>
      </c>
      <c r="L284" s="12">
        <f>InputData[[#This Row],[BUYING PRIZE]]*InputData[[#This Row],[QUANTITY]]</f>
        <v>960</v>
      </c>
      <c r="M284" s="12">
        <f>InputData[[#This Row],[QUANTITY]]*InputData[[#This Row],[SELLING PRICE]]*(1-InputData[[#This Row],[DISCOUNT %]])</f>
        <v>1296</v>
      </c>
      <c r="N284" s="11">
        <f>DAY(InputData[[#This Row],[DATE]])</f>
        <v>23</v>
      </c>
      <c r="O284" s="11" t="str">
        <f>TEXT(InputData[[#This Row],[DATE]],"mmm")</f>
        <v>Jan</v>
      </c>
      <c r="P284" s="11">
        <f>YEAR(InputData[[#This Row],[DATE]])</f>
        <v>2022</v>
      </c>
    </row>
    <row r="285" spans="1:16" ht="16.5"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2">
        <f>VLOOKUP(InputData[[#This Row],[PRODUCT ID]],MasterData[],5,0)</f>
        <v>148</v>
      </c>
      <c r="K285" s="12">
        <f>VLOOKUP(InputData[[#This Row],[PRODUCT ID]],MasterData[],6,0)</f>
        <v>201.28</v>
      </c>
      <c r="L285" s="12">
        <f>InputData[[#This Row],[BUYING PRIZE]]*InputData[[#This Row],[QUANTITY]]</f>
        <v>2220</v>
      </c>
      <c r="M285" s="12">
        <f>InputData[[#This Row],[QUANTITY]]*InputData[[#This Row],[SELLING PRICE]]*(1-InputData[[#This Row],[DISCOUNT %]])</f>
        <v>3019.2</v>
      </c>
      <c r="N285" s="11">
        <f>DAY(InputData[[#This Row],[DATE]])</f>
        <v>24</v>
      </c>
      <c r="O285" s="11" t="str">
        <f>TEXT(InputData[[#This Row],[DATE]],"mmm")</f>
        <v>Jan</v>
      </c>
      <c r="P285" s="11">
        <f>YEAR(InputData[[#This Row],[DATE]])</f>
        <v>2022</v>
      </c>
    </row>
    <row r="286" spans="1:16" ht="16.5"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2">
        <f>VLOOKUP(InputData[[#This Row],[PRODUCT ID]],MasterData[],5,0)</f>
        <v>134</v>
      </c>
      <c r="K286" s="12">
        <f>VLOOKUP(InputData[[#This Row],[PRODUCT ID]],MasterData[],6,0)</f>
        <v>156.78</v>
      </c>
      <c r="L286" s="12">
        <f>InputData[[#This Row],[BUYING PRIZE]]*InputData[[#This Row],[QUANTITY]]</f>
        <v>1876</v>
      </c>
      <c r="M286" s="12">
        <f>InputData[[#This Row],[QUANTITY]]*InputData[[#This Row],[SELLING PRICE]]*(1-InputData[[#This Row],[DISCOUNT %]])</f>
        <v>2194.92</v>
      </c>
      <c r="N286" s="11">
        <f>DAY(InputData[[#This Row],[DATE]])</f>
        <v>25</v>
      </c>
      <c r="O286" s="11" t="str">
        <f>TEXT(InputData[[#This Row],[DATE]],"mmm")</f>
        <v>Jan</v>
      </c>
      <c r="P286" s="11">
        <f>YEAR(InputData[[#This Row],[DATE]])</f>
        <v>2022</v>
      </c>
    </row>
    <row r="287" spans="1:16" ht="16.5"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2">
        <f>VLOOKUP(InputData[[#This Row],[PRODUCT ID]],MasterData[],5,0)</f>
        <v>13</v>
      </c>
      <c r="K287" s="12">
        <f>VLOOKUP(InputData[[#This Row],[PRODUCT ID]],MasterData[],6,0)</f>
        <v>16.64</v>
      </c>
      <c r="L287" s="12">
        <f>InputData[[#This Row],[BUYING PRIZE]]*InputData[[#This Row],[QUANTITY]]</f>
        <v>143</v>
      </c>
      <c r="M287" s="12">
        <f>InputData[[#This Row],[QUANTITY]]*InputData[[#This Row],[SELLING PRICE]]*(1-InputData[[#This Row],[DISCOUNT %]])</f>
        <v>183.04000000000002</v>
      </c>
      <c r="N287" s="11">
        <f>DAY(InputData[[#This Row],[DATE]])</f>
        <v>28</v>
      </c>
      <c r="O287" s="11" t="str">
        <f>TEXT(InputData[[#This Row],[DATE]],"mmm")</f>
        <v>Jan</v>
      </c>
      <c r="P287" s="11">
        <f>YEAR(InputData[[#This Row],[DATE]])</f>
        <v>2022</v>
      </c>
    </row>
    <row r="288" spans="1:16" ht="16.5"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2">
        <f>VLOOKUP(InputData[[#This Row],[PRODUCT ID]],MasterData[],5,0)</f>
        <v>141</v>
      </c>
      <c r="K288" s="12">
        <f>VLOOKUP(InputData[[#This Row],[PRODUCT ID]],MasterData[],6,0)</f>
        <v>149.46</v>
      </c>
      <c r="L288" s="12">
        <f>InputData[[#This Row],[BUYING PRIZE]]*InputData[[#This Row],[QUANTITY]]</f>
        <v>846</v>
      </c>
      <c r="M288" s="12">
        <f>InputData[[#This Row],[QUANTITY]]*InputData[[#This Row],[SELLING PRICE]]*(1-InputData[[#This Row],[DISCOUNT %]])</f>
        <v>896.76</v>
      </c>
      <c r="N288" s="11">
        <f>DAY(InputData[[#This Row],[DATE]])</f>
        <v>31</v>
      </c>
      <c r="O288" s="11" t="str">
        <f>TEXT(InputData[[#This Row],[DATE]],"mmm")</f>
        <v>Jan</v>
      </c>
      <c r="P288" s="11">
        <f>YEAR(InputData[[#This Row],[DATE]])</f>
        <v>2022</v>
      </c>
    </row>
    <row r="289" spans="1:16" ht="16.5"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2">
        <f>VLOOKUP(InputData[[#This Row],[PRODUCT ID]],MasterData[],5,0)</f>
        <v>138</v>
      </c>
      <c r="K289" s="12">
        <f>VLOOKUP(InputData[[#This Row],[PRODUCT ID]],MasterData[],6,0)</f>
        <v>173.88</v>
      </c>
      <c r="L289" s="12">
        <f>InputData[[#This Row],[BUYING PRIZE]]*InputData[[#This Row],[QUANTITY]]</f>
        <v>1242</v>
      </c>
      <c r="M289" s="12">
        <f>InputData[[#This Row],[QUANTITY]]*InputData[[#This Row],[SELLING PRICE]]*(1-InputData[[#This Row],[DISCOUNT %]])</f>
        <v>1564.92</v>
      </c>
      <c r="N289" s="11">
        <f>DAY(InputData[[#This Row],[DATE]])</f>
        <v>31</v>
      </c>
      <c r="O289" s="11" t="str">
        <f>TEXT(InputData[[#This Row],[DATE]],"mmm")</f>
        <v>Jan</v>
      </c>
      <c r="P289" s="11">
        <f>YEAR(InputData[[#This Row],[DATE]])</f>
        <v>2022</v>
      </c>
    </row>
    <row r="290" spans="1:16" ht="16.5"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2">
        <f>VLOOKUP(InputData[[#This Row],[PRODUCT ID]],MasterData[],5,0)</f>
        <v>133</v>
      </c>
      <c r="K290" s="12">
        <f>VLOOKUP(InputData[[#This Row],[PRODUCT ID]],MasterData[],6,0)</f>
        <v>155.61000000000001</v>
      </c>
      <c r="L290" s="12">
        <f>InputData[[#This Row],[BUYING PRIZE]]*InputData[[#This Row],[QUANTITY]]</f>
        <v>1197</v>
      </c>
      <c r="M290" s="12">
        <f>InputData[[#This Row],[QUANTITY]]*InputData[[#This Row],[SELLING PRICE]]*(1-InputData[[#This Row],[DISCOUNT %]])</f>
        <v>1400.4900000000002</v>
      </c>
      <c r="N290" s="11">
        <f>DAY(InputData[[#This Row],[DATE]])</f>
        <v>1</v>
      </c>
      <c r="O290" s="11" t="str">
        <f>TEXT(InputData[[#This Row],[DATE]],"mmm")</f>
        <v>Feb</v>
      </c>
      <c r="P290" s="11">
        <f>YEAR(InputData[[#This Row],[DATE]])</f>
        <v>2022</v>
      </c>
    </row>
    <row r="291" spans="1:16" ht="16.5"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2">
        <f>VLOOKUP(InputData[[#This Row],[PRODUCT ID]],MasterData[],5,0)</f>
        <v>112</v>
      </c>
      <c r="K291" s="12">
        <f>VLOOKUP(InputData[[#This Row],[PRODUCT ID]],MasterData[],6,0)</f>
        <v>146.72</v>
      </c>
      <c r="L291" s="12">
        <f>InputData[[#This Row],[BUYING PRIZE]]*InputData[[#This Row],[QUANTITY]]</f>
        <v>896</v>
      </c>
      <c r="M291" s="12">
        <f>InputData[[#This Row],[QUANTITY]]*InputData[[#This Row],[SELLING PRICE]]*(1-InputData[[#This Row],[DISCOUNT %]])</f>
        <v>1173.76</v>
      </c>
      <c r="N291" s="11">
        <f>DAY(InputData[[#This Row],[DATE]])</f>
        <v>3</v>
      </c>
      <c r="O291" s="11" t="str">
        <f>TEXT(InputData[[#This Row],[DATE]],"mmm")</f>
        <v>Feb</v>
      </c>
      <c r="P291" s="11">
        <f>YEAR(InputData[[#This Row],[DATE]])</f>
        <v>2022</v>
      </c>
    </row>
    <row r="292" spans="1:16" ht="16.5"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2">
        <f>VLOOKUP(InputData[[#This Row],[PRODUCT ID]],MasterData[],5,0)</f>
        <v>37</v>
      </c>
      <c r="K292" s="12">
        <f>VLOOKUP(InputData[[#This Row],[PRODUCT ID]],MasterData[],6,0)</f>
        <v>49.21</v>
      </c>
      <c r="L292" s="12">
        <f>InputData[[#This Row],[BUYING PRIZE]]*InputData[[#This Row],[QUANTITY]]</f>
        <v>222</v>
      </c>
      <c r="M292" s="12">
        <f>InputData[[#This Row],[QUANTITY]]*InputData[[#This Row],[SELLING PRICE]]*(1-InputData[[#This Row],[DISCOUNT %]])</f>
        <v>295.26</v>
      </c>
      <c r="N292" s="11">
        <f>DAY(InputData[[#This Row],[DATE]])</f>
        <v>5</v>
      </c>
      <c r="O292" s="11" t="str">
        <f>TEXT(InputData[[#This Row],[DATE]],"mmm")</f>
        <v>Feb</v>
      </c>
      <c r="P292" s="11">
        <f>YEAR(InputData[[#This Row],[DATE]])</f>
        <v>2022</v>
      </c>
    </row>
    <row r="293" spans="1:16" ht="16.5"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2">
        <f>VLOOKUP(InputData[[#This Row],[PRODUCT ID]],MasterData[],5,0)</f>
        <v>105</v>
      </c>
      <c r="K293" s="12">
        <f>VLOOKUP(InputData[[#This Row],[PRODUCT ID]],MasterData[],6,0)</f>
        <v>142.80000000000001</v>
      </c>
      <c r="L293" s="12">
        <f>InputData[[#This Row],[BUYING PRIZE]]*InputData[[#This Row],[QUANTITY]]</f>
        <v>630</v>
      </c>
      <c r="M293" s="12">
        <f>InputData[[#This Row],[QUANTITY]]*InputData[[#This Row],[SELLING PRICE]]*(1-InputData[[#This Row],[DISCOUNT %]])</f>
        <v>856.80000000000007</v>
      </c>
      <c r="N293" s="11">
        <f>DAY(InputData[[#This Row],[DATE]])</f>
        <v>6</v>
      </c>
      <c r="O293" s="11" t="str">
        <f>TEXT(InputData[[#This Row],[DATE]],"mmm")</f>
        <v>Feb</v>
      </c>
      <c r="P293" s="11">
        <f>YEAR(InputData[[#This Row],[DATE]])</f>
        <v>2022</v>
      </c>
    </row>
    <row r="294" spans="1:16" ht="16.5"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2">
        <f>VLOOKUP(InputData[[#This Row],[PRODUCT ID]],MasterData[],5,0)</f>
        <v>133</v>
      </c>
      <c r="K294" s="12">
        <f>VLOOKUP(InputData[[#This Row],[PRODUCT ID]],MasterData[],6,0)</f>
        <v>155.61000000000001</v>
      </c>
      <c r="L294" s="12">
        <f>InputData[[#This Row],[BUYING PRIZE]]*InputData[[#This Row],[QUANTITY]]</f>
        <v>1463</v>
      </c>
      <c r="M294" s="12">
        <f>InputData[[#This Row],[QUANTITY]]*InputData[[#This Row],[SELLING PRICE]]*(1-InputData[[#This Row],[DISCOUNT %]])</f>
        <v>1711.71</v>
      </c>
      <c r="N294" s="11">
        <f>DAY(InputData[[#This Row],[DATE]])</f>
        <v>8</v>
      </c>
      <c r="O294" s="11" t="str">
        <f>TEXT(InputData[[#This Row],[DATE]],"mmm")</f>
        <v>Feb</v>
      </c>
      <c r="P294" s="11">
        <f>YEAR(InputData[[#This Row],[DATE]])</f>
        <v>2022</v>
      </c>
    </row>
    <row r="295" spans="1:16" ht="16.5"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2">
        <f>VLOOKUP(InputData[[#This Row],[PRODUCT ID]],MasterData[],5,0)</f>
        <v>44</v>
      </c>
      <c r="K295" s="12">
        <f>VLOOKUP(InputData[[#This Row],[PRODUCT ID]],MasterData[],6,0)</f>
        <v>48.84</v>
      </c>
      <c r="L295" s="12">
        <f>InputData[[#This Row],[BUYING PRIZE]]*InputData[[#This Row],[QUANTITY]]</f>
        <v>132</v>
      </c>
      <c r="M295" s="12">
        <f>InputData[[#This Row],[QUANTITY]]*InputData[[#This Row],[SELLING PRICE]]*(1-InputData[[#This Row],[DISCOUNT %]])</f>
        <v>146.52000000000001</v>
      </c>
      <c r="N295" s="11">
        <f>DAY(InputData[[#This Row],[DATE]])</f>
        <v>8</v>
      </c>
      <c r="O295" s="11" t="str">
        <f>TEXT(InputData[[#This Row],[DATE]],"mmm")</f>
        <v>Feb</v>
      </c>
      <c r="P295" s="11">
        <f>YEAR(InputData[[#This Row],[DATE]])</f>
        <v>2022</v>
      </c>
    </row>
    <row r="296" spans="1:16" ht="16.5"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2">
        <f>VLOOKUP(InputData[[#This Row],[PRODUCT ID]],MasterData[],5,0)</f>
        <v>89</v>
      </c>
      <c r="K296" s="12">
        <f>VLOOKUP(InputData[[#This Row],[PRODUCT ID]],MasterData[],6,0)</f>
        <v>117.48</v>
      </c>
      <c r="L296" s="12">
        <f>InputData[[#This Row],[BUYING PRIZE]]*InputData[[#This Row],[QUANTITY]]</f>
        <v>1246</v>
      </c>
      <c r="M296" s="12">
        <f>InputData[[#This Row],[QUANTITY]]*InputData[[#This Row],[SELLING PRICE]]*(1-InputData[[#This Row],[DISCOUNT %]])</f>
        <v>1644.72</v>
      </c>
      <c r="N296" s="11">
        <f>DAY(InputData[[#This Row],[DATE]])</f>
        <v>9</v>
      </c>
      <c r="O296" s="11" t="str">
        <f>TEXT(InputData[[#This Row],[DATE]],"mmm")</f>
        <v>Feb</v>
      </c>
      <c r="P296" s="11">
        <f>YEAR(InputData[[#This Row],[DATE]])</f>
        <v>2022</v>
      </c>
    </row>
    <row r="297" spans="1:16" ht="16.5"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2">
        <f>VLOOKUP(InputData[[#This Row],[PRODUCT ID]],MasterData[],5,0)</f>
        <v>148</v>
      </c>
      <c r="K297" s="12">
        <f>VLOOKUP(InputData[[#This Row],[PRODUCT ID]],MasterData[],6,0)</f>
        <v>164.28</v>
      </c>
      <c r="L297" s="12">
        <f>InputData[[#This Row],[BUYING PRIZE]]*InputData[[#This Row],[QUANTITY]]</f>
        <v>1924</v>
      </c>
      <c r="M297" s="12">
        <f>InputData[[#This Row],[QUANTITY]]*InputData[[#This Row],[SELLING PRICE]]*(1-InputData[[#This Row],[DISCOUNT %]])</f>
        <v>2135.64</v>
      </c>
      <c r="N297" s="11">
        <f>DAY(InputData[[#This Row],[DATE]])</f>
        <v>12</v>
      </c>
      <c r="O297" s="11" t="str">
        <f>TEXT(InputData[[#This Row],[DATE]],"mmm")</f>
        <v>Feb</v>
      </c>
      <c r="P297" s="11">
        <f>YEAR(InputData[[#This Row],[DATE]])</f>
        <v>2022</v>
      </c>
    </row>
    <row r="298" spans="1:16" ht="16.5"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2">
        <f>VLOOKUP(InputData[[#This Row],[PRODUCT ID]],MasterData[],5,0)</f>
        <v>18</v>
      </c>
      <c r="K298" s="12">
        <f>VLOOKUP(InputData[[#This Row],[PRODUCT ID]],MasterData[],6,0)</f>
        <v>24.66</v>
      </c>
      <c r="L298" s="12">
        <f>InputData[[#This Row],[BUYING PRIZE]]*InputData[[#This Row],[QUANTITY]]</f>
        <v>144</v>
      </c>
      <c r="M298" s="12">
        <f>InputData[[#This Row],[QUANTITY]]*InputData[[#This Row],[SELLING PRICE]]*(1-InputData[[#This Row],[DISCOUNT %]])</f>
        <v>197.28</v>
      </c>
      <c r="N298" s="11">
        <f>DAY(InputData[[#This Row],[DATE]])</f>
        <v>14</v>
      </c>
      <c r="O298" s="11" t="str">
        <f>TEXT(InputData[[#This Row],[DATE]],"mmm")</f>
        <v>Feb</v>
      </c>
      <c r="P298" s="11">
        <f>YEAR(InputData[[#This Row],[DATE]])</f>
        <v>2022</v>
      </c>
    </row>
    <row r="299" spans="1:16" ht="16.5"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2">
        <f>VLOOKUP(InputData[[#This Row],[PRODUCT ID]],MasterData[],5,0)</f>
        <v>37</v>
      </c>
      <c r="K299" s="12">
        <f>VLOOKUP(InputData[[#This Row],[PRODUCT ID]],MasterData[],6,0)</f>
        <v>41.81</v>
      </c>
      <c r="L299" s="12">
        <f>InputData[[#This Row],[BUYING PRIZE]]*InputData[[#This Row],[QUANTITY]]</f>
        <v>111</v>
      </c>
      <c r="M299" s="12">
        <f>InputData[[#This Row],[QUANTITY]]*InputData[[#This Row],[SELLING PRICE]]*(1-InputData[[#This Row],[DISCOUNT %]])</f>
        <v>125.43</v>
      </c>
      <c r="N299" s="11">
        <f>DAY(InputData[[#This Row],[DATE]])</f>
        <v>14</v>
      </c>
      <c r="O299" s="11" t="str">
        <f>TEXT(InputData[[#This Row],[DATE]],"mmm")</f>
        <v>Feb</v>
      </c>
      <c r="P299" s="11">
        <f>YEAR(InputData[[#This Row],[DATE]])</f>
        <v>2022</v>
      </c>
    </row>
    <row r="300" spans="1:16" ht="16.5"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2">
        <f>VLOOKUP(InputData[[#This Row],[PRODUCT ID]],MasterData[],5,0)</f>
        <v>89</v>
      </c>
      <c r="K300" s="12">
        <f>VLOOKUP(InputData[[#This Row],[PRODUCT ID]],MasterData[],6,0)</f>
        <v>117.48</v>
      </c>
      <c r="L300" s="12">
        <f>InputData[[#This Row],[BUYING PRIZE]]*InputData[[#This Row],[QUANTITY]]</f>
        <v>89</v>
      </c>
      <c r="M300" s="12">
        <f>InputData[[#This Row],[QUANTITY]]*InputData[[#This Row],[SELLING PRICE]]*(1-InputData[[#This Row],[DISCOUNT %]])</f>
        <v>117.48</v>
      </c>
      <c r="N300" s="11">
        <f>DAY(InputData[[#This Row],[DATE]])</f>
        <v>16</v>
      </c>
      <c r="O300" s="11" t="str">
        <f>TEXT(InputData[[#This Row],[DATE]],"mmm")</f>
        <v>Feb</v>
      </c>
      <c r="P300" s="11">
        <f>YEAR(InputData[[#This Row],[DATE]])</f>
        <v>2022</v>
      </c>
    </row>
    <row r="301" spans="1:16" ht="16.5"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2">
        <f>VLOOKUP(InputData[[#This Row],[PRODUCT ID]],MasterData[],5,0)</f>
        <v>105</v>
      </c>
      <c r="K301" s="12">
        <f>VLOOKUP(InputData[[#This Row],[PRODUCT ID]],MasterData[],6,0)</f>
        <v>142.80000000000001</v>
      </c>
      <c r="L301" s="12">
        <f>InputData[[#This Row],[BUYING PRIZE]]*InputData[[#This Row],[QUANTITY]]</f>
        <v>1365</v>
      </c>
      <c r="M301" s="12">
        <f>InputData[[#This Row],[QUANTITY]]*InputData[[#This Row],[SELLING PRICE]]*(1-InputData[[#This Row],[DISCOUNT %]])</f>
        <v>1856.4</v>
      </c>
      <c r="N301" s="11">
        <f>DAY(InputData[[#This Row],[DATE]])</f>
        <v>19</v>
      </c>
      <c r="O301" s="11" t="str">
        <f>TEXT(InputData[[#This Row],[DATE]],"mmm")</f>
        <v>Feb</v>
      </c>
      <c r="P301" s="11">
        <f>YEAR(InputData[[#This Row],[DATE]])</f>
        <v>2022</v>
      </c>
    </row>
    <row r="302" spans="1:16" ht="16.5"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2">
        <f>VLOOKUP(InputData[[#This Row],[PRODUCT ID]],MasterData[],5,0)</f>
        <v>73</v>
      </c>
      <c r="K302" s="12">
        <f>VLOOKUP(InputData[[#This Row],[PRODUCT ID]],MasterData[],6,0)</f>
        <v>94.17</v>
      </c>
      <c r="L302" s="12">
        <f>InputData[[#This Row],[BUYING PRIZE]]*InputData[[#This Row],[QUANTITY]]</f>
        <v>438</v>
      </c>
      <c r="M302" s="12">
        <f>InputData[[#This Row],[QUANTITY]]*InputData[[#This Row],[SELLING PRICE]]*(1-InputData[[#This Row],[DISCOUNT %]])</f>
        <v>565.02</v>
      </c>
      <c r="N302" s="11">
        <f>DAY(InputData[[#This Row],[DATE]])</f>
        <v>20</v>
      </c>
      <c r="O302" s="11" t="str">
        <f>TEXT(InputData[[#This Row],[DATE]],"mmm")</f>
        <v>Feb</v>
      </c>
      <c r="P302" s="11">
        <f>YEAR(InputData[[#This Row],[DATE]])</f>
        <v>2022</v>
      </c>
    </row>
    <row r="303" spans="1:16" ht="16.5"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2">
        <f>VLOOKUP(InputData[[#This Row],[PRODUCT ID]],MasterData[],5,0)</f>
        <v>112</v>
      </c>
      <c r="K303" s="12">
        <f>VLOOKUP(InputData[[#This Row],[PRODUCT ID]],MasterData[],6,0)</f>
        <v>122.08</v>
      </c>
      <c r="L303" s="12">
        <f>InputData[[#This Row],[BUYING PRIZE]]*InputData[[#This Row],[QUANTITY]]</f>
        <v>672</v>
      </c>
      <c r="M303" s="12">
        <f>InputData[[#This Row],[QUANTITY]]*InputData[[#This Row],[SELLING PRICE]]*(1-InputData[[#This Row],[DISCOUNT %]])</f>
        <v>732.48</v>
      </c>
      <c r="N303" s="11">
        <f>DAY(InputData[[#This Row],[DATE]])</f>
        <v>23</v>
      </c>
      <c r="O303" s="11" t="str">
        <f>TEXT(InputData[[#This Row],[DATE]],"mmm")</f>
        <v>Feb</v>
      </c>
      <c r="P303" s="11">
        <f>YEAR(InputData[[#This Row],[DATE]])</f>
        <v>2022</v>
      </c>
    </row>
    <row r="304" spans="1:16" ht="16.5"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2">
        <f>VLOOKUP(InputData[[#This Row],[PRODUCT ID]],MasterData[],5,0)</f>
        <v>13</v>
      </c>
      <c r="K304" s="12">
        <f>VLOOKUP(InputData[[#This Row],[PRODUCT ID]],MasterData[],6,0)</f>
        <v>16.64</v>
      </c>
      <c r="L304" s="12">
        <f>InputData[[#This Row],[BUYING PRIZE]]*InputData[[#This Row],[QUANTITY]]</f>
        <v>195</v>
      </c>
      <c r="M304" s="12">
        <f>InputData[[#This Row],[QUANTITY]]*InputData[[#This Row],[SELLING PRICE]]*(1-InputData[[#This Row],[DISCOUNT %]])</f>
        <v>249.60000000000002</v>
      </c>
      <c r="N304" s="11">
        <f>DAY(InputData[[#This Row],[DATE]])</f>
        <v>23</v>
      </c>
      <c r="O304" s="11" t="str">
        <f>TEXT(InputData[[#This Row],[DATE]],"mmm")</f>
        <v>Feb</v>
      </c>
      <c r="P304" s="11">
        <f>YEAR(InputData[[#This Row],[DATE]])</f>
        <v>2022</v>
      </c>
    </row>
    <row r="305" spans="1:16" ht="16.5"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2">
        <f>VLOOKUP(InputData[[#This Row],[PRODUCT ID]],MasterData[],5,0)</f>
        <v>90</v>
      </c>
      <c r="K305" s="12">
        <f>VLOOKUP(InputData[[#This Row],[PRODUCT ID]],MasterData[],6,0)</f>
        <v>96.3</v>
      </c>
      <c r="L305" s="12">
        <f>InputData[[#This Row],[BUYING PRIZE]]*InputData[[#This Row],[QUANTITY]]</f>
        <v>720</v>
      </c>
      <c r="M305" s="12">
        <f>InputData[[#This Row],[QUANTITY]]*InputData[[#This Row],[SELLING PRICE]]*(1-InputData[[#This Row],[DISCOUNT %]])</f>
        <v>770.4</v>
      </c>
      <c r="N305" s="11">
        <f>DAY(InputData[[#This Row],[DATE]])</f>
        <v>23</v>
      </c>
      <c r="O305" s="11" t="str">
        <f>TEXT(InputData[[#This Row],[DATE]],"mmm")</f>
        <v>Feb</v>
      </c>
      <c r="P305" s="11">
        <f>YEAR(InputData[[#This Row],[DATE]])</f>
        <v>2022</v>
      </c>
    </row>
    <row r="306" spans="1:16" ht="16.5"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2">
        <f>VLOOKUP(InputData[[#This Row],[PRODUCT ID]],MasterData[],5,0)</f>
        <v>73</v>
      </c>
      <c r="K306" s="12">
        <f>VLOOKUP(InputData[[#This Row],[PRODUCT ID]],MasterData[],6,0)</f>
        <v>94.17</v>
      </c>
      <c r="L306" s="12">
        <f>InputData[[#This Row],[BUYING PRIZE]]*InputData[[#This Row],[QUANTITY]]</f>
        <v>511</v>
      </c>
      <c r="M306" s="12">
        <f>InputData[[#This Row],[QUANTITY]]*InputData[[#This Row],[SELLING PRICE]]*(1-InputData[[#This Row],[DISCOUNT %]])</f>
        <v>659.19</v>
      </c>
      <c r="N306" s="11">
        <f>DAY(InputData[[#This Row],[DATE]])</f>
        <v>27</v>
      </c>
      <c r="O306" s="11" t="str">
        <f>TEXT(InputData[[#This Row],[DATE]],"mmm")</f>
        <v>Feb</v>
      </c>
      <c r="P306" s="11">
        <f>YEAR(InputData[[#This Row],[DATE]])</f>
        <v>2022</v>
      </c>
    </row>
    <row r="307" spans="1:16" ht="16.5"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2">
        <f>VLOOKUP(InputData[[#This Row],[PRODUCT ID]],MasterData[],5,0)</f>
        <v>133</v>
      </c>
      <c r="K307" s="12">
        <f>VLOOKUP(InputData[[#This Row],[PRODUCT ID]],MasterData[],6,0)</f>
        <v>155.61000000000001</v>
      </c>
      <c r="L307" s="12">
        <f>InputData[[#This Row],[BUYING PRIZE]]*InputData[[#This Row],[QUANTITY]]</f>
        <v>1995</v>
      </c>
      <c r="M307" s="12">
        <f>InputData[[#This Row],[QUANTITY]]*InputData[[#This Row],[SELLING PRICE]]*(1-InputData[[#This Row],[DISCOUNT %]])</f>
        <v>2334.15</v>
      </c>
      <c r="N307" s="11">
        <f>DAY(InputData[[#This Row],[DATE]])</f>
        <v>27</v>
      </c>
      <c r="O307" s="11" t="str">
        <f>TEXT(InputData[[#This Row],[DATE]],"mmm")</f>
        <v>Feb</v>
      </c>
      <c r="P307" s="11">
        <f>YEAR(InputData[[#This Row],[DATE]])</f>
        <v>2022</v>
      </c>
    </row>
    <row r="308" spans="1:16" ht="16.5"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2">
        <f>VLOOKUP(InputData[[#This Row],[PRODUCT ID]],MasterData[],5,0)</f>
        <v>67</v>
      </c>
      <c r="K308" s="12">
        <f>VLOOKUP(InputData[[#This Row],[PRODUCT ID]],MasterData[],6,0)</f>
        <v>85.76</v>
      </c>
      <c r="L308" s="12">
        <f>InputData[[#This Row],[BUYING PRIZE]]*InputData[[#This Row],[QUANTITY]]</f>
        <v>1005</v>
      </c>
      <c r="M308" s="12">
        <f>InputData[[#This Row],[QUANTITY]]*InputData[[#This Row],[SELLING PRICE]]*(1-InputData[[#This Row],[DISCOUNT %]])</f>
        <v>1286.4000000000001</v>
      </c>
      <c r="N308" s="11">
        <f>DAY(InputData[[#This Row],[DATE]])</f>
        <v>28</v>
      </c>
      <c r="O308" s="11" t="str">
        <f>TEXT(InputData[[#This Row],[DATE]],"mmm")</f>
        <v>Feb</v>
      </c>
      <c r="P308" s="11">
        <f>YEAR(InputData[[#This Row],[DATE]])</f>
        <v>2022</v>
      </c>
    </row>
    <row r="309" spans="1:16" ht="16.5"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2">
        <f>VLOOKUP(InputData[[#This Row],[PRODUCT ID]],MasterData[],5,0)</f>
        <v>18</v>
      </c>
      <c r="K309" s="12">
        <f>VLOOKUP(InputData[[#This Row],[PRODUCT ID]],MasterData[],6,0)</f>
        <v>24.66</v>
      </c>
      <c r="L309" s="12">
        <f>InputData[[#This Row],[BUYING PRIZE]]*InputData[[#This Row],[QUANTITY]]</f>
        <v>234</v>
      </c>
      <c r="M309" s="12">
        <f>InputData[[#This Row],[QUANTITY]]*InputData[[#This Row],[SELLING PRICE]]*(1-InputData[[#This Row],[DISCOUNT %]])</f>
        <v>320.58</v>
      </c>
      <c r="N309" s="11">
        <f>DAY(InputData[[#This Row],[DATE]])</f>
        <v>4</v>
      </c>
      <c r="O309" s="11" t="str">
        <f>TEXT(InputData[[#This Row],[DATE]],"mmm")</f>
        <v>Mar</v>
      </c>
      <c r="P309" s="11">
        <f>YEAR(InputData[[#This Row],[DATE]])</f>
        <v>2022</v>
      </c>
    </row>
    <row r="310" spans="1:16" ht="16.5"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2">
        <f>VLOOKUP(InputData[[#This Row],[PRODUCT ID]],MasterData[],5,0)</f>
        <v>44</v>
      </c>
      <c r="K310" s="12">
        <f>VLOOKUP(InputData[[#This Row],[PRODUCT ID]],MasterData[],6,0)</f>
        <v>48.84</v>
      </c>
      <c r="L310" s="12">
        <f>InputData[[#This Row],[BUYING PRIZE]]*InputData[[#This Row],[QUANTITY]]</f>
        <v>88</v>
      </c>
      <c r="M310" s="12">
        <f>InputData[[#This Row],[QUANTITY]]*InputData[[#This Row],[SELLING PRICE]]*(1-InputData[[#This Row],[DISCOUNT %]])</f>
        <v>97.68</v>
      </c>
      <c r="N310" s="11">
        <f>DAY(InputData[[#This Row],[DATE]])</f>
        <v>6</v>
      </c>
      <c r="O310" s="11" t="str">
        <f>TEXT(InputData[[#This Row],[DATE]],"mmm")</f>
        <v>Mar</v>
      </c>
      <c r="P310" s="11">
        <f>YEAR(InputData[[#This Row],[DATE]])</f>
        <v>2022</v>
      </c>
    </row>
    <row r="311" spans="1:16" ht="16.5"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2">
        <f>VLOOKUP(InputData[[#This Row],[PRODUCT ID]],MasterData[],5,0)</f>
        <v>71</v>
      </c>
      <c r="K311" s="12">
        <f>VLOOKUP(InputData[[#This Row],[PRODUCT ID]],MasterData[],6,0)</f>
        <v>80.94</v>
      </c>
      <c r="L311" s="12">
        <f>InputData[[#This Row],[BUYING PRIZE]]*InputData[[#This Row],[QUANTITY]]</f>
        <v>71</v>
      </c>
      <c r="M311" s="12">
        <f>InputData[[#This Row],[QUANTITY]]*InputData[[#This Row],[SELLING PRICE]]*(1-InputData[[#This Row],[DISCOUNT %]])</f>
        <v>80.94</v>
      </c>
      <c r="N311" s="11">
        <f>DAY(InputData[[#This Row],[DATE]])</f>
        <v>7</v>
      </c>
      <c r="O311" s="11" t="str">
        <f>TEXT(InputData[[#This Row],[DATE]],"mmm")</f>
        <v>Mar</v>
      </c>
      <c r="P311" s="11">
        <f>YEAR(InputData[[#This Row],[DATE]])</f>
        <v>2022</v>
      </c>
    </row>
    <row r="312" spans="1:16" ht="16.5"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2">
        <f>VLOOKUP(InputData[[#This Row],[PRODUCT ID]],MasterData[],5,0)</f>
        <v>76</v>
      </c>
      <c r="K312" s="12">
        <f>VLOOKUP(InputData[[#This Row],[PRODUCT ID]],MasterData[],6,0)</f>
        <v>82.08</v>
      </c>
      <c r="L312" s="12">
        <f>InputData[[#This Row],[BUYING PRIZE]]*InputData[[#This Row],[QUANTITY]]</f>
        <v>456</v>
      </c>
      <c r="M312" s="12">
        <f>InputData[[#This Row],[QUANTITY]]*InputData[[#This Row],[SELLING PRICE]]*(1-InputData[[#This Row],[DISCOUNT %]])</f>
        <v>492.48</v>
      </c>
      <c r="N312" s="11">
        <f>DAY(InputData[[#This Row],[DATE]])</f>
        <v>8</v>
      </c>
      <c r="O312" s="11" t="str">
        <f>TEXT(InputData[[#This Row],[DATE]],"mmm")</f>
        <v>Mar</v>
      </c>
      <c r="P312" s="11">
        <f>YEAR(InputData[[#This Row],[DATE]])</f>
        <v>2022</v>
      </c>
    </row>
    <row r="313" spans="1:16" ht="16.5"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2">
        <f>VLOOKUP(InputData[[#This Row],[PRODUCT ID]],MasterData[],5,0)</f>
        <v>148</v>
      </c>
      <c r="K313" s="12">
        <f>VLOOKUP(InputData[[#This Row],[PRODUCT ID]],MasterData[],6,0)</f>
        <v>201.28</v>
      </c>
      <c r="L313" s="12">
        <f>InputData[[#This Row],[BUYING PRIZE]]*InputData[[#This Row],[QUANTITY]]</f>
        <v>444</v>
      </c>
      <c r="M313" s="12">
        <f>InputData[[#This Row],[QUANTITY]]*InputData[[#This Row],[SELLING PRICE]]*(1-InputData[[#This Row],[DISCOUNT %]])</f>
        <v>603.84</v>
      </c>
      <c r="N313" s="11">
        <f>DAY(InputData[[#This Row],[DATE]])</f>
        <v>9</v>
      </c>
      <c r="O313" s="11" t="str">
        <f>TEXT(InputData[[#This Row],[DATE]],"mmm")</f>
        <v>Mar</v>
      </c>
      <c r="P313" s="11">
        <f>YEAR(InputData[[#This Row],[DATE]])</f>
        <v>2022</v>
      </c>
    </row>
    <row r="314" spans="1:16" ht="16.5"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2">
        <f>VLOOKUP(InputData[[#This Row],[PRODUCT ID]],MasterData[],5,0)</f>
        <v>44</v>
      </c>
      <c r="K314" s="12">
        <f>VLOOKUP(InputData[[#This Row],[PRODUCT ID]],MasterData[],6,0)</f>
        <v>48.84</v>
      </c>
      <c r="L314" s="12">
        <f>InputData[[#This Row],[BUYING PRIZE]]*InputData[[#This Row],[QUANTITY]]</f>
        <v>484</v>
      </c>
      <c r="M314" s="12">
        <f>InputData[[#This Row],[QUANTITY]]*InputData[[#This Row],[SELLING PRICE]]*(1-InputData[[#This Row],[DISCOUNT %]])</f>
        <v>537.24</v>
      </c>
      <c r="N314" s="11">
        <f>DAY(InputData[[#This Row],[DATE]])</f>
        <v>9</v>
      </c>
      <c r="O314" s="11" t="str">
        <f>TEXT(InputData[[#This Row],[DATE]],"mmm")</f>
        <v>Mar</v>
      </c>
      <c r="P314" s="11">
        <f>YEAR(InputData[[#This Row],[DATE]])</f>
        <v>2022</v>
      </c>
    </row>
    <row r="315" spans="1:16" ht="16.5"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2">
        <f>VLOOKUP(InputData[[#This Row],[PRODUCT ID]],MasterData[],5,0)</f>
        <v>95</v>
      </c>
      <c r="K315" s="12">
        <f>VLOOKUP(InputData[[#This Row],[PRODUCT ID]],MasterData[],6,0)</f>
        <v>119.7</v>
      </c>
      <c r="L315" s="12">
        <f>InputData[[#This Row],[BUYING PRIZE]]*InputData[[#This Row],[QUANTITY]]</f>
        <v>1140</v>
      </c>
      <c r="M315" s="12">
        <f>InputData[[#This Row],[QUANTITY]]*InputData[[#This Row],[SELLING PRICE]]*(1-InputData[[#This Row],[DISCOUNT %]])</f>
        <v>1436.4</v>
      </c>
      <c r="N315" s="11">
        <f>DAY(InputData[[#This Row],[DATE]])</f>
        <v>10</v>
      </c>
      <c r="O315" s="11" t="str">
        <f>TEXT(InputData[[#This Row],[DATE]],"mmm")</f>
        <v>Mar</v>
      </c>
      <c r="P315" s="11">
        <f>YEAR(InputData[[#This Row],[DATE]])</f>
        <v>2022</v>
      </c>
    </row>
    <row r="316" spans="1:16" ht="16.5"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2">
        <f>VLOOKUP(InputData[[#This Row],[PRODUCT ID]],MasterData[],5,0)</f>
        <v>13</v>
      </c>
      <c r="K316" s="12">
        <f>VLOOKUP(InputData[[#This Row],[PRODUCT ID]],MasterData[],6,0)</f>
        <v>16.64</v>
      </c>
      <c r="L316" s="12">
        <f>InputData[[#This Row],[BUYING PRIZE]]*InputData[[#This Row],[QUANTITY]]</f>
        <v>26</v>
      </c>
      <c r="M316" s="12">
        <f>InputData[[#This Row],[QUANTITY]]*InputData[[#This Row],[SELLING PRICE]]*(1-InputData[[#This Row],[DISCOUNT %]])</f>
        <v>33.28</v>
      </c>
      <c r="N316" s="11">
        <f>DAY(InputData[[#This Row],[DATE]])</f>
        <v>14</v>
      </c>
      <c r="O316" s="11" t="str">
        <f>TEXT(InputData[[#This Row],[DATE]],"mmm")</f>
        <v>Mar</v>
      </c>
      <c r="P316" s="11">
        <f>YEAR(InputData[[#This Row],[DATE]])</f>
        <v>2022</v>
      </c>
    </row>
    <row r="317" spans="1:16" ht="16.5"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2">
        <f>VLOOKUP(InputData[[#This Row],[PRODUCT ID]],MasterData[],5,0)</f>
        <v>18</v>
      </c>
      <c r="K317" s="12">
        <f>VLOOKUP(InputData[[#This Row],[PRODUCT ID]],MasterData[],6,0)</f>
        <v>24.66</v>
      </c>
      <c r="L317" s="12">
        <f>InputData[[#This Row],[BUYING PRIZE]]*InputData[[#This Row],[QUANTITY]]</f>
        <v>234</v>
      </c>
      <c r="M317" s="12">
        <f>InputData[[#This Row],[QUANTITY]]*InputData[[#This Row],[SELLING PRICE]]*(1-InputData[[#This Row],[DISCOUNT %]])</f>
        <v>320.58</v>
      </c>
      <c r="N317" s="11">
        <f>DAY(InputData[[#This Row],[DATE]])</f>
        <v>14</v>
      </c>
      <c r="O317" s="11" t="str">
        <f>TEXT(InputData[[#This Row],[DATE]],"mmm")</f>
        <v>Mar</v>
      </c>
      <c r="P317" s="11">
        <f>YEAR(InputData[[#This Row],[DATE]])</f>
        <v>2022</v>
      </c>
    </row>
    <row r="318" spans="1:16" ht="16.5"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2">
        <f>VLOOKUP(InputData[[#This Row],[PRODUCT ID]],MasterData[],5,0)</f>
        <v>150</v>
      </c>
      <c r="K318" s="12">
        <f>VLOOKUP(InputData[[#This Row],[PRODUCT ID]],MasterData[],6,0)</f>
        <v>210</v>
      </c>
      <c r="L318" s="12">
        <f>InputData[[#This Row],[BUYING PRIZE]]*InputData[[#This Row],[QUANTITY]]</f>
        <v>300</v>
      </c>
      <c r="M318" s="12">
        <f>InputData[[#This Row],[QUANTITY]]*InputData[[#This Row],[SELLING PRICE]]*(1-InputData[[#This Row],[DISCOUNT %]])</f>
        <v>420</v>
      </c>
      <c r="N318" s="11">
        <f>DAY(InputData[[#This Row],[DATE]])</f>
        <v>18</v>
      </c>
      <c r="O318" s="11" t="str">
        <f>TEXT(InputData[[#This Row],[DATE]],"mmm")</f>
        <v>Mar</v>
      </c>
      <c r="P318" s="11">
        <f>YEAR(InputData[[#This Row],[DATE]])</f>
        <v>2022</v>
      </c>
    </row>
    <row r="319" spans="1:16" ht="16.5"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2">
        <f>VLOOKUP(InputData[[#This Row],[PRODUCT ID]],MasterData[],5,0)</f>
        <v>48</v>
      </c>
      <c r="K319" s="12">
        <f>VLOOKUP(InputData[[#This Row],[PRODUCT ID]],MasterData[],6,0)</f>
        <v>57.120000000000005</v>
      </c>
      <c r="L319" s="12">
        <f>InputData[[#This Row],[BUYING PRIZE]]*InputData[[#This Row],[QUANTITY]]</f>
        <v>480</v>
      </c>
      <c r="M319" s="12">
        <f>InputData[[#This Row],[QUANTITY]]*InputData[[#This Row],[SELLING PRICE]]*(1-InputData[[#This Row],[DISCOUNT %]])</f>
        <v>571.20000000000005</v>
      </c>
      <c r="N319" s="11">
        <f>DAY(InputData[[#This Row],[DATE]])</f>
        <v>18</v>
      </c>
      <c r="O319" s="11" t="str">
        <f>TEXT(InputData[[#This Row],[DATE]],"mmm")</f>
        <v>Mar</v>
      </c>
      <c r="P319" s="11">
        <f>YEAR(InputData[[#This Row],[DATE]])</f>
        <v>2022</v>
      </c>
    </row>
    <row r="320" spans="1:16" ht="16.5"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2">
        <f>VLOOKUP(InputData[[#This Row],[PRODUCT ID]],MasterData[],5,0)</f>
        <v>138</v>
      </c>
      <c r="K320" s="12">
        <f>VLOOKUP(InputData[[#This Row],[PRODUCT ID]],MasterData[],6,0)</f>
        <v>173.88</v>
      </c>
      <c r="L320" s="12">
        <f>InputData[[#This Row],[BUYING PRIZE]]*InputData[[#This Row],[QUANTITY]]</f>
        <v>828</v>
      </c>
      <c r="M320" s="12">
        <f>InputData[[#This Row],[QUANTITY]]*InputData[[#This Row],[SELLING PRICE]]*(1-InputData[[#This Row],[DISCOUNT %]])</f>
        <v>1043.28</v>
      </c>
      <c r="N320" s="11">
        <f>DAY(InputData[[#This Row],[DATE]])</f>
        <v>19</v>
      </c>
      <c r="O320" s="11" t="str">
        <f>TEXT(InputData[[#This Row],[DATE]],"mmm")</f>
        <v>Mar</v>
      </c>
      <c r="P320" s="11">
        <f>YEAR(InputData[[#This Row],[DATE]])</f>
        <v>2022</v>
      </c>
    </row>
    <row r="321" spans="1:16" ht="16.5"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2">
        <f>VLOOKUP(InputData[[#This Row],[PRODUCT ID]],MasterData[],5,0)</f>
        <v>89</v>
      </c>
      <c r="K321" s="12">
        <f>VLOOKUP(InputData[[#This Row],[PRODUCT ID]],MasterData[],6,0)</f>
        <v>117.48</v>
      </c>
      <c r="L321" s="12">
        <f>InputData[[#This Row],[BUYING PRIZE]]*InputData[[#This Row],[QUANTITY]]</f>
        <v>801</v>
      </c>
      <c r="M321" s="12">
        <f>InputData[[#This Row],[QUANTITY]]*InputData[[#This Row],[SELLING PRICE]]*(1-InputData[[#This Row],[DISCOUNT %]])</f>
        <v>1057.32</v>
      </c>
      <c r="N321" s="11">
        <f>DAY(InputData[[#This Row],[DATE]])</f>
        <v>23</v>
      </c>
      <c r="O321" s="11" t="str">
        <f>TEXT(InputData[[#This Row],[DATE]],"mmm")</f>
        <v>Mar</v>
      </c>
      <c r="P321" s="11">
        <f>YEAR(InputData[[#This Row],[DATE]])</f>
        <v>2022</v>
      </c>
    </row>
    <row r="322" spans="1:16" ht="16.5"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2">
        <f>VLOOKUP(InputData[[#This Row],[PRODUCT ID]],MasterData[],5,0)</f>
        <v>98</v>
      </c>
      <c r="K322" s="12">
        <f>VLOOKUP(InputData[[#This Row],[PRODUCT ID]],MasterData[],6,0)</f>
        <v>103.88</v>
      </c>
      <c r="L322" s="12">
        <f>InputData[[#This Row],[BUYING PRIZE]]*InputData[[#This Row],[QUANTITY]]</f>
        <v>196</v>
      </c>
      <c r="M322" s="12">
        <f>InputData[[#This Row],[QUANTITY]]*InputData[[#This Row],[SELLING PRICE]]*(1-InputData[[#This Row],[DISCOUNT %]])</f>
        <v>207.76</v>
      </c>
      <c r="N322" s="11">
        <f>DAY(InputData[[#This Row],[DATE]])</f>
        <v>25</v>
      </c>
      <c r="O322" s="11" t="str">
        <f>TEXT(InputData[[#This Row],[DATE]],"mmm")</f>
        <v>Mar</v>
      </c>
      <c r="P322" s="11">
        <f>YEAR(InputData[[#This Row],[DATE]])</f>
        <v>2022</v>
      </c>
    </row>
    <row r="323" spans="1:16" ht="16.5"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2">
        <f>VLOOKUP(InputData[[#This Row],[PRODUCT ID]],MasterData[],5,0)</f>
        <v>148</v>
      </c>
      <c r="K323" s="12">
        <f>VLOOKUP(InputData[[#This Row],[PRODUCT ID]],MasterData[],6,0)</f>
        <v>201.28</v>
      </c>
      <c r="L323" s="12">
        <f>InputData[[#This Row],[BUYING PRIZE]]*InputData[[#This Row],[QUANTITY]]</f>
        <v>1628</v>
      </c>
      <c r="M323" s="12">
        <f>InputData[[#This Row],[QUANTITY]]*InputData[[#This Row],[SELLING PRICE]]*(1-InputData[[#This Row],[DISCOUNT %]])</f>
        <v>2214.08</v>
      </c>
      <c r="N323" s="11">
        <f>DAY(InputData[[#This Row],[DATE]])</f>
        <v>25</v>
      </c>
      <c r="O323" s="11" t="str">
        <f>TEXT(InputData[[#This Row],[DATE]],"mmm")</f>
        <v>Mar</v>
      </c>
      <c r="P323" s="11">
        <f>YEAR(InputData[[#This Row],[DATE]])</f>
        <v>2022</v>
      </c>
    </row>
    <row r="324" spans="1:16" ht="16.5"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2">
        <f>VLOOKUP(InputData[[#This Row],[PRODUCT ID]],MasterData[],5,0)</f>
        <v>89</v>
      </c>
      <c r="K324" s="12">
        <f>VLOOKUP(InputData[[#This Row],[PRODUCT ID]],MasterData[],6,0)</f>
        <v>117.48</v>
      </c>
      <c r="L324" s="12">
        <f>InputData[[#This Row],[BUYING PRIZE]]*InputData[[#This Row],[QUANTITY]]</f>
        <v>1068</v>
      </c>
      <c r="M324" s="12">
        <f>InputData[[#This Row],[QUANTITY]]*InputData[[#This Row],[SELLING PRICE]]*(1-InputData[[#This Row],[DISCOUNT %]])</f>
        <v>1409.76</v>
      </c>
      <c r="N324" s="11">
        <f>DAY(InputData[[#This Row],[DATE]])</f>
        <v>29</v>
      </c>
      <c r="O324" s="11" t="str">
        <f>TEXT(InputData[[#This Row],[DATE]],"mmm")</f>
        <v>Mar</v>
      </c>
      <c r="P324" s="11">
        <f>YEAR(InputData[[#This Row],[DATE]])</f>
        <v>2022</v>
      </c>
    </row>
    <row r="325" spans="1:16" ht="16.5"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2">
        <f>VLOOKUP(InputData[[#This Row],[PRODUCT ID]],MasterData[],5,0)</f>
        <v>98</v>
      </c>
      <c r="K325" s="12">
        <f>VLOOKUP(InputData[[#This Row],[PRODUCT ID]],MasterData[],6,0)</f>
        <v>103.88</v>
      </c>
      <c r="L325" s="12">
        <f>InputData[[#This Row],[BUYING PRIZE]]*InputData[[#This Row],[QUANTITY]]</f>
        <v>1274</v>
      </c>
      <c r="M325" s="12">
        <f>InputData[[#This Row],[QUANTITY]]*InputData[[#This Row],[SELLING PRICE]]*(1-InputData[[#This Row],[DISCOUNT %]])</f>
        <v>1350.44</v>
      </c>
      <c r="N325" s="11">
        <f>DAY(InputData[[#This Row],[DATE]])</f>
        <v>30</v>
      </c>
      <c r="O325" s="11" t="str">
        <f>TEXT(InputData[[#This Row],[DATE]],"mmm")</f>
        <v>Mar</v>
      </c>
      <c r="P325" s="11">
        <f>YEAR(InputData[[#This Row],[DATE]])</f>
        <v>2022</v>
      </c>
    </row>
    <row r="326" spans="1:16" ht="16.5"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2">
        <f>VLOOKUP(InputData[[#This Row],[PRODUCT ID]],MasterData[],5,0)</f>
        <v>105</v>
      </c>
      <c r="K326" s="12">
        <f>VLOOKUP(InputData[[#This Row],[PRODUCT ID]],MasterData[],6,0)</f>
        <v>142.80000000000001</v>
      </c>
      <c r="L326" s="12">
        <f>InputData[[#This Row],[BUYING PRIZE]]*InputData[[#This Row],[QUANTITY]]</f>
        <v>210</v>
      </c>
      <c r="M326" s="12">
        <f>InputData[[#This Row],[QUANTITY]]*InputData[[#This Row],[SELLING PRICE]]*(1-InputData[[#This Row],[DISCOUNT %]])</f>
        <v>285.60000000000002</v>
      </c>
      <c r="N326" s="11">
        <f>DAY(InputData[[#This Row],[DATE]])</f>
        <v>1</v>
      </c>
      <c r="O326" s="11" t="str">
        <f>TEXT(InputData[[#This Row],[DATE]],"mmm")</f>
        <v>Apr</v>
      </c>
      <c r="P326" s="11">
        <f>YEAR(InputData[[#This Row],[DATE]])</f>
        <v>2022</v>
      </c>
    </row>
    <row r="327" spans="1:16" ht="16.5"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2">
        <f>VLOOKUP(InputData[[#This Row],[PRODUCT ID]],MasterData[],5,0)</f>
        <v>105</v>
      </c>
      <c r="K327" s="12">
        <f>VLOOKUP(InputData[[#This Row],[PRODUCT ID]],MasterData[],6,0)</f>
        <v>142.80000000000001</v>
      </c>
      <c r="L327" s="12">
        <f>InputData[[#This Row],[BUYING PRIZE]]*InputData[[#This Row],[QUANTITY]]</f>
        <v>315</v>
      </c>
      <c r="M327" s="12">
        <f>InputData[[#This Row],[QUANTITY]]*InputData[[#This Row],[SELLING PRICE]]*(1-InputData[[#This Row],[DISCOUNT %]])</f>
        <v>428.40000000000003</v>
      </c>
      <c r="N327" s="11">
        <f>DAY(InputData[[#This Row],[DATE]])</f>
        <v>2</v>
      </c>
      <c r="O327" s="11" t="str">
        <f>TEXT(InputData[[#This Row],[DATE]],"mmm")</f>
        <v>Apr</v>
      </c>
      <c r="P327" s="11">
        <f>YEAR(InputData[[#This Row],[DATE]])</f>
        <v>2022</v>
      </c>
    </row>
    <row r="328" spans="1:16" ht="16.5"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2">
        <f>VLOOKUP(InputData[[#This Row],[PRODUCT ID]],MasterData[],5,0)</f>
        <v>90</v>
      </c>
      <c r="K328" s="12">
        <f>VLOOKUP(InputData[[#This Row],[PRODUCT ID]],MasterData[],6,0)</f>
        <v>115.2</v>
      </c>
      <c r="L328" s="12">
        <f>InputData[[#This Row],[BUYING PRIZE]]*InputData[[#This Row],[QUANTITY]]</f>
        <v>180</v>
      </c>
      <c r="M328" s="12">
        <f>InputData[[#This Row],[QUANTITY]]*InputData[[#This Row],[SELLING PRICE]]*(1-InputData[[#This Row],[DISCOUNT %]])</f>
        <v>230.4</v>
      </c>
      <c r="N328" s="11">
        <f>DAY(InputData[[#This Row],[DATE]])</f>
        <v>6</v>
      </c>
      <c r="O328" s="11" t="str">
        <f>TEXT(InputData[[#This Row],[DATE]],"mmm")</f>
        <v>Apr</v>
      </c>
      <c r="P328" s="11">
        <f>YEAR(InputData[[#This Row],[DATE]])</f>
        <v>2022</v>
      </c>
    </row>
    <row r="329" spans="1:16" ht="16.5"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2">
        <f>VLOOKUP(InputData[[#This Row],[PRODUCT ID]],MasterData[],5,0)</f>
        <v>18</v>
      </c>
      <c r="K329" s="12">
        <f>VLOOKUP(InputData[[#This Row],[PRODUCT ID]],MasterData[],6,0)</f>
        <v>24.66</v>
      </c>
      <c r="L329" s="12">
        <f>InputData[[#This Row],[BUYING PRIZE]]*InputData[[#This Row],[QUANTITY]]</f>
        <v>126</v>
      </c>
      <c r="M329" s="12">
        <f>InputData[[#This Row],[QUANTITY]]*InputData[[#This Row],[SELLING PRICE]]*(1-InputData[[#This Row],[DISCOUNT %]])</f>
        <v>172.62</v>
      </c>
      <c r="N329" s="11">
        <f>DAY(InputData[[#This Row],[DATE]])</f>
        <v>7</v>
      </c>
      <c r="O329" s="11" t="str">
        <f>TEXT(InputData[[#This Row],[DATE]],"mmm")</f>
        <v>Apr</v>
      </c>
      <c r="P329" s="11">
        <f>YEAR(InputData[[#This Row],[DATE]])</f>
        <v>2022</v>
      </c>
    </row>
    <row r="330" spans="1:16" ht="16.5"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2">
        <f>VLOOKUP(InputData[[#This Row],[PRODUCT ID]],MasterData[],5,0)</f>
        <v>37</v>
      </c>
      <c r="K330" s="12">
        <f>VLOOKUP(InputData[[#This Row],[PRODUCT ID]],MasterData[],6,0)</f>
        <v>42.55</v>
      </c>
      <c r="L330" s="12">
        <f>InputData[[#This Row],[BUYING PRIZE]]*InputData[[#This Row],[QUANTITY]]</f>
        <v>444</v>
      </c>
      <c r="M330" s="12">
        <f>InputData[[#This Row],[QUANTITY]]*InputData[[#This Row],[SELLING PRICE]]*(1-InputData[[#This Row],[DISCOUNT %]])</f>
        <v>510.59999999999997</v>
      </c>
      <c r="N330" s="11">
        <f>DAY(InputData[[#This Row],[DATE]])</f>
        <v>9</v>
      </c>
      <c r="O330" s="11" t="str">
        <f>TEXT(InputData[[#This Row],[DATE]],"mmm")</f>
        <v>Apr</v>
      </c>
      <c r="P330" s="11">
        <f>YEAR(InputData[[#This Row],[DATE]])</f>
        <v>2022</v>
      </c>
    </row>
    <row r="331" spans="1:16" ht="16.5"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2">
        <f>VLOOKUP(InputData[[#This Row],[PRODUCT ID]],MasterData[],5,0)</f>
        <v>105</v>
      </c>
      <c r="K331" s="12">
        <f>VLOOKUP(InputData[[#This Row],[PRODUCT ID]],MasterData[],6,0)</f>
        <v>142.80000000000001</v>
      </c>
      <c r="L331" s="12">
        <f>InputData[[#This Row],[BUYING PRIZE]]*InputData[[#This Row],[QUANTITY]]</f>
        <v>945</v>
      </c>
      <c r="M331" s="12">
        <f>InputData[[#This Row],[QUANTITY]]*InputData[[#This Row],[SELLING PRICE]]*(1-InputData[[#This Row],[DISCOUNT %]])</f>
        <v>1285.2</v>
      </c>
      <c r="N331" s="11">
        <f>DAY(InputData[[#This Row],[DATE]])</f>
        <v>9</v>
      </c>
      <c r="O331" s="11" t="str">
        <f>TEXT(InputData[[#This Row],[DATE]],"mmm")</f>
        <v>Apr</v>
      </c>
      <c r="P331" s="11">
        <f>YEAR(InputData[[#This Row],[DATE]])</f>
        <v>2022</v>
      </c>
    </row>
    <row r="332" spans="1:16" ht="16.5"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2">
        <f>VLOOKUP(InputData[[#This Row],[PRODUCT ID]],MasterData[],5,0)</f>
        <v>13</v>
      </c>
      <c r="K332" s="12">
        <f>VLOOKUP(InputData[[#This Row],[PRODUCT ID]],MasterData[],6,0)</f>
        <v>16.64</v>
      </c>
      <c r="L332" s="12">
        <f>InputData[[#This Row],[BUYING PRIZE]]*InputData[[#This Row],[QUANTITY]]</f>
        <v>182</v>
      </c>
      <c r="M332" s="12">
        <f>InputData[[#This Row],[QUANTITY]]*InputData[[#This Row],[SELLING PRICE]]*(1-InputData[[#This Row],[DISCOUNT %]])</f>
        <v>232.96</v>
      </c>
      <c r="N332" s="11">
        <f>DAY(InputData[[#This Row],[DATE]])</f>
        <v>13</v>
      </c>
      <c r="O332" s="11" t="str">
        <f>TEXT(InputData[[#This Row],[DATE]],"mmm")</f>
        <v>Apr</v>
      </c>
      <c r="P332" s="11">
        <f>YEAR(InputData[[#This Row],[DATE]])</f>
        <v>2022</v>
      </c>
    </row>
    <row r="333" spans="1:16" ht="16.5"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2">
        <f>VLOOKUP(InputData[[#This Row],[PRODUCT ID]],MasterData[],5,0)</f>
        <v>138</v>
      </c>
      <c r="K333" s="12">
        <f>VLOOKUP(InputData[[#This Row],[PRODUCT ID]],MasterData[],6,0)</f>
        <v>173.88</v>
      </c>
      <c r="L333" s="12">
        <f>InputData[[#This Row],[BUYING PRIZE]]*InputData[[#This Row],[QUANTITY]]</f>
        <v>1242</v>
      </c>
      <c r="M333" s="12">
        <f>InputData[[#This Row],[QUANTITY]]*InputData[[#This Row],[SELLING PRICE]]*(1-InputData[[#This Row],[DISCOUNT %]])</f>
        <v>1564.92</v>
      </c>
      <c r="N333" s="11">
        <f>DAY(InputData[[#This Row],[DATE]])</f>
        <v>18</v>
      </c>
      <c r="O333" s="11" t="str">
        <f>TEXT(InputData[[#This Row],[DATE]],"mmm")</f>
        <v>Apr</v>
      </c>
      <c r="P333" s="11">
        <f>YEAR(InputData[[#This Row],[DATE]])</f>
        <v>2022</v>
      </c>
    </row>
    <row r="334" spans="1:16" ht="16.5"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2">
        <f>VLOOKUP(InputData[[#This Row],[PRODUCT ID]],MasterData[],5,0)</f>
        <v>37</v>
      </c>
      <c r="K334" s="12">
        <f>VLOOKUP(InputData[[#This Row],[PRODUCT ID]],MasterData[],6,0)</f>
        <v>49.21</v>
      </c>
      <c r="L334" s="12">
        <f>InputData[[#This Row],[BUYING PRIZE]]*InputData[[#This Row],[QUANTITY]]</f>
        <v>74</v>
      </c>
      <c r="M334" s="12">
        <f>InputData[[#This Row],[QUANTITY]]*InputData[[#This Row],[SELLING PRICE]]*(1-InputData[[#This Row],[DISCOUNT %]])</f>
        <v>98.42</v>
      </c>
      <c r="N334" s="11">
        <f>DAY(InputData[[#This Row],[DATE]])</f>
        <v>20</v>
      </c>
      <c r="O334" s="11" t="str">
        <f>TEXT(InputData[[#This Row],[DATE]],"mmm")</f>
        <v>Apr</v>
      </c>
      <c r="P334" s="11">
        <f>YEAR(InputData[[#This Row],[DATE]])</f>
        <v>2022</v>
      </c>
    </row>
    <row r="335" spans="1:16" ht="16.5"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2">
        <f>VLOOKUP(InputData[[#This Row],[PRODUCT ID]],MasterData[],5,0)</f>
        <v>73</v>
      </c>
      <c r="K335" s="12">
        <f>VLOOKUP(InputData[[#This Row],[PRODUCT ID]],MasterData[],6,0)</f>
        <v>94.17</v>
      </c>
      <c r="L335" s="12">
        <f>InputData[[#This Row],[BUYING PRIZE]]*InputData[[#This Row],[QUANTITY]]</f>
        <v>292</v>
      </c>
      <c r="M335" s="12">
        <f>InputData[[#This Row],[QUANTITY]]*InputData[[#This Row],[SELLING PRICE]]*(1-InputData[[#This Row],[DISCOUNT %]])</f>
        <v>376.68</v>
      </c>
      <c r="N335" s="11">
        <f>DAY(InputData[[#This Row],[DATE]])</f>
        <v>20</v>
      </c>
      <c r="O335" s="11" t="str">
        <f>TEXT(InputData[[#This Row],[DATE]],"mmm")</f>
        <v>Apr</v>
      </c>
      <c r="P335" s="11">
        <f>YEAR(InputData[[#This Row],[DATE]])</f>
        <v>2022</v>
      </c>
    </row>
    <row r="336" spans="1:16" ht="16.5"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2">
        <f>VLOOKUP(InputData[[#This Row],[PRODUCT ID]],MasterData[],5,0)</f>
        <v>148</v>
      </c>
      <c r="K336" s="12">
        <f>VLOOKUP(InputData[[#This Row],[PRODUCT ID]],MasterData[],6,0)</f>
        <v>201.28</v>
      </c>
      <c r="L336" s="12">
        <f>InputData[[#This Row],[BUYING PRIZE]]*InputData[[#This Row],[QUANTITY]]</f>
        <v>296</v>
      </c>
      <c r="M336" s="12">
        <f>InputData[[#This Row],[QUANTITY]]*InputData[[#This Row],[SELLING PRICE]]*(1-InputData[[#This Row],[DISCOUNT %]])</f>
        <v>402.56</v>
      </c>
      <c r="N336" s="11">
        <f>DAY(InputData[[#This Row],[DATE]])</f>
        <v>21</v>
      </c>
      <c r="O336" s="11" t="str">
        <f>TEXT(InputData[[#This Row],[DATE]],"mmm")</f>
        <v>Apr</v>
      </c>
      <c r="P336" s="11">
        <f>YEAR(InputData[[#This Row],[DATE]])</f>
        <v>2022</v>
      </c>
    </row>
    <row r="337" spans="1:16" ht="16.5"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2">
        <f>VLOOKUP(InputData[[#This Row],[PRODUCT ID]],MasterData[],5,0)</f>
        <v>18</v>
      </c>
      <c r="K337" s="12">
        <f>VLOOKUP(InputData[[#This Row],[PRODUCT ID]],MasterData[],6,0)</f>
        <v>24.66</v>
      </c>
      <c r="L337" s="12">
        <f>InputData[[#This Row],[BUYING PRIZE]]*InputData[[#This Row],[QUANTITY]]</f>
        <v>252</v>
      </c>
      <c r="M337" s="12">
        <f>InputData[[#This Row],[QUANTITY]]*InputData[[#This Row],[SELLING PRICE]]*(1-InputData[[#This Row],[DISCOUNT %]])</f>
        <v>345.24</v>
      </c>
      <c r="N337" s="11">
        <f>DAY(InputData[[#This Row],[DATE]])</f>
        <v>21</v>
      </c>
      <c r="O337" s="11" t="str">
        <f>TEXT(InputData[[#This Row],[DATE]],"mmm")</f>
        <v>Apr</v>
      </c>
      <c r="P337" s="11">
        <f>YEAR(InputData[[#This Row],[DATE]])</f>
        <v>2022</v>
      </c>
    </row>
    <row r="338" spans="1:16" ht="16.5"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2">
        <f>VLOOKUP(InputData[[#This Row],[PRODUCT ID]],MasterData[],5,0)</f>
        <v>76</v>
      </c>
      <c r="K338" s="12">
        <f>VLOOKUP(InputData[[#This Row],[PRODUCT ID]],MasterData[],6,0)</f>
        <v>82.08</v>
      </c>
      <c r="L338" s="12">
        <f>InputData[[#This Row],[BUYING PRIZE]]*InputData[[#This Row],[QUANTITY]]</f>
        <v>1140</v>
      </c>
      <c r="M338" s="12">
        <f>InputData[[#This Row],[QUANTITY]]*InputData[[#This Row],[SELLING PRICE]]*(1-InputData[[#This Row],[DISCOUNT %]])</f>
        <v>1231.2</v>
      </c>
      <c r="N338" s="11">
        <f>DAY(InputData[[#This Row],[DATE]])</f>
        <v>23</v>
      </c>
      <c r="O338" s="11" t="str">
        <f>TEXT(InputData[[#This Row],[DATE]],"mmm")</f>
        <v>Apr</v>
      </c>
      <c r="P338" s="11">
        <f>YEAR(InputData[[#This Row],[DATE]])</f>
        <v>2022</v>
      </c>
    </row>
    <row r="339" spans="1:16" ht="16.5"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2">
        <f>VLOOKUP(InputData[[#This Row],[PRODUCT ID]],MasterData[],5,0)</f>
        <v>55</v>
      </c>
      <c r="K339" s="12">
        <f>VLOOKUP(InputData[[#This Row],[PRODUCT ID]],MasterData[],6,0)</f>
        <v>58.3</v>
      </c>
      <c r="L339" s="12">
        <f>InputData[[#This Row],[BUYING PRIZE]]*InputData[[#This Row],[QUANTITY]]</f>
        <v>220</v>
      </c>
      <c r="M339" s="12">
        <f>InputData[[#This Row],[QUANTITY]]*InputData[[#This Row],[SELLING PRICE]]*(1-InputData[[#This Row],[DISCOUNT %]])</f>
        <v>233.2</v>
      </c>
      <c r="N339" s="11">
        <f>DAY(InputData[[#This Row],[DATE]])</f>
        <v>24</v>
      </c>
      <c r="O339" s="11" t="str">
        <f>TEXT(InputData[[#This Row],[DATE]],"mmm")</f>
        <v>Apr</v>
      </c>
      <c r="P339" s="11">
        <f>YEAR(InputData[[#This Row],[DATE]])</f>
        <v>2022</v>
      </c>
    </row>
    <row r="340" spans="1:16" ht="16.5"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2">
        <f>VLOOKUP(InputData[[#This Row],[PRODUCT ID]],MasterData[],5,0)</f>
        <v>44</v>
      </c>
      <c r="K340" s="12">
        <f>VLOOKUP(InputData[[#This Row],[PRODUCT ID]],MasterData[],6,0)</f>
        <v>48.84</v>
      </c>
      <c r="L340" s="12">
        <f>InputData[[#This Row],[BUYING PRIZE]]*InputData[[#This Row],[QUANTITY]]</f>
        <v>396</v>
      </c>
      <c r="M340" s="12">
        <f>InputData[[#This Row],[QUANTITY]]*InputData[[#This Row],[SELLING PRICE]]*(1-InputData[[#This Row],[DISCOUNT %]])</f>
        <v>439.56000000000006</v>
      </c>
      <c r="N340" s="11">
        <f>DAY(InputData[[#This Row],[DATE]])</f>
        <v>25</v>
      </c>
      <c r="O340" s="11" t="str">
        <f>TEXT(InputData[[#This Row],[DATE]],"mmm")</f>
        <v>Apr</v>
      </c>
      <c r="P340" s="11">
        <f>YEAR(InputData[[#This Row],[DATE]])</f>
        <v>2022</v>
      </c>
    </row>
    <row r="341" spans="1:16" ht="16.5"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2">
        <f>VLOOKUP(InputData[[#This Row],[PRODUCT ID]],MasterData[],5,0)</f>
        <v>71</v>
      </c>
      <c r="K341" s="12">
        <f>VLOOKUP(InputData[[#This Row],[PRODUCT ID]],MasterData[],6,0)</f>
        <v>80.94</v>
      </c>
      <c r="L341" s="12">
        <f>InputData[[#This Row],[BUYING PRIZE]]*InputData[[#This Row],[QUANTITY]]</f>
        <v>568</v>
      </c>
      <c r="M341" s="12">
        <f>InputData[[#This Row],[QUANTITY]]*InputData[[#This Row],[SELLING PRICE]]*(1-InputData[[#This Row],[DISCOUNT %]])</f>
        <v>647.52</v>
      </c>
      <c r="N341" s="11">
        <f>DAY(InputData[[#This Row],[DATE]])</f>
        <v>25</v>
      </c>
      <c r="O341" s="11" t="str">
        <f>TEXT(InputData[[#This Row],[DATE]],"mmm")</f>
        <v>Apr</v>
      </c>
      <c r="P341" s="11">
        <f>YEAR(InputData[[#This Row],[DATE]])</f>
        <v>2022</v>
      </c>
    </row>
    <row r="342" spans="1:16" ht="16.5"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2">
        <f>VLOOKUP(InputData[[#This Row],[PRODUCT ID]],MasterData[],5,0)</f>
        <v>48</v>
      </c>
      <c r="K342" s="12">
        <f>VLOOKUP(InputData[[#This Row],[PRODUCT ID]],MasterData[],6,0)</f>
        <v>57.120000000000005</v>
      </c>
      <c r="L342" s="12">
        <f>InputData[[#This Row],[BUYING PRIZE]]*InputData[[#This Row],[QUANTITY]]</f>
        <v>96</v>
      </c>
      <c r="M342" s="12">
        <f>InputData[[#This Row],[QUANTITY]]*InputData[[#This Row],[SELLING PRICE]]*(1-InputData[[#This Row],[DISCOUNT %]])</f>
        <v>114.24000000000001</v>
      </c>
      <c r="N342" s="11">
        <f>DAY(InputData[[#This Row],[DATE]])</f>
        <v>26</v>
      </c>
      <c r="O342" s="11" t="str">
        <f>TEXT(InputData[[#This Row],[DATE]],"mmm")</f>
        <v>Apr</v>
      </c>
      <c r="P342" s="11">
        <f>YEAR(InputData[[#This Row],[DATE]])</f>
        <v>2022</v>
      </c>
    </row>
    <row r="343" spans="1:16" ht="16.5"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2">
        <f>VLOOKUP(InputData[[#This Row],[PRODUCT ID]],MasterData[],5,0)</f>
        <v>112</v>
      </c>
      <c r="K343" s="12">
        <f>VLOOKUP(InputData[[#This Row],[PRODUCT ID]],MasterData[],6,0)</f>
        <v>146.72</v>
      </c>
      <c r="L343" s="12">
        <f>InputData[[#This Row],[BUYING PRIZE]]*InputData[[#This Row],[QUANTITY]]</f>
        <v>1568</v>
      </c>
      <c r="M343" s="12">
        <f>InputData[[#This Row],[QUANTITY]]*InputData[[#This Row],[SELLING PRICE]]*(1-InputData[[#This Row],[DISCOUNT %]])</f>
        <v>2054.08</v>
      </c>
      <c r="N343" s="11">
        <f>DAY(InputData[[#This Row],[DATE]])</f>
        <v>28</v>
      </c>
      <c r="O343" s="11" t="str">
        <f>TEXT(InputData[[#This Row],[DATE]],"mmm")</f>
        <v>Apr</v>
      </c>
      <c r="P343" s="11">
        <f>YEAR(InputData[[#This Row],[DATE]])</f>
        <v>2022</v>
      </c>
    </row>
    <row r="344" spans="1:16" ht="16.5"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2">
        <f>VLOOKUP(InputData[[#This Row],[PRODUCT ID]],MasterData[],5,0)</f>
        <v>13</v>
      </c>
      <c r="K344" s="12">
        <f>VLOOKUP(InputData[[#This Row],[PRODUCT ID]],MasterData[],6,0)</f>
        <v>16.64</v>
      </c>
      <c r="L344" s="12">
        <f>InputData[[#This Row],[BUYING PRIZE]]*InputData[[#This Row],[QUANTITY]]</f>
        <v>169</v>
      </c>
      <c r="M344" s="12">
        <f>InputData[[#This Row],[QUANTITY]]*InputData[[#This Row],[SELLING PRICE]]*(1-InputData[[#This Row],[DISCOUNT %]])</f>
        <v>216.32</v>
      </c>
      <c r="N344" s="11">
        <f>DAY(InputData[[#This Row],[DATE]])</f>
        <v>30</v>
      </c>
      <c r="O344" s="11" t="str">
        <f>TEXT(InputData[[#This Row],[DATE]],"mmm")</f>
        <v>Apr</v>
      </c>
      <c r="P344" s="11">
        <f>YEAR(InputData[[#This Row],[DATE]])</f>
        <v>2022</v>
      </c>
    </row>
    <row r="345" spans="1:16" ht="16.5"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2">
        <f>VLOOKUP(InputData[[#This Row],[PRODUCT ID]],MasterData[],5,0)</f>
        <v>48</v>
      </c>
      <c r="K345" s="12">
        <f>VLOOKUP(InputData[[#This Row],[PRODUCT ID]],MasterData[],6,0)</f>
        <v>57.120000000000005</v>
      </c>
      <c r="L345" s="12">
        <f>InputData[[#This Row],[BUYING PRIZE]]*InputData[[#This Row],[QUANTITY]]</f>
        <v>384</v>
      </c>
      <c r="M345" s="12">
        <f>InputData[[#This Row],[QUANTITY]]*InputData[[#This Row],[SELLING PRICE]]*(1-InputData[[#This Row],[DISCOUNT %]])</f>
        <v>456.96000000000004</v>
      </c>
      <c r="N345" s="11">
        <f>DAY(InputData[[#This Row],[DATE]])</f>
        <v>30</v>
      </c>
      <c r="O345" s="11" t="str">
        <f>TEXT(InputData[[#This Row],[DATE]],"mmm")</f>
        <v>Apr</v>
      </c>
      <c r="P345" s="11">
        <f>YEAR(InputData[[#This Row],[DATE]])</f>
        <v>2022</v>
      </c>
    </row>
    <row r="346" spans="1:16" ht="16.5"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2">
        <f>VLOOKUP(InputData[[#This Row],[PRODUCT ID]],MasterData[],5,0)</f>
        <v>55</v>
      </c>
      <c r="K346" s="12">
        <f>VLOOKUP(InputData[[#This Row],[PRODUCT ID]],MasterData[],6,0)</f>
        <v>58.3</v>
      </c>
      <c r="L346" s="12">
        <f>InputData[[#This Row],[BUYING PRIZE]]*InputData[[#This Row],[QUANTITY]]</f>
        <v>495</v>
      </c>
      <c r="M346" s="12">
        <f>InputData[[#This Row],[QUANTITY]]*InputData[[#This Row],[SELLING PRICE]]*(1-InputData[[#This Row],[DISCOUNT %]])</f>
        <v>524.69999999999993</v>
      </c>
      <c r="N346" s="11">
        <f>DAY(InputData[[#This Row],[DATE]])</f>
        <v>1</v>
      </c>
      <c r="O346" s="11" t="str">
        <f>TEXT(InputData[[#This Row],[DATE]],"mmm")</f>
        <v>May</v>
      </c>
      <c r="P346" s="11">
        <f>YEAR(InputData[[#This Row],[DATE]])</f>
        <v>2022</v>
      </c>
    </row>
    <row r="347" spans="1:16" ht="16.5"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2">
        <f>VLOOKUP(InputData[[#This Row],[PRODUCT ID]],MasterData[],5,0)</f>
        <v>95</v>
      </c>
      <c r="K347" s="12">
        <f>VLOOKUP(InputData[[#This Row],[PRODUCT ID]],MasterData[],6,0)</f>
        <v>119.7</v>
      </c>
      <c r="L347" s="12">
        <f>InputData[[#This Row],[BUYING PRIZE]]*InputData[[#This Row],[QUANTITY]]</f>
        <v>570</v>
      </c>
      <c r="M347" s="12">
        <f>InputData[[#This Row],[QUANTITY]]*InputData[[#This Row],[SELLING PRICE]]*(1-InputData[[#This Row],[DISCOUNT %]])</f>
        <v>718.2</v>
      </c>
      <c r="N347" s="11">
        <f>DAY(InputData[[#This Row],[DATE]])</f>
        <v>1</v>
      </c>
      <c r="O347" s="11" t="str">
        <f>TEXT(InputData[[#This Row],[DATE]],"mmm")</f>
        <v>May</v>
      </c>
      <c r="P347" s="11">
        <f>YEAR(InputData[[#This Row],[DATE]])</f>
        <v>2022</v>
      </c>
    </row>
    <row r="348" spans="1:16" ht="16.5"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2">
        <f>VLOOKUP(InputData[[#This Row],[PRODUCT ID]],MasterData[],5,0)</f>
        <v>112</v>
      </c>
      <c r="K348" s="12">
        <f>VLOOKUP(InputData[[#This Row],[PRODUCT ID]],MasterData[],6,0)</f>
        <v>122.08</v>
      </c>
      <c r="L348" s="12">
        <f>InputData[[#This Row],[BUYING PRIZE]]*InputData[[#This Row],[QUANTITY]]</f>
        <v>448</v>
      </c>
      <c r="M348" s="12">
        <f>InputData[[#This Row],[QUANTITY]]*InputData[[#This Row],[SELLING PRICE]]*(1-InputData[[#This Row],[DISCOUNT %]])</f>
        <v>488.32</v>
      </c>
      <c r="N348" s="11">
        <f>DAY(InputData[[#This Row],[DATE]])</f>
        <v>2</v>
      </c>
      <c r="O348" s="11" t="str">
        <f>TEXT(InputData[[#This Row],[DATE]],"mmm")</f>
        <v>May</v>
      </c>
      <c r="P348" s="11">
        <f>YEAR(InputData[[#This Row],[DATE]])</f>
        <v>2022</v>
      </c>
    </row>
    <row r="349" spans="1:16" ht="16.5"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2">
        <f>VLOOKUP(InputData[[#This Row],[PRODUCT ID]],MasterData[],5,0)</f>
        <v>61</v>
      </c>
      <c r="K349" s="12">
        <f>VLOOKUP(InputData[[#This Row],[PRODUCT ID]],MasterData[],6,0)</f>
        <v>76.25</v>
      </c>
      <c r="L349" s="12">
        <f>InputData[[#This Row],[BUYING PRIZE]]*InputData[[#This Row],[QUANTITY]]</f>
        <v>610</v>
      </c>
      <c r="M349" s="12">
        <f>InputData[[#This Row],[QUANTITY]]*InputData[[#This Row],[SELLING PRICE]]*(1-InputData[[#This Row],[DISCOUNT %]])</f>
        <v>762.5</v>
      </c>
      <c r="N349" s="11">
        <f>DAY(InputData[[#This Row],[DATE]])</f>
        <v>4</v>
      </c>
      <c r="O349" s="11" t="str">
        <f>TEXT(InputData[[#This Row],[DATE]],"mmm")</f>
        <v>May</v>
      </c>
      <c r="P349" s="11">
        <f>YEAR(InputData[[#This Row],[DATE]])</f>
        <v>2022</v>
      </c>
    </row>
    <row r="350" spans="1:16" ht="16.5"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2">
        <f>VLOOKUP(InputData[[#This Row],[PRODUCT ID]],MasterData[],5,0)</f>
        <v>55</v>
      </c>
      <c r="K350" s="12">
        <f>VLOOKUP(InputData[[#This Row],[PRODUCT ID]],MasterData[],6,0)</f>
        <v>58.3</v>
      </c>
      <c r="L350" s="12">
        <f>InputData[[#This Row],[BUYING PRIZE]]*InputData[[#This Row],[QUANTITY]]</f>
        <v>385</v>
      </c>
      <c r="M350" s="12">
        <f>InputData[[#This Row],[QUANTITY]]*InputData[[#This Row],[SELLING PRICE]]*(1-InputData[[#This Row],[DISCOUNT %]])</f>
        <v>408.09999999999997</v>
      </c>
      <c r="N350" s="11">
        <f>DAY(InputData[[#This Row],[DATE]])</f>
        <v>6</v>
      </c>
      <c r="O350" s="11" t="str">
        <f>TEXT(InputData[[#This Row],[DATE]],"mmm")</f>
        <v>May</v>
      </c>
      <c r="P350" s="11">
        <f>YEAR(InputData[[#This Row],[DATE]])</f>
        <v>2022</v>
      </c>
    </row>
    <row r="351" spans="1:16" ht="16.5"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2">
        <f>VLOOKUP(InputData[[#This Row],[PRODUCT ID]],MasterData[],5,0)</f>
        <v>12</v>
      </c>
      <c r="K351" s="12">
        <f>VLOOKUP(InputData[[#This Row],[PRODUCT ID]],MasterData[],6,0)</f>
        <v>15.719999999999999</v>
      </c>
      <c r="L351" s="12">
        <f>InputData[[#This Row],[BUYING PRIZE]]*InputData[[#This Row],[QUANTITY]]</f>
        <v>48</v>
      </c>
      <c r="M351" s="12">
        <f>InputData[[#This Row],[QUANTITY]]*InputData[[#This Row],[SELLING PRICE]]*(1-InputData[[#This Row],[DISCOUNT %]])</f>
        <v>62.879999999999995</v>
      </c>
      <c r="N351" s="11">
        <f>DAY(InputData[[#This Row],[DATE]])</f>
        <v>7</v>
      </c>
      <c r="O351" s="11" t="str">
        <f>TEXT(InputData[[#This Row],[DATE]],"mmm")</f>
        <v>May</v>
      </c>
      <c r="P351" s="11">
        <f>YEAR(InputData[[#This Row],[DATE]])</f>
        <v>2022</v>
      </c>
    </row>
    <row r="352" spans="1:16" ht="16.5"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2">
        <f>VLOOKUP(InputData[[#This Row],[PRODUCT ID]],MasterData[],5,0)</f>
        <v>48</v>
      </c>
      <c r="K352" s="12">
        <f>VLOOKUP(InputData[[#This Row],[PRODUCT ID]],MasterData[],6,0)</f>
        <v>57.120000000000005</v>
      </c>
      <c r="L352" s="12">
        <f>InputData[[#This Row],[BUYING PRIZE]]*InputData[[#This Row],[QUANTITY]]</f>
        <v>48</v>
      </c>
      <c r="M352" s="12">
        <f>InputData[[#This Row],[QUANTITY]]*InputData[[#This Row],[SELLING PRICE]]*(1-InputData[[#This Row],[DISCOUNT %]])</f>
        <v>57.120000000000005</v>
      </c>
      <c r="N352" s="11">
        <f>DAY(InputData[[#This Row],[DATE]])</f>
        <v>7</v>
      </c>
      <c r="O352" s="11" t="str">
        <f>TEXT(InputData[[#This Row],[DATE]],"mmm")</f>
        <v>May</v>
      </c>
      <c r="P352" s="11">
        <f>YEAR(InputData[[#This Row],[DATE]])</f>
        <v>2022</v>
      </c>
    </row>
    <row r="353" spans="1:16" ht="16.5"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2">
        <f>VLOOKUP(InputData[[#This Row],[PRODUCT ID]],MasterData[],5,0)</f>
        <v>121</v>
      </c>
      <c r="K353" s="12">
        <f>VLOOKUP(InputData[[#This Row],[PRODUCT ID]],MasterData[],6,0)</f>
        <v>141.57</v>
      </c>
      <c r="L353" s="12">
        <f>InputData[[#This Row],[BUYING PRIZE]]*InputData[[#This Row],[QUANTITY]]</f>
        <v>847</v>
      </c>
      <c r="M353" s="12">
        <f>InputData[[#This Row],[QUANTITY]]*InputData[[#This Row],[SELLING PRICE]]*(1-InputData[[#This Row],[DISCOUNT %]])</f>
        <v>990.99</v>
      </c>
      <c r="N353" s="11">
        <f>DAY(InputData[[#This Row],[DATE]])</f>
        <v>8</v>
      </c>
      <c r="O353" s="11" t="str">
        <f>TEXT(InputData[[#This Row],[DATE]],"mmm")</f>
        <v>May</v>
      </c>
      <c r="P353" s="11">
        <f>YEAR(InputData[[#This Row],[DATE]])</f>
        <v>2022</v>
      </c>
    </row>
    <row r="354" spans="1:16" ht="16.5"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2">
        <f>VLOOKUP(InputData[[#This Row],[PRODUCT ID]],MasterData[],5,0)</f>
        <v>134</v>
      </c>
      <c r="K354" s="12">
        <f>VLOOKUP(InputData[[#This Row],[PRODUCT ID]],MasterData[],6,0)</f>
        <v>156.78</v>
      </c>
      <c r="L354" s="12">
        <f>InputData[[#This Row],[BUYING PRIZE]]*InputData[[#This Row],[QUANTITY]]</f>
        <v>1608</v>
      </c>
      <c r="M354" s="12">
        <f>InputData[[#This Row],[QUANTITY]]*InputData[[#This Row],[SELLING PRICE]]*(1-InputData[[#This Row],[DISCOUNT %]])</f>
        <v>1881.3600000000001</v>
      </c>
      <c r="N354" s="11">
        <f>DAY(InputData[[#This Row],[DATE]])</f>
        <v>9</v>
      </c>
      <c r="O354" s="11" t="str">
        <f>TEXT(InputData[[#This Row],[DATE]],"mmm")</f>
        <v>May</v>
      </c>
      <c r="P354" s="11">
        <f>YEAR(InputData[[#This Row],[DATE]])</f>
        <v>2022</v>
      </c>
    </row>
    <row r="355" spans="1:16" ht="16.5"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2">
        <f>VLOOKUP(InputData[[#This Row],[PRODUCT ID]],MasterData[],5,0)</f>
        <v>6</v>
      </c>
      <c r="K355" s="12">
        <f>VLOOKUP(InputData[[#This Row],[PRODUCT ID]],MasterData[],6,0)</f>
        <v>7.8599999999999994</v>
      </c>
      <c r="L355" s="12">
        <f>InputData[[#This Row],[BUYING PRIZE]]*InputData[[#This Row],[QUANTITY]]</f>
        <v>36</v>
      </c>
      <c r="M355" s="12">
        <f>InputData[[#This Row],[QUANTITY]]*InputData[[#This Row],[SELLING PRICE]]*(1-InputData[[#This Row],[DISCOUNT %]])</f>
        <v>47.16</v>
      </c>
      <c r="N355" s="11">
        <f>DAY(InputData[[#This Row],[DATE]])</f>
        <v>10</v>
      </c>
      <c r="O355" s="11" t="str">
        <f>TEXT(InputData[[#This Row],[DATE]],"mmm")</f>
        <v>May</v>
      </c>
      <c r="P355" s="11">
        <f>YEAR(InputData[[#This Row],[DATE]])</f>
        <v>2022</v>
      </c>
    </row>
    <row r="356" spans="1:16" ht="16.5"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2">
        <f>VLOOKUP(InputData[[#This Row],[PRODUCT ID]],MasterData[],5,0)</f>
        <v>44</v>
      </c>
      <c r="K356" s="12">
        <f>VLOOKUP(InputData[[#This Row],[PRODUCT ID]],MasterData[],6,0)</f>
        <v>48.4</v>
      </c>
      <c r="L356" s="12">
        <f>InputData[[#This Row],[BUYING PRIZE]]*InputData[[#This Row],[QUANTITY]]</f>
        <v>308</v>
      </c>
      <c r="M356" s="12">
        <f>InputData[[#This Row],[QUANTITY]]*InputData[[#This Row],[SELLING PRICE]]*(1-InputData[[#This Row],[DISCOUNT %]])</f>
        <v>338.8</v>
      </c>
      <c r="N356" s="11">
        <f>DAY(InputData[[#This Row],[DATE]])</f>
        <v>12</v>
      </c>
      <c r="O356" s="11" t="str">
        <f>TEXT(InputData[[#This Row],[DATE]],"mmm")</f>
        <v>May</v>
      </c>
      <c r="P356" s="11">
        <f>YEAR(InputData[[#This Row],[DATE]])</f>
        <v>2022</v>
      </c>
    </row>
    <row r="357" spans="1:16" ht="16.5"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2">
        <f>VLOOKUP(InputData[[#This Row],[PRODUCT ID]],MasterData[],5,0)</f>
        <v>73</v>
      </c>
      <c r="K357" s="12">
        <f>VLOOKUP(InputData[[#This Row],[PRODUCT ID]],MasterData[],6,0)</f>
        <v>94.17</v>
      </c>
      <c r="L357" s="12">
        <f>InputData[[#This Row],[BUYING PRIZE]]*InputData[[#This Row],[QUANTITY]]</f>
        <v>365</v>
      </c>
      <c r="M357" s="12">
        <f>InputData[[#This Row],[QUANTITY]]*InputData[[#This Row],[SELLING PRICE]]*(1-InputData[[#This Row],[DISCOUNT %]])</f>
        <v>470.85</v>
      </c>
      <c r="N357" s="11">
        <f>DAY(InputData[[#This Row],[DATE]])</f>
        <v>13</v>
      </c>
      <c r="O357" s="11" t="str">
        <f>TEXT(InputData[[#This Row],[DATE]],"mmm")</f>
        <v>May</v>
      </c>
      <c r="P357" s="11">
        <f>YEAR(InputData[[#This Row],[DATE]])</f>
        <v>2022</v>
      </c>
    </row>
    <row r="358" spans="1:16" ht="16.5"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2">
        <f>VLOOKUP(InputData[[#This Row],[PRODUCT ID]],MasterData[],5,0)</f>
        <v>83</v>
      </c>
      <c r="K358" s="12">
        <f>VLOOKUP(InputData[[#This Row],[PRODUCT ID]],MasterData[],6,0)</f>
        <v>94.62</v>
      </c>
      <c r="L358" s="12">
        <f>InputData[[#This Row],[BUYING PRIZE]]*InputData[[#This Row],[QUANTITY]]</f>
        <v>1162</v>
      </c>
      <c r="M358" s="12">
        <f>InputData[[#This Row],[QUANTITY]]*InputData[[#This Row],[SELLING PRICE]]*(1-InputData[[#This Row],[DISCOUNT %]])</f>
        <v>1324.68</v>
      </c>
      <c r="N358" s="11">
        <f>DAY(InputData[[#This Row],[DATE]])</f>
        <v>14</v>
      </c>
      <c r="O358" s="11" t="str">
        <f>TEXT(InputData[[#This Row],[DATE]],"mmm")</f>
        <v>May</v>
      </c>
      <c r="P358" s="11">
        <f>YEAR(InputData[[#This Row],[DATE]])</f>
        <v>2022</v>
      </c>
    </row>
    <row r="359" spans="1:16" ht="16.5"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2">
        <f>VLOOKUP(InputData[[#This Row],[PRODUCT ID]],MasterData[],5,0)</f>
        <v>61</v>
      </c>
      <c r="K359" s="12">
        <f>VLOOKUP(InputData[[#This Row],[PRODUCT ID]],MasterData[],6,0)</f>
        <v>76.25</v>
      </c>
      <c r="L359" s="12">
        <f>InputData[[#This Row],[BUYING PRIZE]]*InputData[[#This Row],[QUANTITY]]</f>
        <v>305</v>
      </c>
      <c r="M359" s="12">
        <f>InputData[[#This Row],[QUANTITY]]*InputData[[#This Row],[SELLING PRICE]]*(1-InputData[[#This Row],[DISCOUNT %]])</f>
        <v>381.25</v>
      </c>
      <c r="N359" s="11">
        <f>DAY(InputData[[#This Row],[DATE]])</f>
        <v>15</v>
      </c>
      <c r="O359" s="11" t="str">
        <f>TEXT(InputData[[#This Row],[DATE]],"mmm")</f>
        <v>May</v>
      </c>
      <c r="P359" s="11">
        <f>YEAR(InputData[[#This Row],[DATE]])</f>
        <v>2022</v>
      </c>
    </row>
    <row r="360" spans="1:16" ht="16.5"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2">
        <f>VLOOKUP(InputData[[#This Row],[PRODUCT ID]],MasterData[],5,0)</f>
        <v>148</v>
      </c>
      <c r="K360" s="12">
        <f>VLOOKUP(InputData[[#This Row],[PRODUCT ID]],MasterData[],6,0)</f>
        <v>164.28</v>
      </c>
      <c r="L360" s="12">
        <f>InputData[[#This Row],[BUYING PRIZE]]*InputData[[#This Row],[QUANTITY]]</f>
        <v>1924</v>
      </c>
      <c r="M360" s="12">
        <f>InputData[[#This Row],[QUANTITY]]*InputData[[#This Row],[SELLING PRICE]]*(1-InputData[[#This Row],[DISCOUNT %]])</f>
        <v>2135.64</v>
      </c>
      <c r="N360" s="11">
        <f>DAY(InputData[[#This Row],[DATE]])</f>
        <v>16</v>
      </c>
      <c r="O360" s="11" t="str">
        <f>TEXT(InputData[[#This Row],[DATE]],"mmm")</f>
        <v>May</v>
      </c>
      <c r="P360" s="11">
        <f>YEAR(InputData[[#This Row],[DATE]])</f>
        <v>2022</v>
      </c>
    </row>
    <row r="361" spans="1:16" ht="16.5"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2">
        <f>VLOOKUP(InputData[[#This Row],[PRODUCT ID]],MasterData[],5,0)</f>
        <v>93</v>
      </c>
      <c r="K361" s="12">
        <f>VLOOKUP(InputData[[#This Row],[PRODUCT ID]],MasterData[],6,0)</f>
        <v>104.16</v>
      </c>
      <c r="L361" s="12">
        <f>InputData[[#This Row],[BUYING PRIZE]]*InputData[[#This Row],[QUANTITY]]</f>
        <v>1209</v>
      </c>
      <c r="M361" s="12">
        <f>InputData[[#This Row],[QUANTITY]]*InputData[[#This Row],[SELLING PRICE]]*(1-InputData[[#This Row],[DISCOUNT %]])</f>
        <v>1354.08</v>
      </c>
      <c r="N361" s="11">
        <f>DAY(InputData[[#This Row],[DATE]])</f>
        <v>16</v>
      </c>
      <c r="O361" s="11" t="str">
        <f>TEXT(InputData[[#This Row],[DATE]],"mmm")</f>
        <v>May</v>
      </c>
      <c r="P361" s="11">
        <f>YEAR(InputData[[#This Row],[DATE]])</f>
        <v>2022</v>
      </c>
    </row>
    <row r="362" spans="1:16" ht="16.5"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2">
        <f>VLOOKUP(InputData[[#This Row],[PRODUCT ID]],MasterData[],5,0)</f>
        <v>48</v>
      </c>
      <c r="K362" s="12">
        <f>VLOOKUP(InputData[[#This Row],[PRODUCT ID]],MasterData[],6,0)</f>
        <v>57.120000000000005</v>
      </c>
      <c r="L362" s="12">
        <f>InputData[[#This Row],[BUYING PRIZE]]*InputData[[#This Row],[QUANTITY]]</f>
        <v>384</v>
      </c>
      <c r="M362" s="12">
        <f>InputData[[#This Row],[QUANTITY]]*InputData[[#This Row],[SELLING PRICE]]*(1-InputData[[#This Row],[DISCOUNT %]])</f>
        <v>456.96000000000004</v>
      </c>
      <c r="N362" s="11">
        <f>DAY(InputData[[#This Row],[DATE]])</f>
        <v>17</v>
      </c>
      <c r="O362" s="11" t="str">
        <f>TEXT(InputData[[#This Row],[DATE]],"mmm")</f>
        <v>May</v>
      </c>
      <c r="P362" s="11">
        <f>YEAR(InputData[[#This Row],[DATE]])</f>
        <v>2022</v>
      </c>
    </row>
    <row r="363" spans="1:16" ht="16.5"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2">
        <f>VLOOKUP(InputData[[#This Row],[PRODUCT ID]],MasterData[],5,0)</f>
        <v>48</v>
      </c>
      <c r="K363" s="12">
        <f>VLOOKUP(InputData[[#This Row],[PRODUCT ID]],MasterData[],6,0)</f>
        <v>57.120000000000005</v>
      </c>
      <c r="L363" s="12">
        <f>InputData[[#This Row],[BUYING PRIZE]]*InputData[[#This Row],[QUANTITY]]</f>
        <v>192</v>
      </c>
      <c r="M363" s="12">
        <f>InputData[[#This Row],[QUANTITY]]*InputData[[#This Row],[SELLING PRICE]]*(1-InputData[[#This Row],[DISCOUNT %]])</f>
        <v>228.48000000000002</v>
      </c>
      <c r="N363" s="11">
        <f>DAY(InputData[[#This Row],[DATE]])</f>
        <v>18</v>
      </c>
      <c r="O363" s="11" t="str">
        <f>TEXT(InputData[[#This Row],[DATE]],"mmm")</f>
        <v>May</v>
      </c>
      <c r="P363" s="11">
        <f>YEAR(InputData[[#This Row],[DATE]])</f>
        <v>2022</v>
      </c>
    </row>
    <row r="364" spans="1:16" ht="16.5"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2">
        <f>VLOOKUP(InputData[[#This Row],[PRODUCT ID]],MasterData[],5,0)</f>
        <v>72</v>
      </c>
      <c r="K364" s="12">
        <f>VLOOKUP(InputData[[#This Row],[PRODUCT ID]],MasterData[],6,0)</f>
        <v>79.92</v>
      </c>
      <c r="L364" s="12">
        <f>InputData[[#This Row],[BUYING PRIZE]]*InputData[[#This Row],[QUANTITY]]</f>
        <v>576</v>
      </c>
      <c r="M364" s="12">
        <f>InputData[[#This Row],[QUANTITY]]*InputData[[#This Row],[SELLING PRICE]]*(1-InputData[[#This Row],[DISCOUNT %]])</f>
        <v>639.36</v>
      </c>
      <c r="N364" s="11">
        <f>DAY(InputData[[#This Row],[DATE]])</f>
        <v>18</v>
      </c>
      <c r="O364" s="11" t="str">
        <f>TEXT(InputData[[#This Row],[DATE]],"mmm")</f>
        <v>May</v>
      </c>
      <c r="P364" s="11">
        <f>YEAR(InputData[[#This Row],[DATE]])</f>
        <v>2022</v>
      </c>
    </row>
    <row r="365" spans="1:16" ht="16.5"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2">
        <f>VLOOKUP(InputData[[#This Row],[PRODUCT ID]],MasterData[],5,0)</f>
        <v>76</v>
      </c>
      <c r="K365" s="12">
        <f>VLOOKUP(InputData[[#This Row],[PRODUCT ID]],MasterData[],6,0)</f>
        <v>82.08</v>
      </c>
      <c r="L365" s="12">
        <f>InputData[[#This Row],[BUYING PRIZE]]*InputData[[#This Row],[QUANTITY]]</f>
        <v>1140</v>
      </c>
      <c r="M365" s="12">
        <f>InputData[[#This Row],[QUANTITY]]*InputData[[#This Row],[SELLING PRICE]]*(1-InputData[[#This Row],[DISCOUNT %]])</f>
        <v>1231.2</v>
      </c>
      <c r="N365" s="11">
        <f>DAY(InputData[[#This Row],[DATE]])</f>
        <v>20</v>
      </c>
      <c r="O365" s="11" t="str">
        <f>TEXT(InputData[[#This Row],[DATE]],"mmm")</f>
        <v>May</v>
      </c>
      <c r="P365" s="11">
        <f>YEAR(InputData[[#This Row],[DATE]])</f>
        <v>2022</v>
      </c>
    </row>
    <row r="366" spans="1:16" ht="16.5"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2">
        <f>VLOOKUP(InputData[[#This Row],[PRODUCT ID]],MasterData[],5,0)</f>
        <v>12</v>
      </c>
      <c r="K366" s="12">
        <f>VLOOKUP(InputData[[#This Row],[PRODUCT ID]],MasterData[],6,0)</f>
        <v>15.719999999999999</v>
      </c>
      <c r="L366" s="12">
        <f>InputData[[#This Row],[BUYING PRIZE]]*InputData[[#This Row],[QUANTITY]]</f>
        <v>144</v>
      </c>
      <c r="M366" s="12">
        <f>InputData[[#This Row],[QUANTITY]]*InputData[[#This Row],[SELLING PRICE]]*(1-InputData[[#This Row],[DISCOUNT %]])</f>
        <v>188.64</v>
      </c>
      <c r="N366" s="11">
        <f>DAY(InputData[[#This Row],[DATE]])</f>
        <v>22</v>
      </c>
      <c r="O366" s="11" t="str">
        <f>TEXT(InputData[[#This Row],[DATE]],"mmm")</f>
        <v>May</v>
      </c>
      <c r="P366" s="11">
        <f>YEAR(InputData[[#This Row],[DATE]])</f>
        <v>2022</v>
      </c>
    </row>
    <row r="367" spans="1:16" ht="16.5"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2">
        <f>VLOOKUP(InputData[[#This Row],[PRODUCT ID]],MasterData[],5,0)</f>
        <v>105</v>
      </c>
      <c r="K367" s="12">
        <f>VLOOKUP(InputData[[#This Row],[PRODUCT ID]],MasterData[],6,0)</f>
        <v>142.80000000000001</v>
      </c>
      <c r="L367" s="12">
        <f>InputData[[#This Row],[BUYING PRIZE]]*InputData[[#This Row],[QUANTITY]]</f>
        <v>735</v>
      </c>
      <c r="M367" s="12">
        <f>InputData[[#This Row],[QUANTITY]]*InputData[[#This Row],[SELLING PRICE]]*(1-InputData[[#This Row],[DISCOUNT %]])</f>
        <v>999.60000000000014</v>
      </c>
      <c r="N367" s="11">
        <f>DAY(InputData[[#This Row],[DATE]])</f>
        <v>25</v>
      </c>
      <c r="O367" s="11" t="str">
        <f>TEXT(InputData[[#This Row],[DATE]],"mmm")</f>
        <v>May</v>
      </c>
      <c r="P367" s="11">
        <f>YEAR(InputData[[#This Row],[DATE]])</f>
        <v>2022</v>
      </c>
    </row>
    <row r="368" spans="1:16" ht="16.5"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2">
        <f>VLOOKUP(InputData[[#This Row],[PRODUCT ID]],MasterData[],5,0)</f>
        <v>37</v>
      </c>
      <c r="K368" s="12">
        <f>VLOOKUP(InputData[[#This Row],[PRODUCT ID]],MasterData[],6,0)</f>
        <v>41.81</v>
      </c>
      <c r="L368" s="12">
        <f>InputData[[#This Row],[BUYING PRIZE]]*InputData[[#This Row],[QUANTITY]]</f>
        <v>74</v>
      </c>
      <c r="M368" s="12">
        <f>InputData[[#This Row],[QUANTITY]]*InputData[[#This Row],[SELLING PRICE]]*(1-InputData[[#This Row],[DISCOUNT %]])</f>
        <v>83.62</v>
      </c>
      <c r="N368" s="11">
        <f>DAY(InputData[[#This Row],[DATE]])</f>
        <v>26</v>
      </c>
      <c r="O368" s="11" t="str">
        <f>TEXT(InputData[[#This Row],[DATE]],"mmm")</f>
        <v>May</v>
      </c>
      <c r="P368" s="11">
        <f>YEAR(InputData[[#This Row],[DATE]])</f>
        <v>2022</v>
      </c>
    </row>
    <row r="369" spans="1:16" ht="16.5"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2">
        <f>VLOOKUP(InputData[[#This Row],[PRODUCT ID]],MasterData[],5,0)</f>
        <v>48</v>
      </c>
      <c r="K369" s="12">
        <f>VLOOKUP(InputData[[#This Row],[PRODUCT ID]],MasterData[],6,0)</f>
        <v>57.120000000000005</v>
      </c>
      <c r="L369" s="12">
        <f>InputData[[#This Row],[BUYING PRIZE]]*InputData[[#This Row],[QUANTITY]]</f>
        <v>96</v>
      </c>
      <c r="M369" s="12">
        <f>InputData[[#This Row],[QUANTITY]]*InputData[[#This Row],[SELLING PRICE]]*(1-InputData[[#This Row],[DISCOUNT %]])</f>
        <v>114.24000000000001</v>
      </c>
      <c r="N369" s="11">
        <f>DAY(InputData[[#This Row],[DATE]])</f>
        <v>26</v>
      </c>
      <c r="O369" s="11" t="str">
        <f>TEXT(InputData[[#This Row],[DATE]],"mmm")</f>
        <v>May</v>
      </c>
      <c r="P369" s="11">
        <f>YEAR(InputData[[#This Row],[DATE]])</f>
        <v>2022</v>
      </c>
    </row>
    <row r="370" spans="1:16" ht="16.5"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2">
        <f>VLOOKUP(InputData[[#This Row],[PRODUCT ID]],MasterData[],5,0)</f>
        <v>138</v>
      </c>
      <c r="K370" s="12">
        <f>VLOOKUP(InputData[[#This Row],[PRODUCT ID]],MasterData[],6,0)</f>
        <v>173.88</v>
      </c>
      <c r="L370" s="12">
        <f>InputData[[#This Row],[BUYING PRIZE]]*InputData[[#This Row],[QUANTITY]]</f>
        <v>1380</v>
      </c>
      <c r="M370" s="12">
        <f>InputData[[#This Row],[QUANTITY]]*InputData[[#This Row],[SELLING PRICE]]*(1-InputData[[#This Row],[DISCOUNT %]])</f>
        <v>1738.8</v>
      </c>
      <c r="N370" s="11">
        <f>DAY(InputData[[#This Row],[DATE]])</f>
        <v>28</v>
      </c>
      <c r="O370" s="11" t="str">
        <f>TEXT(InputData[[#This Row],[DATE]],"mmm")</f>
        <v>May</v>
      </c>
      <c r="P370" s="11">
        <f>YEAR(InputData[[#This Row],[DATE]])</f>
        <v>2022</v>
      </c>
    </row>
    <row r="371" spans="1:16" ht="16.5"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2">
        <f>VLOOKUP(InputData[[#This Row],[PRODUCT ID]],MasterData[],5,0)</f>
        <v>83</v>
      </c>
      <c r="K371" s="12">
        <f>VLOOKUP(InputData[[#This Row],[PRODUCT ID]],MasterData[],6,0)</f>
        <v>94.62</v>
      </c>
      <c r="L371" s="12">
        <f>InputData[[#This Row],[BUYING PRIZE]]*InputData[[#This Row],[QUANTITY]]</f>
        <v>415</v>
      </c>
      <c r="M371" s="12">
        <f>InputData[[#This Row],[QUANTITY]]*InputData[[#This Row],[SELLING PRICE]]*(1-InputData[[#This Row],[DISCOUNT %]])</f>
        <v>473.1</v>
      </c>
      <c r="N371" s="11">
        <f>DAY(InputData[[#This Row],[DATE]])</f>
        <v>28</v>
      </c>
      <c r="O371" s="11" t="str">
        <f>TEXT(InputData[[#This Row],[DATE]],"mmm")</f>
        <v>May</v>
      </c>
      <c r="P371" s="11">
        <f>YEAR(InputData[[#This Row],[DATE]])</f>
        <v>2022</v>
      </c>
    </row>
    <row r="372" spans="1:16" ht="16.5"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2">
        <f>VLOOKUP(InputData[[#This Row],[PRODUCT ID]],MasterData[],5,0)</f>
        <v>148</v>
      </c>
      <c r="K372" s="12">
        <f>VLOOKUP(InputData[[#This Row],[PRODUCT ID]],MasterData[],6,0)</f>
        <v>164.28</v>
      </c>
      <c r="L372" s="12">
        <f>InputData[[#This Row],[BUYING PRIZE]]*InputData[[#This Row],[QUANTITY]]</f>
        <v>1332</v>
      </c>
      <c r="M372" s="12">
        <f>InputData[[#This Row],[QUANTITY]]*InputData[[#This Row],[SELLING PRICE]]*(1-InputData[[#This Row],[DISCOUNT %]])</f>
        <v>1478.52</v>
      </c>
      <c r="N372" s="11">
        <f>DAY(InputData[[#This Row],[DATE]])</f>
        <v>28</v>
      </c>
      <c r="O372" s="11" t="str">
        <f>TEXT(InputData[[#This Row],[DATE]],"mmm")</f>
        <v>May</v>
      </c>
      <c r="P372" s="11">
        <f>YEAR(InputData[[#This Row],[DATE]])</f>
        <v>2022</v>
      </c>
    </row>
    <row r="373" spans="1:16" ht="16.5"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2">
        <f>VLOOKUP(InputData[[#This Row],[PRODUCT ID]],MasterData[],5,0)</f>
        <v>44</v>
      </c>
      <c r="K373" s="12">
        <f>VLOOKUP(InputData[[#This Row],[PRODUCT ID]],MasterData[],6,0)</f>
        <v>48.84</v>
      </c>
      <c r="L373" s="12">
        <f>InputData[[#This Row],[BUYING PRIZE]]*InputData[[#This Row],[QUANTITY]]</f>
        <v>528</v>
      </c>
      <c r="M373" s="12">
        <f>InputData[[#This Row],[QUANTITY]]*InputData[[#This Row],[SELLING PRICE]]*(1-InputData[[#This Row],[DISCOUNT %]])</f>
        <v>586.08000000000004</v>
      </c>
      <c r="N373" s="11">
        <f>DAY(InputData[[#This Row],[DATE]])</f>
        <v>28</v>
      </c>
      <c r="O373" s="11" t="str">
        <f>TEXT(InputData[[#This Row],[DATE]],"mmm")</f>
        <v>May</v>
      </c>
      <c r="P373" s="11">
        <f>YEAR(InputData[[#This Row],[DATE]])</f>
        <v>2022</v>
      </c>
    </row>
    <row r="374" spans="1:16" ht="16.5"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2">
        <f>VLOOKUP(InputData[[#This Row],[PRODUCT ID]],MasterData[],5,0)</f>
        <v>61</v>
      </c>
      <c r="K374" s="12">
        <f>VLOOKUP(InputData[[#This Row],[PRODUCT ID]],MasterData[],6,0)</f>
        <v>76.25</v>
      </c>
      <c r="L374" s="12">
        <f>InputData[[#This Row],[BUYING PRIZE]]*InputData[[#This Row],[QUANTITY]]</f>
        <v>854</v>
      </c>
      <c r="M374" s="12">
        <f>InputData[[#This Row],[QUANTITY]]*InputData[[#This Row],[SELLING PRICE]]*(1-InputData[[#This Row],[DISCOUNT %]])</f>
        <v>1067.5</v>
      </c>
      <c r="N374" s="11">
        <f>DAY(InputData[[#This Row],[DATE]])</f>
        <v>28</v>
      </c>
      <c r="O374" s="11" t="str">
        <f>TEXT(InputData[[#This Row],[DATE]],"mmm")</f>
        <v>May</v>
      </c>
      <c r="P374" s="11">
        <f>YEAR(InputData[[#This Row],[DATE]])</f>
        <v>2022</v>
      </c>
    </row>
    <row r="375" spans="1:16" ht="16.5"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2">
        <f>VLOOKUP(InputData[[#This Row],[PRODUCT ID]],MasterData[],5,0)</f>
        <v>76</v>
      </c>
      <c r="K375" s="12">
        <f>VLOOKUP(InputData[[#This Row],[PRODUCT ID]],MasterData[],6,0)</f>
        <v>82.08</v>
      </c>
      <c r="L375" s="12">
        <f>InputData[[#This Row],[BUYING PRIZE]]*InputData[[#This Row],[QUANTITY]]</f>
        <v>684</v>
      </c>
      <c r="M375" s="12">
        <f>InputData[[#This Row],[QUANTITY]]*InputData[[#This Row],[SELLING PRICE]]*(1-InputData[[#This Row],[DISCOUNT %]])</f>
        <v>738.72</v>
      </c>
      <c r="N375" s="11">
        <f>DAY(InputData[[#This Row],[DATE]])</f>
        <v>30</v>
      </c>
      <c r="O375" s="11" t="str">
        <f>TEXT(InputData[[#This Row],[DATE]],"mmm")</f>
        <v>May</v>
      </c>
      <c r="P375" s="11">
        <f>YEAR(InputData[[#This Row],[DATE]])</f>
        <v>2022</v>
      </c>
    </row>
    <row r="376" spans="1:16" ht="16.5"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2">
        <f>VLOOKUP(InputData[[#This Row],[PRODUCT ID]],MasterData[],5,0)</f>
        <v>133</v>
      </c>
      <c r="K376" s="12">
        <f>VLOOKUP(InputData[[#This Row],[PRODUCT ID]],MasterData[],6,0)</f>
        <v>155.61000000000001</v>
      </c>
      <c r="L376" s="12">
        <f>InputData[[#This Row],[BUYING PRIZE]]*InputData[[#This Row],[QUANTITY]]</f>
        <v>532</v>
      </c>
      <c r="M376" s="12">
        <f>InputData[[#This Row],[QUANTITY]]*InputData[[#This Row],[SELLING PRICE]]*(1-InputData[[#This Row],[DISCOUNT %]])</f>
        <v>622.44000000000005</v>
      </c>
      <c r="N376" s="11">
        <f>DAY(InputData[[#This Row],[DATE]])</f>
        <v>30</v>
      </c>
      <c r="O376" s="11" t="str">
        <f>TEXT(InputData[[#This Row],[DATE]],"mmm")</f>
        <v>May</v>
      </c>
      <c r="P376" s="11">
        <f>YEAR(InputData[[#This Row],[DATE]])</f>
        <v>2022</v>
      </c>
    </row>
    <row r="377" spans="1:16" ht="16.5"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2">
        <f>VLOOKUP(InputData[[#This Row],[PRODUCT ID]],MasterData[],5,0)</f>
        <v>95</v>
      </c>
      <c r="K377" s="12">
        <f>VLOOKUP(InputData[[#This Row],[PRODUCT ID]],MasterData[],6,0)</f>
        <v>119.7</v>
      </c>
      <c r="L377" s="12">
        <f>InputData[[#This Row],[BUYING PRIZE]]*InputData[[#This Row],[QUANTITY]]</f>
        <v>285</v>
      </c>
      <c r="M377" s="12">
        <f>InputData[[#This Row],[QUANTITY]]*InputData[[#This Row],[SELLING PRICE]]*(1-InputData[[#This Row],[DISCOUNT %]])</f>
        <v>359.1</v>
      </c>
      <c r="N377" s="11">
        <f>DAY(InputData[[#This Row],[DATE]])</f>
        <v>30</v>
      </c>
      <c r="O377" s="11" t="str">
        <f>TEXT(InputData[[#This Row],[DATE]],"mmm")</f>
        <v>May</v>
      </c>
      <c r="P377" s="11">
        <f>YEAR(InputData[[#This Row],[DATE]])</f>
        <v>2022</v>
      </c>
    </row>
    <row r="378" spans="1:16" ht="16.5"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2">
        <f>VLOOKUP(InputData[[#This Row],[PRODUCT ID]],MasterData[],5,0)</f>
        <v>83</v>
      </c>
      <c r="K378" s="12">
        <f>VLOOKUP(InputData[[#This Row],[PRODUCT ID]],MasterData[],6,0)</f>
        <v>94.62</v>
      </c>
      <c r="L378" s="12">
        <f>InputData[[#This Row],[BUYING PRIZE]]*InputData[[#This Row],[QUANTITY]]</f>
        <v>1162</v>
      </c>
      <c r="M378" s="12">
        <f>InputData[[#This Row],[QUANTITY]]*InputData[[#This Row],[SELLING PRICE]]*(1-InputData[[#This Row],[DISCOUNT %]])</f>
        <v>1324.68</v>
      </c>
      <c r="N378" s="11">
        <f>DAY(InputData[[#This Row],[DATE]])</f>
        <v>3</v>
      </c>
      <c r="O378" s="11" t="str">
        <f>TEXT(InputData[[#This Row],[DATE]],"mmm")</f>
        <v>Jun</v>
      </c>
      <c r="P378" s="11">
        <f>YEAR(InputData[[#This Row],[DATE]])</f>
        <v>2022</v>
      </c>
    </row>
    <row r="379" spans="1:16" ht="16.5"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2">
        <f>VLOOKUP(InputData[[#This Row],[PRODUCT ID]],MasterData[],5,0)</f>
        <v>37</v>
      </c>
      <c r="K379" s="12">
        <f>VLOOKUP(InputData[[#This Row],[PRODUCT ID]],MasterData[],6,0)</f>
        <v>41.81</v>
      </c>
      <c r="L379" s="12">
        <f>InputData[[#This Row],[BUYING PRIZE]]*InputData[[#This Row],[QUANTITY]]</f>
        <v>296</v>
      </c>
      <c r="M379" s="12">
        <f>InputData[[#This Row],[QUANTITY]]*InputData[[#This Row],[SELLING PRICE]]*(1-InputData[[#This Row],[DISCOUNT %]])</f>
        <v>334.48</v>
      </c>
      <c r="N379" s="11">
        <f>DAY(InputData[[#This Row],[DATE]])</f>
        <v>10</v>
      </c>
      <c r="O379" s="11" t="str">
        <f>TEXT(InputData[[#This Row],[DATE]],"mmm")</f>
        <v>Jun</v>
      </c>
      <c r="P379" s="11">
        <f>YEAR(InputData[[#This Row],[DATE]])</f>
        <v>2022</v>
      </c>
    </row>
    <row r="380" spans="1:16" ht="16.5"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2">
        <f>VLOOKUP(InputData[[#This Row],[PRODUCT ID]],MasterData[],5,0)</f>
        <v>37</v>
      </c>
      <c r="K380" s="12">
        <f>VLOOKUP(InputData[[#This Row],[PRODUCT ID]],MasterData[],6,0)</f>
        <v>42.55</v>
      </c>
      <c r="L380" s="12">
        <f>InputData[[#This Row],[BUYING PRIZE]]*InputData[[#This Row],[QUANTITY]]</f>
        <v>481</v>
      </c>
      <c r="M380" s="12">
        <f>InputData[[#This Row],[QUANTITY]]*InputData[[#This Row],[SELLING PRICE]]*(1-InputData[[#This Row],[DISCOUNT %]])</f>
        <v>553.15</v>
      </c>
      <c r="N380" s="11">
        <f>DAY(InputData[[#This Row],[DATE]])</f>
        <v>11</v>
      </c>
      <c r="O380" s="11" t="str">
        <f>TEXT(InputData[[#This Row],[DATE]],"mmm")</f>
        <v>Jun</v>
      </c>
      <c r="P380" s="11">
        <f>YEAR(InputData[[#This Row],[DATE]])</f>
        <v>2022</v>
      </c>
    </row>
    <row r="381" spans="1:16" ht="16.5"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2">
        <f>VLOOKUP(InputData[[#This Row],[PRODUCT ID]],MasterData[],5,0)</f>
        <v>126</v>
      </c>
      <c r="K381" s="12">
        <f>VLOOKUP(InputData[[#This Row],[PRODUCT ID]],MasterData[],6,0)</f>
        <v>162.54</v>
      </c>
      <c r="L381" s="12">
        <f>InputData[[#This Row],[BUYING PRIZE]]*InputData[[#This Row],[QUANTITY]]</f>
        <v>756</v>
      </c>
      <c r="M381" s="12">
        <f>InputData[[#This Row],[QUANTITY]]*InputData[[#This Row],[SELLING PRICE]]*(1-InputData[[#This Row],[DISCOUNT %]])</f>
        <v>975.24</v>
      </c>
      <c r="N381" s="11">
        <f>DAY(InputData[[#This Row],[DATE]])</f>
        <v>11</v>
      </c>
      <c r="O381" s="11" t="str">
        <f>TEXT(InputData[[#This Row],[DATE]],"mmm")</f>
        <v>Jun</v>
      </c>
      <c r="P381" s="11">
        <f>YEAR(InputData[[#This Row],[DATE]])</f>
        <v>2022</v>
      </c>
    </row>
    <row r="382" spans="1:16" ht="16.5"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2">
        <f>VLOOKUP(InputData[[#This Row],[PRODUCT ID]],MasterData[],5,0)</f>
        <v>18</v>
      </c>
      <c r="K382" s="12">
        <f>VLOOKUP(InputData[[#This Row],[PRODUCT ID]],MasterData[],6,0)</f>
        <v>24.66</v>
      </c>
      <c r="L382" s="12">
        <f>InputData[[#This Row],[BUYING PRIZE]]*InputData[[#This Row],[QUANTITY]]</f>
        <v>108</v>
      </c>
      <c r="M382" s="12">
        <f>InputData[[#This Row],[QUANTITY]]*InputData[[#This Row],[SELLING PRICE]]*(1-InputData[[#This Row],[DISCOUNT %]])</f>
        <v>147.96</v>
      </c>
      <c r="N382" s="11">
        <f>DAY(InputData[[#This Row],[DATE]])</f>
        <v>13</v>
      </c>
      <c r="O382" s="11" t="str">
        <f>TEXT(InputData[[#This Row],[DATE]],"mmm")</f>
        <v>Jun</v>
      </c>
      <c r="P382" s="11">
        <f>YEAR(InputData[[#This Row],[DATE]])</f>
        <v>2022</v>
      </c>
    </row>
    <row r="383" spans="1:16" ht="16.5"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2">
        <f>VLOOKUP(InputData[[#This Row],[PRODUCT ID]],MasterData[],5,0)</f>
        <v>120</v>
      </c>
      <c r="K383" s="12">
        <f>VLOOKUP(InputData[[#This Row],[PRODUCT ID]],MasterData[],6,0)</f>
        <v>162</v>
      </c>
      <c r="L383" s="12">
        <f>InputData[[#This Row],[BUYING PRIZE]]*InputData[[#This Row],[QUANTITY]]</f>
        <v>1800</v>
      </c>
      <c r="M383" s="12">
        <f>InputData[[#This Row],[QUANTITY]]*InputData[[#This Row],[SELLING PRICE]]*(1-InputData[[#This Row],[DISCOUNT %]])</f>
        <v>2430</v>
      </c>
      <c r="N383" s="11">
        <f>DAY(InputData[[#This Row],[DATE]])</f>
        <v>15</v>
      </c>
      <c r="O383" s="11" t="str">
        <f>TEXT(InputData[[#This Row],[DATE]],"mmm")</f>
        <v>Jun</v>
      </c>
      <c r="P383" s="11">
        <f>YEAR(InputData[[#This Row],[DATE]])</f>
        <v>2022</v>
      </c>
    </row>
    <row r="384" spans="1:16" ht="16.5"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2">
        <f>VLOOKUP(InputData[[#This Row],[PRODUCT ID]],MasterData[],5,0)</f>
        <v>47</v>
      </c>
      <c r="K384" s="12">
        <f>VLOOKUP(InputData[[#This Row],[PRODUCT ID]],MasterData[],6,0)</f>
        <v>53.11</v>
      </c>
      <c r="L384" s="12">
        <f>InputData[[#This Row],[BUYING PRIZE]]*InputData[[#This Row],[QUANTITY]]</f>
        <v>705</v>
      </c>
      <c r="M384" s="12">
        <f>InputData[[#This Row],[QUANTITY]]*InputData[[#This Row],[SELLING PRICE]]*(1-InputData[[#This Row],[DISCOUNT %]])</f>
        <v>796.65</v>
      </c>
      <c r="N384" s="11">
        <f>DAY(InputData[[#This Row],[DATE]])</f>
        <v>16</v>
      </c>
      <c r="O384" s="11" t="str">
        <f>TEXT(InputData[[#This Row],[DATE]],"mmm")</f>
        <v>Jun</v>
      </c>
      <c r="P384" s="11">
        <f>YEAR(InputData[[#This Row],[DATE]])</f>
        <v>2022</v>
      </c>
    </row>
    <row r="385" spans="1:16" ht="16.5"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2">
        <f>VLOOKUP(InputData[[#This Row],[PRODUCT ID]],MasterData[],5,0)</f>
        <v>105</v>
      </c>
      <c r="K385" s="12">
        <f>VLOOKUP(InputData[[#This Row],[PRODUCT ID]],MasterData[],6,0)</f>
        <v>142.80000000000001</v>
      </c>
      <c r="L385" s="12">
        <f>InputData[[#This Row],[BUYING PRIZE]]*InputData[[#This Row],[QUANTITY]]</f>
        <v>840</v>
      </c>
      <c r="M385" s="12">
        <f>InputData[[#This Row],[QUANTITY]]*InputData[[#This Row],[SELLING PRICE]]*(1-InputData[[#This Row],[DISCOUNT %]])</f>
        <v>1142.4000000000001</v>
      </c>
      <c r="N385" s="11">
        <f>DAY(InputData[[#This Row],[DATE]])</f>
        <v>19</v>
      </c>
      <c r="O385" s="11" t="str">
        <f>TEXT(InputData[[#This Row],[DATE]],"mmm")</f>
        <v>Jun</v>
      </c>
      <c r="P385" s="11">
        <f>YEAR(InputData[[#This Row],[DATE]])</f>
        <v>2022</v>
      </c>
    </row>
    <row r="386" spans="1:16" ht="16.5"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2">
        <f>VLOOKUP(InputData[[#This Row],[PRODUCT ID]],MasterData[],5,0)</f>
        <v>134</v>
      </c>
      <c r="K386" s="12">
        <f>VLOOKUP(InputData[[#This Row],[PRODUCT ID]],MasterData[],6,0)</f>
        <v>156.78</v>
      </c>
      <c r="L386" s="12">
        <f>InputData[[#This Row],[BUYING PRIZE]]*InputData[[#This Row],[QUANTITY]]</f>
        <v>1876</v>
      </c>
      <c r="M386" s="12">
        <f>InputData[[#This Row],[QUANTITY]]*InputData[[#This Row],[SELLING PRICE]]*(1-InputData[[#This Row],[DISCOUNT %]])</f>
        <v>2194.92</v>
      </c>
      <c r="N386" s="11">
        <f>DAY(InputData[[#This Row],[DATE]])</f>
        <v>21</v>
      </c>
      <c r="O386" s="11" t="str">
        <f>TEXT(InputData[[#This Row],[DATE]],"mmm")</f>
        <v>Jun</v>
      </c>
      <c r="P386" s="11">
        <f>YEAR(InputData[[#This Row],[DATE]])</f>
        <v>2022</v>
      </c>
    </row>
    <row r="387" spans="1:16" ht="16.5"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2">
        <f>VLOOKUP(InputData[[#This Row],[PRODUCT ID]],MasterData[],5,0)</f>
        <v>90</v>
      </c>
      <c r="K387" s="12">
        <f>VLOOKUP(InputData[[#This Row],[PRODUCT ID]],MasterData[],6,0)</f>
        <v>115.2</v>
      </c>
      <c r="L387" s="12">
        <f>InputData[[#This Row],[BUYING PRIZE]]*InputData[[#This Row],[QUANTITY]]</f>
        <v>900</v>
      </c>
      <c r="M387" s="12">
        <f>InputData[[#This Row],[QUANTITY]]*InputData[[#This Row],[SELLING PRICE]]*(1-InputData[[#This Row],[DISCOUNT %]])</f>
        <v>1152</v>
      </c>
      <c r="N387" s="11">
        <f>DAY(InputData[[#This Row],[DATE]])</f>
        <v>22</v>
      </c>
      <c r="O387" s="11" t="str">
        <f>TEXT(InputData[[#This Row],[DATE]],"mmm")</f>
        <v>Jun</v>
      </c>
      <c r="P387" s="11">
        <f>YEAR(InputData[[#This Row],[DATE]])</f>
        <v>2022</v>
      </c>
    </row>
    <row r="388" spans="1:16" ht="16.5"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2">
        <f>VLOOKUP(InputData[[#This Row],[PRODUCT ID]],MasterData[],5,0)</f>
        <v>98</v>
      </c>
      <c r="K388" s="12">
        <f>VLOOKUP(InputData[[#This Row],[PRODUCT ID]],MasterData[],6,0)</f>
        <v>103.88</v>
      </c>
      <c r="L388" s="12">
        <f>InputData[[#This Row],[BUYING PRIZE]]*InputData[[#This Row],[QUANTITY]]</f>
        <v>392</v>
      </c>
      <c r="M388" s="12">
        <f>InputData[[#This Row],[QUANTITY]]*InputData[[#This Row],[SELLING PRICE]]*(1-InputData[[#This Row],[DISCOUNT %]])</f>
        <v>415.52</v>
      </c>
      <c r="N388" s="11">
        <f>DAY(InputData[[#This Row],[DATE]])</f>
        <v>22</v>
      </c>
      <c r="O388" s="11" t="str">
        <f>TEXT(InputData[[#This Row],[DATE]],"mmm")</f>
        <v>Jun</v>
      </c>
      <c r="P388" s="11">
        <f>YEAR(InputData[[#This Row],[DATE]])</f>
        <v>2022</v>
      </c>
    </row>
    <row r="389" spans="1:16" ht="16.5"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2">
        <f>VLOOKUP(InputData[[#This Row],[PRODUCT ID]],MasterData[],5,0)</f>
        <v>44</v>
      </c>
      <c r="K389" s="12">
        <f>VLOOKUP(InputData[[#This Row],[PRODUCT ID]],MasterData[],6,0)</f>
        <v>48.84</v>
      </c>
      <c r="L389" s="12">
        <f>InputData[[#This Row],[BUYING PRIZE]]*InputData[[#This Row],[QUANTITY]]</f>
        <v>352</v>
      </c>
      <c r="M389" s="12">
        <f>InputData[[#This Row],[QUANTITY]]*InputData[[#This Row],[SELLING PRICE]]*(1-InputData[[#This Row],[DISCOUNT %]])</f>
        <v>390.72</v>
      </c>
      <c r="N389" s="11">
        <f>DAY(InputData[[#This Row],[DATE]])</f>
        <v>23</v>
      </c>
      <c r="O389" s="11" t="str">
        <f>TEXT(InputData[[#This Row],[DATE]],"mmm")</f>
        <v>Jun</v>
      </c>
      <c r="P389" s="11">
        <f>YEAR(InputData[[#This Row],[DATE]])</f>
        <v>2022</v>
      </c>
    </row>
    <row r="390" spans="1:16" ht="16.5"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2">
        <f>VLOOKUP(InputData[[#This Row],[PRODUCT ID]],MasterData[],5,0)</f>
        <v>37</v>
      </c>
      <c r="K390" s="12">
        <f>VLOOKUP(InputData[[#This Row],[PRODUCT ID]],MasterData[],6,0)</f>
        <v>49.21</v>
      </c>
      <c r="L390" s="12">
        <f>InputData[[#This Row],[BUYING PRIZE]]*InputData[[#This Row],[QUANTITY]]</f>
        <v>259</v>
      </c>
      <c r="M390" s="12">
        <f>InputData[[#This Row],[QUANTITY]]*InputData[[#This Row],[SELLING PRICE]]*(1-InputData[[#This Row],[DISCOUNT %]])</f>
        <v>344.47</v>
      </c>
      <c r="N390" s="11">
        <f>DAY(InputData[[#This Row],[DATE]])</f>
        <v>24</v>
      </c>
      <c r="O390" s="11" t="str">
        <f>TEXT(InputData[[#This Row],[DATE]],"mmm")</f>
        <v>Jun</v>
      </c>
      <c r="P390" s="11">
        <f>YEAR(InputData[[#This Row],[DATE]])</f>
        <v>2022</v>
      </c>
    </row>
    <row r="391" spans="1:16" ht="16.5"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2">
        <f>VLOOKUP(InputData[[#This Row],[PRODUCT ID]],MasterData[],5,0)</f>
        <v>73</v>
      </c>
      <c r="K391" s="12">
        <f>VLOOKUP(InputData[[#This Row],[PRODUCT ID]],MasterData[],6,0)</f>
        <v>94.17</v>
      </c>
      <c r="L391" s="12">
        <f>InputData[[#This Row],[BUYING PRIZE]]*InputData[[#This Row],[QUANTITY]]</f>
        <v>511</v>
      </c>
      <c r="M391" s="12">
        <f>InputData[[#This Row],[QUANTITY]]*InputData[[#This Row],[SELLING PRICE]]*(1-InputData[[#This Row],[DISCOUNT %]])</f>
        <v>659.19</v>
      </c>
      <c r="N391" s="11">
        <f>DAY(InputData[[#This Row],[DATE]])</f>
        <v>25</v>
      </c>
      <c r="O391" s="11" t="str">
        <f>TEXT(InputData[[#This Row],[DATE]],"mmm")</f>
        <v>Jun</v>
      </c>
      <c r="P391" s="11">
        <f>YEAR(InputData[[#This Row],[DATE]])</f>
        <v>2022</v>
      </c>
    </row>
    <row r="392" spans="1:16" ht="16.5"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2">
        <f>VLOOKUP(InputData[[#This Row],[PRODUCT ID]],MasterData[],5,0)</f>
        <v>55</v>
      </c>
      <c r="K392" s="12">
        <f>VLOOKUP(InputData[[#This Row],[PRODUCT ID]],MasterData[],6,0)</f>
        <v>58.3</v>
      </c>
      <c r="L392" s="12">
        <f>InputData[[#This Row],[BUYING PRIZE]]*InputData[[#This Row],[QUANTITY]]</f>
        <v>220</v>
      </c>
      <c r="M392" s="12">
        <f>InputData[[#This Row],[QUANTITY]]*InputData[[#This Row],[SELLING PRICE]]*(1-InputData[[#This Row],[DISCOUNT %]])</f>
        <v>233.2</v>
      </c>
      <c r="N392" s="11">
        <f>DAY(InputData[[#This Row],[DATE]])</f>
        <v>26</v>
      </c>
      <c r="O392" s="11" t="str">
        <f>TEXT(InputData[[#This Row],[DATE]],"mmm")</f>
        <v>Jun</v>
      </c>
      <c r="P392" s="11">
        <f>YEAR(InputData[[#This Row],[DATE]])</f>
        <v>2022</v>
      </c>
    </row>
    <row r="393" spans="1:16" ht="16.5"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2">
        <f>VLOOKUP(InputData[[#This Row],[PRODUCT ID]],MasterData[],5,0)</f>
        <v>67</v>
      </c>
      <c r="K393" s="12">
        <f>VLOOKUP(InputData[[#This Row],[PRODUCT ID]],MasterData[],6,0)</f>
        <v>83.08</v>
      </c>
      <c r="L393" s="12">
        <f>InputData[[#This Row],[BUYING PRIZE]]*InputData[[#This Row],[QUANTITY]]</f>
        <v>804</v>
      </c>
      <c r="M393" s="12">
        <f>InputData[[#This Row],[QUANTITY]]*InputData[[#This Row],[SELLING PRICE]]*(1-InputData[[#This Row],[DISCOUNT %]])</f>
        <v>996.96</v>
      </c>
      <c r="N393" s="11">
        <f>DAY(InputData[[#This Row],[DATE]])</f>
        <v>26</v>
      </c>
      <c r="O393" s="11" t="str">
        <f>TEXT(InputData[[#This Row],[DATE]],"mmm")</f>
        <v>Jun</v>
      </c>
      <c r="P393" s="11">
        <f>YEAR(InputData[[#This Row],[DATE]])</f>
        <v>2022</v>
      </c>
    </row>
    <row r="394" spans="1:16" ht="16.5"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2">
        <f>VLOOKUP(InputData[[#This Row],[PRODUCT ID]],MasterData[],5,0)</f>
        <v>95</v>
      </c>
      <c r="K394" s="12">
        <f>VLOOKUP(InputData[[#This Row],[PRODUCT ID]],MasterData[],6,0)</f>
        <v>119.7</v>
      </c>
      <c r="L394" s="12">
        <f>InputData[[#This Row],[BUYING PRIZE]]*InputData[[#This Row],[QUANTITY]]</f>
        <v>1425</v>
      </c>
      <c r="M394" s="12">
        <f>InputData[[#This Row],[QUANTITY]]*InputData[[#This Row],[SELLING PRICE]]*(1-InputData[[#This Row],[DISCOUNT %]])</f>
        <v>1795.5</v>
      </c>
      <c r="N394" s="11">
        <f>DAY(InputData[[#This Row],[DATE]])</f>
        <v>3</v>
      </c>
      <c r="O394" s="11" t="str">
        <f>TEXT(InputData[[#This Row],[DATE]],"mmm")</f>
        <v>Jul</v>
      </c>
      <c r="P394" s="11">
        <f>YEAR(InputData[[#This Row],[DATE]])</f>
        <v>2022</v>
      </c>
    </row>
    <row r="395" spans="1:16" ht="16.5"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2">
        <f>VLOOKUP(InputData[[#This Row],[PRODUCT ID]],MasterData[],5,0)</f>
        <v>43</v>
      </c>
      <c r="K395" s="12">
        <f>VLOOKUP(InputData[[#This Row],[PRODUCT ID]],MasterData[],6,0)</f>
        <v>47.730000000000004</v>
      </c>
      <c r="L395" s="12">
        <f>InputData[[#This Row],[BUYING PRIZE]]*InputData[[#This Row],[QUANTITY]]</f>
        <v>301</v>
      </c>
      <c r="M395" s="12">
        <f>InputData[[#This Row],[QUANTITY]]*InputData[[#This Row],[SELLING PRICE]]*(1-InputData[[#This Row],[DISCOUNT %]])</f>
        <v>334.11</v>
      </c>
      <c r="N395" s="11">
        <f>DAY(InputData[[#This Row],[DATE]])</f>
        <v>4</v>
      </c>
      <c r="O395" s="11" t="str">
        <f>TEXT(InputData[[#This Row],[DATE]],"mmm")</f>
        <v>Jul</v>
      </c>
      <c r="P395" s="11">
        <f>YEAR(InputData[[#This Row],[DATE]])</f>
        <v>2022</v>
      </c>
    </row>
    <row r="396" spans="1:16" ht="16.5"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2">
        <f>VLOOKUP(InputData[[#This Row],[PRODUCT ID]],MasterData[],5,0)</f>
        <v>7</v>
      </c>
      <c r="K396" s="12">
        <f>VLOOKUP(InputData[[#This Row],[PRODUCT ID]],MasterData[],6,0)</f>
        <v>8.33</v>
      </c>
      <c r="L396" s="12">
        <f>InputData[[#This Row],[BUYING PRIZE]]*InputData[[#This Row],[QUANTITY]]</f>
        <v>49</v>
      </c>
      <c r="M396" s="12">
        <f>InputData[[#This Row],[QUANTITY]]*InputData[[#This Row],[SELLING PRICE]]*(1-InputData[[#This Row],[DISCOUNT %]])</f>
        <v>58.31</v>
      </c>
      <c r="N396" s="11">
        <f>DAY(InputData[[#This Row],[DATE]])</f>
        <v>5</v>
      </c>
      <c r="O396" s="11" t="str">
        <f>TEXT(InputData[[#This Row],[DATE]],"mmm")</f>
        <v>Jul</v>
      </c>
      <c r="P396" s="11">
        <f>YEAR(InputData[[#This Row],[DATE]])</f>
        <v>2022</v>
      </c>
    </row>
    <row r="397" spans="1:16" ht="16.5"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2">
        <f>VLOOKUP(InputData[[#This Row],[PRODUCT ID]],MasterData[],5,0)</f>
        <v>12</v>
      </c>
      <c r="K397" s="12">
        <f>VLOOKUP(InputData[[#This Row],[PRODUCT ID]],MasterData[],6,0)</f>
        <v>15.719999999999999</v>
      </c>
      <c r="L397" s="12">
        <f>InputData[[#This Row],[BUYING PRIZE]]*InputData[[#This Row],[QUANTITY]]</f>
        <v>96</v>
      </c>
      <c r="M397" s="12">
        <f>InputData[[#This Row],[QUANTITY]]*InputData[[#This Row],[SELLING PRICE]]*(1-InputData[[#This Row],[DISCOUNT %]])</f>
        <v>125.75999999999999</v>
      </c>
      <c r="N397" s="11">
        <f>DAY(InputData[[#This Row],[DATE]])</f>
        <v>5</v>
      </c>
      <c r="O397" s="11" t="str">
        <f>TEXT(InputData[[#This Row],[DATE]],"mmm")</f>
        <v>Jul</v>
      </c>
      <c r="P397" s="11">
        <f>YEAR(InputData[[#This Row],[DATE]])</f>
        <v>2022</v>
      </c>
    </row>
    <row r="398" spans="1:16" ht="16.5"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2">
        <f>VLOOKUP(InputData[[#This Row],[PRODUCT ID]],MasterData[],5,0)</f>
        <v>138</v>
      </c>
      <c r="K398" s="12">
        <f>VLOOKUP(InputData[[#This Row],[PRODUCT ID]],MasterData[],6,0)</f>
        <v>173.88</v>
      </c>
      <c r="L398" s="12">
        <f>InputData[[#This Row],[BUYING PRIZE]]*InputData[[#This Row],[QUANTITY]]</f>
        <v>276</v>
      </c>
      <c r="M398" s="12">
        <f>InputData[[#This Row],[QUANTITY]]*InputData[[#This Row],[SELLING PRICE]]*(1-InputData[[#This Row],[DISCOUNT %]])</f>
        <v>347.76</v>
      </c>
      <c r="N398" s="11">
        <f>DAY(InputData[[#This Row],[DATE]])</f>
        <v>6</v>
      </c>
      <c r="O398" s="11" t="str">
        <f>TEXT(InputData[[#This Row],[DATE]],"mmm")</f>
        <v>Jul</v>
      </c>
      <c r="P398" s="11">
        <f>YEAR(InputData[[#This Row],[DATE]])</f>
        <v>2022</v>
      </c>
    </row>
    <row r="399" spans="1:16" ht="16.5"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2">
        <f>VLOOKUP(InputData[[#This Row],[PRODUCT ID]],MasterData[],5,0)</f>
        <v>37</v>
      </c>
      <c r="K399" s="12">
        <f>VLOOKUP(InputData[[#This Row],[PRODUCT ID]],MasterData[],6,0)</f>
        <v>49.21</v>
      </c>
      <c r="L399" s="12">
        <f>InputData[[#This Row],[BUYING PRIZE]]*InputData[[#This Row],[QUANTITY]]</f>
        <v>74</v>
      </c>
      <c r="M399" s="12">
        <f>InputData[[#This Row],[QUANTITY]]*InputData[[#This Row],[SELLING PRICE]]*(1-InputData[[#This Row],[DISCOUNT %]])</f>
        <v>98.42</v>
      </c>
      <c r="N399" s="11">
        <f>DAY(InputData[[#This Row],[DATE]])</f>
        <v>8</v>
      </c>
      <c r="O399" s="11" t="str">
        <f>TEXT(InputData[[#This Row],[DATE]],"mmm")</f>
        <v>Jul</v>
      </c>
      <c r="P399" s="11">
        <f>YEAR(InputData[[#This Row],[DATE]])</f>
        <v>2022</v>
      </c>
    </row>
    <row r="400" spans="1:16" ht="16.5"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2">
        <f>VLOOKUP(InputData[[#This Row],[PRODUCT ID]],MasterData[],5,0)</f>
        <v>89</v>
      </c>
      <c r="K400" s="12">
        <f>VLOOKUP(InputData[[#This Row],[PRODUCT ID]],MasterData[],6,0)</f>
        <v>117.48</v>
      </c>
      <c r="L400" s="12">
        <f>InputData[[#This Row],[BUYING PRIZE]]*InputData[[#This Row],[QUANTITY]]</f>
        <v>1068</v>
      </c>
      <c r="M400" s="12">
        <f>InputData[[#This Row],[QUANTITY]]*InputData[[#This Row],[SELLING PRICE]]*(1-InputData[[#This Row],[DISCOUNT %]])</f>
        <v>1409.76</v>
      </c>
      <c r="N400" s="11">
        <f>DAY(InputData[[#This Row],[DATE]])</f>
        <v>10</v>
      </c>
      <c r="O400" s="11" t="str">
        <f>TEXT(InputData[[#This Row],[DATE]],"mmm")</f>
        <v>Jul</v>
      </c>
      <c r="P400" s="11">
        <f>YEAR(InputData[[#This Row],[DATE]])</f>
        <v>2022</v>
      </c>
    </row>
    <row r="401" spans="1:16" ht="16.5"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2">
        <f>VLOOKUP(InputData[[#This Row],[PRODUCT ID]],MasterData[],5,0)</f>
        <v>37</v>
      </c>
      <c r="K401" s="12">
        <f>VLOOKUP(InputData[[#This Row],[PRODUCT ID]],MasterData[],6,0)</f>
        <v>41.81</v>
      </c>
      <c r="L401" s="12">
        <f>InputData[[#This Row],[BUYING PRIZE]]*InputData[[#This Row],[QUANTITY]]</f>
        <v>444</v>
      </c>
      <c r="M401" s="12">
        <f>InputData[[#This Row],[QUANTITY]]*InputData[[#This Row],[SELLING PRICE]]*(1-InputData[[#This Row],[DISCOUNT %]])</f>
        <v>501.72</v>
      </c>
      <c r="N401" s="11">
        <f>DAY(InputData[[#This Row],[DATE]])</f>
        <v>12</v>
      </c>
      <c r="O401" s="11" t="str">
        <f>TEXT(InputData[[#This Row],[DATE]],"mmm")</f>
        <v>Jul</v>
      </c>
      <c r="P401" s="11">
        <f>YEAR(InputData[[#This Row],[DATE]])</f>
        <v>2022</v>
      </c>
    </row>
    <row r="402" spans="1:16" ht="16.5"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2">
        <f>VLOOKUP(InputData[[#This Row],[PRODUCT ID]],MasterData[],5,0)</f>
        <v>7</v>
      </c>
      <c r="K402" s="12">
        <f>VLOOKUP(InputData[[#This Row],[PRODUCT ID]],MasterData[],6,0)</f>
        <v>8.33</v>
      </c>
      <c r="L402" s="12">
        <f>InputData[[#This Row],[BUYING PRIZE]]*InputData[[#This Row],[QUANTITY]]</f>
        <v>49</v>
      </c>
      <c r="M402" s="12">
        <f>InputData[[#This Row],[QUANTITY]]*InputData[[#This Row],[SELLING PRICE]]*(1-InputData[[#This Row],[DISCOUNT %]])</f>
        <v>58.31</v>
      </c>
      <c r="N402" s="11">
        <f>DAY(InputData[[#This Row],[DATE]])</f>
        <v>13</v>
      </c>
      <c r="O402" s="11" t="str">
        <f>TEXT(InputData[[#This Row],[DATE]],"mmm")</f>
        <v>Jul</v>
      </c>
      <c r="P402" s="11">
        <f>YEAR(InputData[[#This Row],[DATE]])</f>
        <v>2022</v>
      </c>
    </row>
    <row r="403" spans="1:16" ht="16.5"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2">
        <f>VLOOKUP(InputData[[#This Row],[PRODUCT ID]],MasterData[],5,0)</f>
        <v>95</v>
      </c>
      <c r="K403" s="12">
        <f>VLOOKUP(InputData[[#This Row],[PRODUCT ID]],MasterData[],6,0)</f>
        <v>119.7</v>
      </c>
      <c r="L403" s="12">
        <f>InputData[[#This Row],[BUYING PRIZE]]*InputData[[#This Row],[QUANTITY]]</f>
        <v>855</v>
      </c>
      <c r="M403" s="12">
        <f>InputData[[#This Row],[QUANTITY]]*InputData[[#This Row],[SELLING PRICE]]*(1-InputData[[#This Row],[DISCOUNT %]])</f>
        <v>1077.3</v>
      </c>
      <c r="N403" s="11">
        <f>DAY(InputData[[#This Row],[DATE]])</f>
        <v>14</v>
      </c>
      <c r="O403" s="11" t="str">
        <f>TEXT(InputData[[#This Row],[DATE]],"mmm")</f>
        <v>Jul</v>
      </c>
      <c r="P403" s="11">
        <f>YEAR(InputData[[#This Row],[DATE]])</f>
        <v>2022</v>
      </c>
    </row>
    <row r="404" spans="1:16" ht="16.5"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2">
        <f>VLOOKUP(InputData[[#This Row],[PRODUCT ID]],MasterData[],5,0)</f>
        <v>44</v>
      </c>
      <c r="K404" s="12">
        <f>VLOOKUP(InputData[[#This Row],[PRODUCT ID]],MasterData[],6,0)</f>
        <v>48.84</v>
      </c>
      <c r="L404" s="12">
        <f>InputData[[#This Row],[BUYING PRIZE]]*InputData[[#This Row],[QUANTITY]]</f>
        <v>88</v>
      </c>
      <c r="M404" s="12">
        <f>InputData[[#This Row],[QUANTITY]]*InputData[[#This Row],[SELLING PRICE]]*(1-InputData[[#This Row],[DISCOUNT %]])</f>
        <v>97.68</v>
      </c>
      <c r="N404" s="11">
        <f>DAY(InputData[[#This Row],[DATE]])</f>
        <v>15</v>
      </c>
      <c r="O404" s="11" t="str">
        <f>TEXT(InputData[[#This Row],[DATE]],"mmm")</f>
        <v>Jul</v>
      </c>
      <c r="P404" s="11">
        <f>YEAR(InputData[[#This Row],[DATE]])</f>
        <v>2022</v>
      </c>
    </row>
    <row r="405" spans="1:16" ht="16.5"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2">
        <f>VLOOKUP(InputData[[#This Row],[PRODUCT ID]],MasterData[],5,0)</f>
        <v>138</v>
      </c>
      <c r="K405" s="12">
        <f>VLOOKUP(InputData[[#This Row],[PRODUCT ID]],MasterData[],6,0)</f>
        <v>173.88</v>
      </c>
      <c r="L405" s="12">
        <f>InputData[[#This Row],[BUYING PRIZE]]*InputData[[#This Row],[QUANTITY]]</f>
        <v>1104</v>
      </c>
      <c r="M405" s="12">
        <f>InputData[[#This Row],[QUANTITY]]*InputData[[#This Row],[SELLING PRICE]]*(1-InputData[[#This Row],[DISCOUNT %]])</f>
        <v>1391.04</v>
      </c>
      <c r="N405" s="11">
        <f>DAY(InputData[[#This Row],[DATE]])</f>
        <v>17</v>
      </c>
      <c r="O405" s="11" t="str">
        <f>TEXT(InputData[[#This Row],[DATE]],"mmm")</f>
        <v>Jul</v>
      </c>
      <c r="P405" s="11">
        <f>YEAR(InputData[[#This Row],[DATE]])</f>
        <v>2022</v>
      </c>
    </row>
    <row r="406" spans="1:16" ht="16.5"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2">
        <f>VLOOKUP(InputData[[#This Row],[PRODUCT ID]],MasterData[],5,0)</f>
        <v>148</v>
      </c>
      <c r="K406" s="12">
        <f>VLOOKUP(InputData[[#This Row],[PRODUCT ID]],MasterData[],6,0)</f>
        <v>164.28</v>
      </c>
      <c r="L406" s="12">
        <f>InputData[[#This Row],[BUYING PRIZE]]*InputData[[#This Row],[QUANTITY]]</f>
        <v>1776</v>
      </c>
      <c r="M406" s="12">
        <f>InputData[[#This Row],[QUANTITY]]*InputData[[#This Row],[SELLING PRICE]]*(1-InputData[[#This Row],[DISCOUNT %]])</f>
        <v>1971.3600000000001</v>
      </c>
      <c r="N406" s="11">
        <f>DAY(InputData[[#This Row],[DATE]])</f>
        <v>18</v>
      </c>
      <c r="O406" s="11" t="str">
        <f>TEXT(InputData[[#This Row],[DATE]],"mmm")</f>
        <v>Jul</v>
      </c>
      <c r="P406" s="11">
        <f>YEAR(InputData[[#This Row],[DATE]])</f>
        <v>2022</v>
      </c>
    </row>
    <row r="407" spans="1:16" ht="16.5"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2">
        <f>VLOOKUP(InputData[[#This Row],[PRODUCT ID]],MasterData[],5,0)</f>
        <v>120</v>
      </c>
      <c r="K407" s="12">
        <f>VLOOKUP(InputData[[#This Row],[PRODUCT ID]],MasterData[],6,0)</f>
        <v>162</v>
      </c>
      <c r="L407" s="12">
        <f>InputData[[#This Row],[BUYING PRIZE]]*InputData[[#This Row],[QUANTITY]]</f>
        <v>960</v>
      </c>
      <c r="M407" s="12">
        <f>InputData[[#This Row],[QUANTITY]]*InputData[[#This Row],[SELLING PRICE]]*(1-InputData[[#This Row],[DISCOUNT %]])</f>
        <v>1296</v>
      </c>
      <c r="N407" s="11">
        <f>DAY(InputData[[#This Row],[DATE]])</f>
        <v>20</v>
      </c>
      <c r="O407" s="11" t="str">
        <f>TEXT(InputData[[#This Row],[DATE]],"mmm")</f>
        <v>Jul</v>
      </c>
      <c r="P407" s="11">
        <f>YEAR(InputData[[#This Row],[DATE]])</f>
        <v>2022</v>
      </c>
    </row>
    <row r="408" spans="1:16" ht="16.5"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2">
        <f>VLOOKUP(InputData[[#This Row],[PRODUCT ID]],MasterData[],5,0)</f>
        <v>55</v>
      </c>
      <c r="K408" s="12">
        <f>VLOOKUP(InputData[[#This Row],[PRODUCT ID]],MasterData[],6,0)</f>
        <v>58.3</v>
      </c>
      <c r="L408" s="12">
        <f>InputData[[#This Row],[BUYING PRIZE]]*InputData[[#This Row],[QUANTITY]]</f>
        <v>330</v>
      </c>
      <c r="M408" s="12">
        <f>InputData[[#This Row],[QUANTITY]]*InputData[[#This Row],[SELLING PRICE]]*(1-InputData[[#This Row],[DISCOUNT %]])</f>
        <v>349.79999999999995</v>
      </c>
      <c r="N408" s="11">
        <f>DAY(InputData[[#This Row],[DATE]])</f>
        <v>22</v>
      </c>
      <c r="O408" s="11" t="str">
        <f>TEXT(InputData[[#This Row],[DATE]],"mmm")</f>
        <v>Jul</v>
      </c>
      <c r="P408" s="11">
        <f>YEAR(InputData[[#This Row],[DATE]])</f>
        <v>2022</v>
      </c>
    </row>
    <row r="409" spans="1:16" ht="16.5"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2">
        <f>VLOOKUP(InputData[[#This Row],[PRODUCT ID]],MasterData[],5,0)</f>
        <v>37</v>
      </c>
      <c r="K409" s="12">
        <f>VLOOKUP(InputData[[#This Row],[PRODUCT ID]],MasterData[],6,0)</f>
        <v>49.21</v>
      </c>
      <c r="L409" s="12">
        <f>InputData[[#This Row],[BUYING PRIZE]]*InputData[[#This Row],[QUANTITY]]</f>
        <v>74</v>
      </c>
      <c r="M409" s="12">
        <f>InputData[[#This Row],[QUANTITY]]*InputData[[#This Row],[SELLING PRICE]]*(1-InputData[[#This Row],[DISCOUNT %]])</f>
        <v>98.42</v>
      </c>
      <c r="N409" s="11">
        <f>DAY(InputData[[#This Row],[DATE]])</f>
        <v>23</v>
      </c>
      <c r="O409" s="11" t="str">
        <f>TEXT(InputData[[#This Row],[DATE]],"mmm")</f>
        <v>Jul</v>
      </c>
      <c r="P409" s="11">
        <f>YEAR(InputData[[#This Row],[DATE]])</f>
        <v>2022</v>
      </c>
    </row>
    <row r="410" spans="1:16" ht="16.5"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2">
        <f>VLOOKUP(InputData[[#This Row],[PRODUCT ID]],MasterData[],5,0)</f>
        <v>75</v>
      </c>
      <c r="K410" s="12">
        <f>VLOOKUP(InputData[[#This Row],[PRODUCT ID]],MasterData[],6,0)</f>
        <v>85.5</v>
      </c>
      <c r="L410" s="12">
        <f>InputData[[#This Row],[BUYING PRIZE]]*InputData[[#This Row],[QUANTITY]]</f>
        <v>1050</v>
      </c>
      <c r="M410" s="12">
        <f>InputData[[#This Row],[QUANTITY]]*InputData[[#This Row],[SELLING PRICE]]*(1-InputData[[#This Row],[DISCOUNT %]])</f>
        <v>1197</v>
      </c>
      <c r="N410" s="11">
        <f>DAY(InputData[[#This Row],[DATE]])</f>
        <v>24</v>
      </c>
      <c r="O410" s="11" t="str">
        <f>TEXT(InputData[[#This Row],[DATE]],"mmm")</f>
        <v>Jul</v>
      </c>
      <c r="P410" s="11">
        <f>YEAR(InputData[[#This Row],[DATE]])</f>
        <v>2022</v>
      </c>
    </row>
    <row r="411" spans="1:16" ht="16.5"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2">
        <f>VLOOKUP(InputData[[#This Row],[PRODUCT ID]],MasterData[],5,0)</f>
        <v>48</v>
      </c>
      <c r="K411" s="12">
        <f>VLOOKUP(InputData[[#This Row],[PRODUCT ID]],MasterData[],6,0)</f>
        <v>57.120000000000005</v>
      </c>
      <c r="L411" s="12">
        <f>InputData[[#This Row],[BUYING PRIZE]]*InputData[[#This Row],[QUANTITY]]</f>
        <v>48</v>
      </c>
      <c r="M411" s="12">
        <f>InputData[[#This Row],[QUANTITY]]*InputData[[#This Row],[SELLING PRICE]]*(1-InputData[[#This Row],[DISCOUNT %]])</f>
        <v>57.120000000000005</v>
      </c>
      <c r="N411" s="11">
        <f>DAY(InputData[[#This Row],[DATE]])</f>
        <v>24</v>
      </c>
      <c r="O411" s="11" t="str">
        <f>TEXT(InputData[[#This Row],[DATE]],"mmm")</f>
        <v>Jul</v>
      </c>
      <c r="P411" s="11">
        <f>YEAR(InputData[[#This Row],[DATE]])</f>
        <v>2022</v>
      </c>
    </row>
    <row r="412" spans="1:16" ht="16.5"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2">
        <f>VLOOKUP(InputData[[#This Row],[PRODUCT ID]],MasterData[],5,0)</f>
        <v>76</v>
      </c>
      <c r="K412" s="12">
        <f>VLOOKUP(InputData[[#This Row],[PRODUCT ID]],MasterData[],6,0)</f>
        <v>82.08</v>
      </c>
      <c r="L412" s="12">
        <f>InputData[[#This Row],[BUYING PRIZE]]*InputData[[#This Row],[QUANTITY]]</f>
        <v>152</v>
      </c>
      <c r="M412" s="12">
        <f>InputData[[#This Row],[QUANTITY]]*InputData[[#This Row],[SELLING PRICE]]*(1-InputData[[#This Row],[DISCOUNT %]])</f>
        <v>164.16</v>
      </c>
      <c r="N412" s="11">
        <f>DAY(InputData[[#This Row],[DATE]])</f>
        <v>25</v>
      </c>
      <c r="O412" s="11" t="str">
        <f>TEXT(InputData[[#This Row],[DATE]],"mmm")</f>
        <v>Jul</v>
      </c>
      <c r="P412" s="11">
        <f>YEAR(InputData[[#This Row],[DATE]])</f>
        <v>2022</v>
      </c>
    </row>
    <row r="413" spans="1:16" ht="16.5"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2">
        <f>VLOOKUP(InputData[[#This Row],[PRODUCT ID]],MasterData[],5,0)</f>
        <v>134</v>
      </c>
      <c r="K413" s="12">
        <f>VLOOKUP(InputData[[#This Row],[PRODUCT ID]],MasterData[],6,0)</f>
        <v>156.78</v>
      </c>
      <c r="L413" s="12">
        <f>InputData[[#This Row],[BUYING PRIZE]]*InputData[[#This Row],[QUANTITY]]</f>
        <v>1608</v>
      </c>
      <c r="M413" s="12">
        <f>InputData[[#This Row],[QUANTITY]]*InputData[[#This Row],[SELLING PRICE]]*(1-InputData[[#This Row],[DISCOUNT %]])</f>
        <v>1881.3600000000001</v>
      </c>
      <c r="N413" s="11">
        <f>DAY(InputData[[#This Row],[DATE]])</f>
        <v>25</v>
      </c>
      <c r="O413" s="11" t="str">
        <f>TEXT(InputData[[#This Row],[DATE]],"mmm")</f>
        <v>Jul</v>
      </c>
      <c r="P413" s="11">
        <f>YEAR(InputData[[#This Row],[DATE]])</f>
        <v>2022</v>
      </c>
    </row>
    <row r="414" spans="1:16" ht="16.5"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2">
        <f>VLOOKUP(InputData[[#This Row],[PRODUCT ID]],MasterData[],5,0)</f>
        <v>71</v>
      </c>
      <c r="K414" s="12">
        <f>VLOOKUP(InputData[[#This Row],[PRODUCT ID]],MasterData[],6,0)</f>
        <v>80.94</v>
      </c>
      <c r="L414" s="12">
        <f>InputData[[#This Row],[BUYING PRIZE]]*InputData[[#This Row],[QUANTITY]]</f>
        <v>923</v>
      </c>
      <c r="M414" s="12">
        <f>InputData[[#This Row],[QUANTITY]]*InputData[[#This Row],[SELLING PRICE]]*(1-InputData[[#This Row],[DISCOUNT %]])</f>
        <v>1052.22</v>
      </c>
      <c r="N414" s="11">
        <f>DAY(InputData[[#This Row],[DATE]])</f>
        <v>25</v>
      </c>
      <c r="O414" s="11" t="str">
        <f>TEXT(InputData[[#This Row],[DATE]],"mmm")</f>
        <v>Jul</v>
      </c>
      <c r="P414" s="11">
        <f>YEAR(InputData[[#This Row],[DATE]])</f>
        <v>2022</v>
      </c>
    </row>
    <row r="415" spans="1:16" ht="16.5"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2">
        <f>VLOOKUP(InputData[[#This Row],[PRODUCT ID]],MasterData[],5,0)</f>
        <v>71</v>
      </c>
      <c r="K415" s="12">
        <f>VLOOKUP(InputData[[#This Row],[PRODUCT ID]],MasterData[],6,0)</f>
        <v>80.94</v>
      </c>
      <c r="L415" s="12">
        <f>InputData[[#This Row],[BUYING PRIZE]]*InputData[[#This Row],[QUANTITY]]</f>
        <v>710</v>
      </c>
      <c r="M415" s="12">
        <f>InputData[[#This Row],[QUANTITY]]*InputData[[#This Row],[SELLING PRICE]]*(1-InputData[[#This Row],[DISCOUNT %]])</f>
        <v>809.4</v>
      </c>
      <c r="N415" s="11">
        <f>DAY(InputData[[#This Row],[DATE]])</f>
        <v>26</v>
      </c>
      <c r="O415" s="11" t="str">
        <f>TEXT(InputData[[#This Row],[DATE]],"mmm")</f>
        <v>Jul</v>
      </c>
      <c r="P415" s="11">
        <f>YEAR(InputData[[#This Row],[DATE]])</f>
        <v>2022</v>
      </c>
    </row>
    <row r="416" spans="1:16" ht="16.5"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2">
        <f>VLOOKUP(InputData[[#This Row],[PRODUCT ID]],MasterData[],5,0)</f>
        <v>18</v>
      </c>
      <c r="K416" s="12">
        <f>VLOOKUP(InputData[[#This Row],[PRODUCT ID]],MasterData[],6,0)</f>
        <v>24.66</v>
      </c>
      <c r="L416" s="12">
        <f>InputData[[#This Row],[BUYING PRIZE]]*InputData[[#This Row],[QUANTITY]]</f>
        <v>18</v>
      </c>
      <c r="M416" s="12">
        <f>InputData[[#This Row],[QUANTITY]]*InputData[[#This Row],[SELLING PRICE]]*(1-InputData[[#This Row],[DISCOUNT %]])</f>
        <v>24.66</v>
      </c>
      <c r="N416" s="11">
        <f>DAY(InputData[[#This Row],[DATE]])</f>
        <v>26</v>
      </c>
      <c r="O416" s="11" t="str">
        <f>TEXT(InputData[[#This Row],[DATE]],"mmm")</f>
        <v>Jul</v>
      </c>
      <c r="P416" s="11">
        <f>YEAR(InputData[[#This Row],[DATE]])</f>
        <v>2022</v>
      </c>
    </row>
    <row r="417" spans="1:16" ht="16.5"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2">
        <f>VLOOKUP(InputData[[#This Row],[PRODUCT ID]],MasterData[],5,0)</f>
        <v>73</v>
      </c>
      <c r="K417" s="12">
        <f>VLOOKUP(InputData[[#This Row],[PRODUCT ID]],MasterData[],6,0)</f>
        <v>94.17</v>
      </c>
      <c r="L417" s="12">
        <f>InputData[[#This Row],[BUYING PRIZE]]*InputData[[#This Row],[QUANTITY]]</f>
        <v>365</v>
      </c>
      <c r="M417" s="12">
        <f>InputData[[#This Row],[QUANTITY]]*InputData[[#This Row],[SELLING PRICE]]*(1-InputData[[#This Row],[DISCOUNT %]])</f>
        <v>470.85</v>
      </c>
      <c r="N417" s="11">
        <f>DAY(InputData[[#This Row],[DATE]])</f>
        <v>3</v>
      </c>
      <c r="O417" s="11" t="str">
        <f>TEXT(InputData[[#This Row],[DATE]],"mmm")</f>
        <v>Aug</v>
      </c>
      <c r="P417" s="11">
        <f>YEAR(InputData[[#This Row],[DATE]])</f>
        <v>2022</v>
      </c>
    </row>
    <row r="418" spans="1:16" ht="16.5"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2">
        <f>VLOOKUP(InputData[[#This Row],[PRODUCT ID]],MasterData[],5,0)</f>
        <v>13</v>
      </c>
      <c r="K418" s="12">
        <f>VLOOKUP(InputData[[#This Row],[PRODUCT ID]],MasterData[],6,0)</f>
        <v>16.64</v>
      </c>
      <c r="L418" s="12">
        <f>InputData[[#This Row],[BUYING PRIZE]]*InputData[[#This Row],[QUANTITY]]</f>
        <v>117</v>
      </c>
      <c r="M418" s="12">
        <f>InputData[[#This Row],[QUANTITY]]*InputData[[#This Row],[SELLING PRICE]]*(1-InputData[[#This Row],[DISCOUNT %]])</f>
        <v>149.76</v>
      </c>
      <c r="N418" s="11">
        <f>DAY(InputData[[#This Row],[DATE]])</f>
        <v>6</v>
      </c>
      <c r="O418" s="11" t="str">
        <f>TEXT(InputData[[#This Row],[DATE]],"mmm")</f>
        <v>Aug</v>
      </c>
      <c r="P418" s="11">
        <f>YEAR(InputData[[#This Row],[DATE]])</f>
        <v>2022</v>
      </c>
    </row>
    <row r="419" spans="1:16" ht="16.5"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2">
        <f>VLOOKUP(InputData[[#This Row],[PRODUCT ID]],MasterData[],5,0)</f>
        <v>13</v>
      </c>
      <c r="K419" s="12">
        <f>VLOOKUP(InputData[[#This Row],[PRODUCT ID]],MasterData[],6,0)</f>
        <v>16.64</v>
      </c>
      <c r="L419" s="12">
        <f>InputData[[#This Row],[BUYING PRIZE]]*InputData[[#This Row],[QUANTITY]]</f>
        <v>26</v>
      </c>
      <c r="M419" s="12">
        <f>InputData[[#This Row],[QUANTITY]]*InputData[[#This Row],[SELLING PRICE]]*(1-InputData[[#This Row],[DISCOUNT %]])</f>
        <v>33.28</v>
      </c>
      <c r="N419" s="11">
        <f>DAY(InputData[[#This Row],[DATE]])</f>
        <v>8</v>
      </c>
      <c r="O419" s="11" t="str">
        <f>TEXT(InputData[[#This Row],[DATE]],"mmm")</f>
        <v>Aug</v>
      </c>
      <c r="P419" s="11">
        <f>YEAR(InputData[[#This Row],[DATE]])</f>
        <v>2022</v>
      </c>
    </row>
    <row r="420" spans="1:16" ht="16.5"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2">
        <f>VLOOKUP(InputData[[#This Row],[PRODUCT ID]],MasterData[],5,0)</f>
        <v>89</v>
      </c>
      <c r="K420" s="12">
        <f>VLOOKUP(InputData[[#This Row],[PRODUCT ID]],MasterData[],6,0)</f>
        <v>117.48</v>
      </c>
      <c r="L420" s="12">
        <f>InputData[[#This Row],[BUYING PRIZE]]*InputData[[#This Row],[QUANTITY]]</f>
        <v>1068</v>
      </c>
      <c r="M420" s="12">
        <f>InputData[[#This Row],[QUANTITY]]*InputData[[#This Row],[SELLING PRICE]]*(1-InputData[[#This Row],[DISCOUNT %]])</f>
        <v>1409.76</v>
      </c>
      <c r="N420" s="11">
        <f>DAY(InputData[[#This Row],[DATE]])</f>
        <v>8</v>
      </c>
      <c r="O420" s="11" t="str">
        <f>TEXT(InputData[[#This Row],[DATE]],"mmm")</f>
        <v>Aug</v>
      </c>
      <c r="P420" s="11">
        <f>YEAR(InputData[[#This Row],[DATE]])</f>
        <v>2022</v>
      </c>
    </row>
    <row r="421" spans="1:16" ht="16.5"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2">
        <f>VLOOKUP(InputData[[#This Row],[PRODUCT ID]],MasterData[],5,0)</f>
        <v>126</v>
      </c>
      <c r="K421" s="12">
        <f>VLOOKUP(InputData[[#This Row],[PRODUCT ID]],MasterData[],6,0)</f>
        <v>162.54</v>
      </c>
      <c r="L421" s="12">
        <f>InputData[[#This Row],[BUYING PRIZE]]*InputData[[#This Row],[QUANTITY]]</f>
        <v>1386</v>
      </c>
      <c r="M421" s="12">
        <f>InputData[[#This Row],[QUANTITY]]*InputData[[#This Row],[SELLING PRICE]]*(1-InputData[[#This Row],[DISCOUNT %]])</f>
        <v>1787.9399999999998</v>
      </c>
      <c r="N421" s="11">
        <f>DAY(InputData[[#This Row],[DATE]])</f>
        <v>8</v>
      </c>
      <c r="O421" s="11" t="str">
        <f>TEXT(InputData[[#This Row],[DATE]],"mmm")</f>
        <v>Aug</v>
      </c>
      <c r="P421" s="11">
        <f>YEAR(InputData[[#This Row],[DATE]])</f>
        <v>2022</v>
      </c>
    </row>
    <row r="422" spans="1:16" ht="16.5"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2">
        <f>VLOOKUP(InputData[[#This Row],[PRODUCT ID]],MasterData[],5,0)</f>
        <v>148</v>
      </c>
      <c r="K422" s="12">
        <f>VLOOKUP(InputData[[#This Row],[PRODUCT ID]],MasterData[],6,0)</f>
        <v>201.28</v>
      </c>
      <c r="L422" s="12">
        <f>InputData[[#This Row],[BUYING PRIZE]]*InputData[[#This Row],[QUANTITY]]</f>
        <v>2072</v>
      </c>
      <c r="M422" s="12">
        <f>InputData[[#This Row],[QUANTITY]]*InputData[[#This Row],[SELLING PRICE]]*(1-InputData[[#This Row],[DISCOUNT %]])</f>
        <v>2817.92</v>
      </c>
      <c r="N422" s="11">
        <f>DAY(InputData[[#This Row],[DATE]])</f>
        <v>14</v>
      </c>
      <c r="O422" s="11" t="str">
        <f>TEXT(InputData[[#This Row],[DATE]],"mmm")</f>
        <v>Aug</v>
      </c>
      <c r="P422" s="11">
        <f>YEAR(InputData[[#This Row],[DATE]])</f>
        <v>2022</v>
      </c>
    </row>
    <row r="423" spans="1:16" ht="16.5"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2">
        <f>VLOOKUP(InputData[[#This Row],[PRODUCT ID]],MasterData[],5,0)</f>
        <v>44</v>
      </c>
      <c r="K423" s="12">
        <f>VLOOKUP(InputData[[#This Row],[PRODUCT ID]],MasterData[],6,0)</f>
        <v>48.4</v>
      </c>
      <c r="L423" s="12">
        <f>InputData[[#This Row],[BUYING PRIZE]]*InputData[[#This Row],[QUANTITY]]</f>
        <v>440</v>
      </c>
      <c r="M423" s="12">
        <f>InputData[[#This Row],[QUANTITY]]*InputData[[#This Row],[SELLING PRICE]]*(1-InputData[[#This Row],[DISCOUNT %]])</f>
        <v>484</v>
      </c>
      <c r="N423" s="11">
        <f>DAY(InputData[[#This Row],[DATE]])</f>
        <v>15</v>
      </c>
      <c r="O423" s="11" t="str">
        <f>TEXT(InputData[[#This Row],[DATE]],"mmm")</f>
        <v>Aug</v>
      </c>
      <c r="P423" s="11">
        <f>YEAR(InputData[[#This Row],[DATE]])</f>
        <v>2022</v>
      </c>
    </row>
    <row r="424" spans="1:16" ht="16.5"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2">
        <f>VLOOKUP(InputData[[#This Row],[PRODUCT ID]],MasterData[],5,0)</f>
        <v>12</v>
      </c>
      <c r="K424" s="12">
        <f>VLOOKUP(InputData[[#This Row],[PRODUCT ID]],MasterData[],6,0)</f>
        <v>15.719999999999999</v>
      </c>
      <c r="L424" s="12">
        <f>InputData[[#This Row],[BUYING PRIZE]]*InputData[[#This Row],[QUANTITY]]</f>
        <v>84</v>
      </c>
      <c r="M424" s="12">
        <f>InputData[[#This Row],[QUANTITY]]*InputData[[#This Row],[SELLING PRICE]]*(1-InputData[[#This Row],[DISCOUNT %]])</f>
        <v>110.03999999999999</v>
      </c>
      <c r="N424" s="11">
        <f>DAY(InputData[[#This Row],[DATE]])</f>
        <v>15</v>
      </c>
      <c r="O424" s="11" t="str">
        <f>TEXT(InputData[[#This Row],[DATE]],"mmm")</f>
        <v>Aug</v>
      </c>
      <c r="P424" s="11">
        <f>YEAR(InputData[[#This Row],[DATE]])</f>
        <v>2022</v>
      </c>
    </row>
    <row r="425" spans="1:16" ht="16.5"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2">
        <f>VLOOKUP(InputData[[#This Row],[PRODUCT ID]],MasterData[],5,0)</f>
        <v>47</v>
      </c>
      <c r="K425" s="12">
        <f>VLOOKUP(InputData[[#This Row],[PRODUCT ID]],MasterData[],6,0)</f>
        <v>53.11</v>
      </c>
      <c r="L425" s="12">
        <f>InputData[[#This Row],[BUYING PRIZE]]*InputData[[#This Row],[QUANTITY]]</f>
        <v>376</v>
      </c>
      <c r="M425" s="12">
        <f>InputData[[#This Row],[QUANTITY]]*InputData[[#This Row],[SELLING PRICE]]*(1-InputData[[#This Row],[DISCOUNT %]])</f>
        <v>424.88</v>
      </c>
      <c r="N425" s="11">
        <f>DAY(InputData[[#This Row],[DATE]])</f>
        <v>18</v>
      </c>
      <c r="O425" s="11" t="str">
        <f>TEXT(InputData[[#This Row],[DATE]],"mmm")</f>
        <v>Aug</v>
      </c>
      <c r="P425" s="11">
        <f>YEAR(InputData[[#This Row],[DATE]])</f>
        <v>2022</v>
      </c>
    </row>
    <row r="426" spans="1:16" ht="16.5"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2">
        <f>VLOOKUP(InputData[[#This Row],[PRODUCT ID]],MasterData[],5,0)</f>
        <v>148</v>
      </c>
      <c r="K426" s="12">
        <f>VLOOKUP(InputData[[#This Row],[PRODUCT ID]],MasterData[],6,0)</f>
        <v>164.28</v>
      </c>
      <c r="L426" s="12">
        <f>InputData[[#This Row],[BUYING PRIZE]]*InputData[[#This Row],[QUANTITY]]</f>
        <v>296</v>
      </c>
      <c r="M426" s="12">
        <f>InputData[[#This Row],[QUANTITY]]*InputData[[#This Row],[SELLING PRICE]]*(1-InputData[[#This Row],[DISCOUNT %]])</f>
        <v>328.56</v>
      </c>
      <c r="N426" s="11">
        <f>DAY(InputData[[#This Row],[DATE]])</f>
        <v>18</v>
      </c>
      <c r="O426" s="11" t="str">
        <f>TEXT(InputData[[#This Row],[DATE]],"mmm")</f>
        <v>Aug</v>
      </c>
      <c r="P426" s="11">
        <f>YEAR(InputData[[#This Row],[DATE]])</f>
        <v>2022</v>
      </c>
    </row>
    <row r="427" spans="1:16" ht="16.5"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2">
        <f>VLOOKUP(InputData[[#This Row],[PRODUCT ID]],MasterData[],5,0)</f>
        <v>43</v>
      </c>
      <c r="K427" s="12">
        <f>VLOOKUP(InputData[[#This Row],[PRODUCT ID]],MasterData[],6,0)</f>
        <v>47.730000000000004</v>
      </c>
      <c r="L427" s="12">
        <f>InputData[[#This Row],[BUYING PRIZE]]*InputData[[#This Row],[QUANTITY]]</f>
        <v>129</v>
      </c>
      <c r="M427" s="12">
        <f>InputData[[#This Row],[QUANTITY]]*InputData[[#This Row],[SELLING PRICE]]*(1-InputData[[#This Row],[DISCOUNT %]])</f>
        <v>143.19</v>
      </c>
      <c r="N427" s="11">
        <f>DAY(InputData[[#This Row],[DATE]])</f>
        <v>19</v>
      </c>
      <c r="O427" s="11" t="str">
        <f>TEXT(InputData[[#This Row],[DATE]],"mmm")</f>
        <v>Aug</v>
      </c>
      <c r="P427" s="11">
        <f>YEAR(InputData[[#This Row],[DATE]])</f>
        <v>2022</v>
      </c>
    </row>
    <row r="428" spans="1:16" ht="16.5"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2">
        <f>VLOOKUP(InputData[[#This Row],[PRODUCT ID]],MasterData[],5,0)</f>
        <v>141</v>
      </c>
      <c r="K428" s="12">
        <f>VLOOKUP(InputData[[#This Row],[PRODUCT ID]],MasterData[],6,0)</f>
        <v>149.46</v>
      </c>
      <c r="L428" s="12">
        <f>InputData[[#This Row],[BUYING PRIZE]]*InputData[[#This Row],[QUANTITY]]</f>
        <v>1833</v>
      </c>
      <c r="M428" s="12">
        <f>InputData[[#This Row],[QUANTITY]]*InputData[[#This Row],[SELLING PRICE]]*(1-InputData[[#This Row],[DISCOUNT %]])</f>
        <v>1942.98</v>
      </c>
      <c r="N428" s="11">
        <f>DAY(InputData[[#This Row],[DATE]])</f>
        <v>20</v>
      </c>
      <c r="O428" s="11" t="str">
        <f>TEXT(InputData[[#This Row],[DATE]],"mmm")</f>
        <v>Aug</v>
      </c>
      <c r="P428" s="11">
        <f>YEAR(InputData[[#This Row],[DATE]])</f>
        <v>2022</v>
      </c>
    </row>
    <row r="429" spans="1:16" ht="16.5"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2">
        <f>VLOOKUP(InputData[[#This Row],[PRODUCT ID]],MasterData[],5,0)</f>
        <v>95</v>
      </c>
      <c r="K429" s="12">
        <f>VLOOKUP(InputData[[#This Row],[PRODUCT ID]],MasterData[],6,0)</f>
        <v>119.7</v>
      </c>
      <c r="L429" s="12">
        <f>InputData[[#This Row],[BUYING PRIZE]]*InputData[[#This Row],[QUANTITY]]</f>
        <v>1330</v>
      </c>
      <c r="M429" s="12">
        <f>InputData[[#This Row],[QUANTITY]]*InputData[[#This Row],[SELLING PRICE]]*(1-InputData[[#This Row],[DISCOUNT %]])</f>
        <v>1675.8</v>
      </c>
      <c r="N429" s="11">
        <f>DAY(InputData[[#This Row],[DATE]])</f>
        <v>20</v>
      </c>
      <c r="O429" s="11" t="str">
        <f>TEXT(InputData[[#This Row],[DATE]],"mmm")</f>
        <v>Aug</v>
      </c>
      <c r="P429" s="11">
        <f>YEAR(InputData[[#This Row],[DATE]])</f>
        <v>2022</v>
      </c>
    </row>
    <row r="430" spans="1:16" ht="16.5"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2">
        <f>VLOOKUP(InputData[[#This Row],[PRODUCT ID]],MasterData[],5,0)</f>
        <v>13</v>
      </c>
      <c r="K430" s="12">
        <f>VLOOKUP(InputData[[#This Row],[PRODUCT ID]],MasterData[],6,0)</f>
        <v>16.64</v>
      </c>
      <c r="L430" s="12">
        <f>InputData[[#This Row],[BUYING PRIZE]]*InputData[[#This Row],[QUANTITY]]</f>
        <v>52</v>
      </c>
      <c r="M430" s="12">
        <f>InputData[[#This Row],[QUANTITY]]*InputData[[#This Row],[SELLING PRICE]]*(1-InputData[[#This Row],[DISCOUNT %]])</f>
        <v>66.56</v>
      </c>
      <c r="N430" s="11">
        <f>DAY(InputData[[#This Row],[DATE]])</f>
        <v>21</v>
      </c>
      <c r="O430" s="11" t="str">
        <f>TEXT(InputData[[#This Row],[DATE]],"mmm")</f>
        <v>Aug</v>
      </c>
      <c r="P430" s="11">
        <f>YEAR(InputData[[#This Row],[DATE]])</f>
        <v>2022</v>
      </c>
    </row>
    <row r="431" spans="1:16" ht="16.5"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2">
        <f>VLOOKUP(InputData[[#This Row],[PRODUCT ID]],MasterData[],5,0)</f>
        <v>76</v>
      </c>
      <c r="K431" s="12">
        <f>VLOOKUP(InputData[[#This Row],[PRODUCT ID]],MasterData[],6,0)</f>
        <v>82.08</v>
      </c>
      <c r="L431" s="12">
        <f>InputData[[#This Row],[BUYING PRIZE]]*InputData[[#This Row],[QUANTITY]]</f>
        <v>836</v>
      </c>
      <c r="M431" s="12">
        <f>InputData[[#This Row],[QUANTITY]]*InputData[[#This Row],[SELLING PRICE]]*(1-InputData[[#This Row],[DISCOUNT %]])</f>
        <v>902.88</v>
      </c>
      <c r="N431" s="11">
        <f>DAY(InputData[[#This Row],[DATE]])</f>
        <v>23</v>
      </c>
      <c r="O431" s="11" t="str">
        <f>TEXT(InputData[[#This Row],[DATE]],"mmm")</f>
        <v>Aug</v>
      </c>
      <c r="P431" s="11">
        <f>YEAR(InputData[[#This Row],[DATE]])</f>
        <v>2022</v>
      </c>
    </row>
    <row r="432" spans="1:16" ht="16.5"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2">
        <f>VLOOKUP(InputData[[#This Row],[PRODUCT ID]],MasterData[],5,0)</f>
        <v>47</v>
      </c>
      <c r="K432" s="12">
        <f>VLOOKUP(InputData[[#This Row],[PRODUCT ID]],MasterData[],6,0)</f>
        <v>53.11</v>
      </c>
      <c r="L432" s="12">
        <f>InputData[[#This Row],[BUYING PRIZE]]*InputData[[#This Row],[QUANTITY]]</f>
        <v>658</v>
      </c>
      <c r="M432" s="12">
        <f>InputData[[#This Row],[QUANTITY]]*InputData[[#This Row],[SELLING PRICE]]*(1-InputData[[#This Row],[DISCOUNT %]])</f>
        <v>743.54</v>
      </c>
      <c r="N432" s="11">
        <f>DAY(InputData[[#This Row],[DATE]])</f>
        <v>23</v>
      </c>
      <c r="O432" s="11" t="str">
        <f>TEXT(InputData[[#This Row],[DATE]],"mmm")</f>
        <v>Aug</v>
      </c>
      <c r="P432" s="11">
        <f>YEAR(InputData[[#This Row],[DATE]])</f>
        <v>2022</v>
      </c>
    </row>
    <row r="433" spans="1:16" ht="16.5"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2">
        <f>VLOOKUP(InputData[[#This Row],[PRODUCT ID]],MasterData[],5,0)</f>
        <v>133</v>
      </c>
      <c r="K433" s="12">
        <f>VLOOKUP(InputData[[#This Row],[PRODUCT ID]],MasterData[],6,0)</f>
        <v>155.61000000000001</v>
      </c>
      <c r="L433" s="12">
        <f>InputData[[#This Row],[BUYING PRIZE]]*InputData[[#This Row],[QUANTITY]]</f>
        <v>665</v>
      </c>
      <c r="M433" s="12">
        <f>InputData[[#This Row],[QUANTITY]]*InputData[[#This Row],[SELLING PRICE]]*(1-InputData[[#This Row],[DISCOUNT %]])</f>
        <v>778.05000000000007</v>
      </c>
      <c r="N433" s="11">
        <f>DAY(InputData[[#This Row],[DATE]])</f>
        <v>24</v>
      </c>
      <c r="O433" s="11" t="str">
        <f>TEXT(InputData[[#This Row],[DATE]],"mmm")</f>
        <v>Aug</v>
      </c>
      <c r="P433" s="11">
        <f>YEAR(InputData[[#This Row],[DATE]])</f>
        <v>2022</v>
      </c>
    </row>
    <row r="434" spans="1:16" ht="16.5"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2">
        <f>VLOOKUP(InputData[[#This Row],[PRODUCT ID]],MasterData[],5,0)</f>
        <v>150</v>
      </c>
      <c r="K434" s="12">
        <f>VLOOKUP(InputData[[#This Row],[PRODUCT ID]],MasterData[],6,0)</f>
        <v>210</v>
      </c>
      <c r="L434" s="12">
        <f>InputData[[#This Row],[BUYING PRIZE]]*InputData[[#This Row],[QUANTITY]]</f>
        <v>1950</v>
      </c>
      <c r="M434" s="12">
        <f>InputData[[#This Row],[QUANTITY]]*InputData[[#This Row],[SELLING PRICE]]*(1-InputData[[#This Row],[DISCOUNT %]])</f>
        <v>2730</v>
      </c>
      <c r="N434" s="11">
        <f>DAY(InputData[[#This Row],[DATE]])</f>
        <v>26</v>
      </c>
      <c r="O434" s="11" t="str">
        <f>TEXT(InputData[[#This Row],[DATE]],"mmm")</f>
        <v>Aug</v>
      </c>
      <c r="P434" s="11">
        <f>YEAR(InputData[[#This Row],[DATE]])</f>
        <v>2022</v>
      </c>
    </row>
    <row r="435" spans="1:16" ht="16.5"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2">
        <f>VLOOKUP(InputData[[#This Row],[PRODUCT ID]],MasterData[],5,0)</f>
        <v>67</v>
      </c>
      <c r="K435" s="12">
        <f>VLOOKUP(InputData[[#This Row],[PRODUCT ID]],MasterData[],6,0)</f>
        <v>85.76</v>
      </c>
      <c r="L435" s="12">
        <f>InputData[[#This Row],[BUYING PRIZE]]*InputData[[#This Row],[QUANTITY]]</f>
        <v>536</v>
      </c>
      <c r="M435" s="12">
        <f>InputData[[#This Row],[QUANTITY]]*InputData[[#This Row],[SELLING PRICE]]*(1-InputData[[#This Row],[DISCOUNT %]])</f>
        <v>686.08</v>
      </c>
      <c r="N435" s="11">
        <f>DAY(InputData[[#This Row],[DATE]])</f>
        <v>26</v>
      </c>
      <c r="O435" s="11" t="str">
        <f>TEXT(InputData[[#This Row],[DATE]],"mmm")</f>
        <v>Aug</v>
      </c>
      <c r="P435" s="11">
        <f>YEAR(InputData[[#This Row],[DATE]])</f>
        <v>2022</v>
      </c>
    </row>
    <row r="436" spans="1:16" ht="16.5"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2">
        <f>VLOOKUP(InputData[[#This Row],[PRODUCT ID]],MasterData[],5,0)</f>
        <v>37</v>
      </c>
      <c r="K436" s="12">
        <f>VLOOKUP(InputData[[#This Row],[PRODUCT ID]],MasterData[],6,0)</f>
        <v>42.55</v>
      </c>
      <c r="L436" s="12">
        <f>InputData[[#This Row],[BUYING PRIZE]]*InputData[[#This Row],[QUANTITY]]</f>
        <v>555</v>
      </c>
      <c r="M436" s="12">
        <f>InputData[[#This Row],[QUANTITY]]*InputData[[#This Row],[SELLING PRICE]]*(1-InputData[[#This Row],[DISCOUNT %]])</f>
        <v>638.25</v>
      </c>
      <c r="N436" s="11">
        <f>DAY(InputData[[#This Row],[DATE]])</f>
        <v>27</v>
      </c>
      <c r="O436" s="11" t="str">
        <f>TEXT(InputData[[#This Row],[DATE]],"mmm")</f>
        <v>Aug</v>
      </c>
      <c r="P436" s="11">
        <f>YEAR(InputData[[#This Row],[DATE]])</f>
        <v>2022</v>
      </c>
    </row>
    <row r="437" spans="1:16" ht="16.5"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2">
        <f>VLOOKUP(InputData[[#This Row],[PRODUCT ID]],MasterData[],5,0)</f>
        <v>133</v>
      </c>
      <c r="K437" s="12">
        <f>VLOOKUP(InputData[[#This Row],[PRODUCT ID]],MasterData[],6,0)</f>
        <v>155.61000000000001</v>
      </c>
      <c r="L437" s="12">
        <f>InputData[[#This Row],[BUYING PRIZE]]*InputData[[#This Row],[QUANTITY]]</f>
        <v>1197</v>
      </c>
      <c r="M437" s="12">
        <f>InputData[[#This Row],[QUANTITY]]*InputData[[#This Row],[SELLING PRICE]]*(1-InputData[[#This Row],[DISCOUNT %]])</f>
        <v>1400.4900000000002</v>
      </c>
      <c r="N437" s="11">
        <f>DAY(InputData[[#This Row],[DATE]])</f>
        <v>28</v>
      </c>
      <c r="O437" s="11" t="str">
        <f>TEXT(InputData[[#This Row],[DATE]],"mmm")</f>
        <v>Aug</v>
      </c>
      <c r="P437" s="11">
        <f>YEAR(InputData[[#This Row],[DATE]])</f>
        <v>2022</v>
      </c>
    </row>
    <row r="438" spans="1:16" ht="16.5"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2">
        <f>VLOOKUP(InputData[[#This Row],[PRODUCT ID]],MasterData[],5,0)</f>
        <v>37</v>
      </c>
      <c r="K438" s="12">
        <f>VLOOKUP(InputData[[#This Row],[PRODUCT ID]],MasterData[],6,0)</f>
        <v>42.55</v>
      </c>
      <c r="L438" s="12">
        <f>InputData[[#This Row],[BUYING PRIZE]]*InputData[[#This Row],[QUANTITY]]</f>
        <v>185</v>
      </c>
      <c r="M438" s="12">
        <f>InputData[[#This Row],[QUANTITY]]*InputData[[#This Row],[SELLING PRICE]]*(1-InputData[[#This Row],[DISCOUNT %]])</f>
        <v>212.75</v>
      </c>
      <c r="N438" s="11">
        <f>DAY(InputData[[#This Row],[DATE]])</f>
        <v>28</v>
      </c>
      <c r="O438" s="11" t="str">
        <f>TEXT(InputData[[#This Row],[DATE]],"mmm")</f>
        <v>Aug</v>
      </c>
      <c r="P438" s="11">
        <f>YEAR(InputData[[#This Row],[DATE]])</f>
        <v>2022</v>
      </c>
    </row>
    <row r="439" spans="1:16" ht="16.5"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2">
        <f>VLOOKUP(InputData[[#This Row],[PRODUCT ID]],MasterData[],5,0)</f>
        <v>75</v>
      </c>
      <c r="K439" s="12">
        <f>VLOOKUP(InputData[[#This Row],[PRODUCT ID]],MasterData[],6,0)</f>
        <v>85.5</v>
      </c>
      <c r="L439" s="12">
        <f>InputData[[#This Row],[BUYING PRIZE]]*InputData[[#This Row],[QUANTITY]]</f>
        <v>450</v>
      </c>
      <c r="M439" s="12">
        <f>InputData[[#This Row],[QUANTITY]]*InputData[[#This Row],[SELLING PRICE]]*(1-InputData[[#This Row],[DISCOUNT %]])</f>
        <v>513</v>
      </c>
      <c r="N439" s="11">
        <f>DAY(InputData[[#This Row],[DATE]])</f>
        <v>30</v>
      </c>
      <c r="O439" s="11" t="str">
        <f>TEXT(InputData[[#This Row],[DATE]],"mmm")</f>
        <v>Aug</v>
      </c>
      <c r="P439" s="11">
        <f>YEAR(InputData[[#This Row],[DATE]])</f>
        <v>2022</v>
      </c>
    </row>
    <row r="440" spans="1:16" ht="16.5"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2">
        <f>VLOOKUP(InputData[[#This Row],[PRODUCT ID]],MasterData[],5,0)</f>
        <v>67</v>
      </c>
      <c r="K440" s="12">
        <f>VLOOKUP(InputData[[#This Row],[PRODUCT ID]],MasterData[],6,0)</f>
        <v>83.08</v>
      </c>
      <c r="L440" s="12">
        <f>InputData[[#This Row],[BUYING PRIZE]]*InputData[[#This Row],[QUANTITY]]</f>
        <v>402</v>
      </c>
      <c r="M440" s="12">
        <f>InputData[[#This Row],[QUANTITY]]*InputData[[#This Row],[SELLING PRICE]]*(1-InputData[[#This Row],[DISCOUNT %]])</f>
        <v>498.48</v>
      </c>
      <c r="N440" s="11">
        <f>DAY(InputData[[#This Row],[DATE]])</f>
        <v>30</v>
      </c>
      <c r="O440" s="11" t="str">
        <f>TEXT(InputData[[#This Row],[DATE]],"mmm")</f>
        <v>Aug</v>
      </c>
      <c r="P440" s="11">
        <f>YEAR(InputData[[#This Row],[DATE]])</f>
        <v>2022</v>
      </c>
    </row>
    <row r="441" spans="1:16" ht="16.5"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2">
        <f>VLOOKUP(InputData[[#This Row],[PRODUCT ID]],MasterData[],5,0)</f>
        <v>7</v>
      </c>
      <c r="K441" s="12">
        <f>VLOOKUP(InputData[[#This Row],[PRODUCT ID]],MasterData[],6,0)</f>
        <v>8.33</v>
      </c>
      <c r="L441" s="12">
        <f>InputData[[#This Row],[BUYING PRIZE]]*InputData[[#This Row],[QUANTITY]]</f>
        <v>35</v>
      </c>
      <c r="M441" s="12">
        <f>InputData[[#This Row],[QUANTITY]]*InputData[[#This Row],[SELLING PRICE]]*(1-InputData[[#This Row],[DISCOUNT %]])</f>
        <v>41.65</v>
      </c>
      <c r="N441" s="11">
        <f>DAY(InputData[[#This Row],[DATE]])</f>
        <v>30</v>
      </c>
      <c r="O441" s="11" t="str">
        <f>TEXT(InputData[[#This Row],[DATE]],"mmm")</f>
        <v>Aug</v>
      </c>
      <c r="P441" s="11">
        <f>YEAR(InputData[[#This Row],[DATE]])</f>
        <v>2022</v>
      </c>
    </row>
    <row r="442" spans="1:16" ht="16.5"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2">
        <f>VLOOKUP(InputData[[#This Row],[PRODUCT ID]],MasterData[],5,0)</f>
        <v>12</v>
      </c>
      <c r="K442" s="12">
        <f>VLOOKUP(InputData[[#This Row],[PRODUCT ID]],MasterData[],6,0)</f>
        <v>15.719999999999999</v>
      </c>
      <c r="L442" s="12">
        <f>InputData[[#This Row],[BUYING PRIZE]]*InputData[[#This Row],[QUANTITY]]</f>
        <v>156</v>
      </c>
      <c r="M442" s="12">
        <f>InputData[[#This Row],[QUANTITY]]*InputData[[#This Row],[SELLING PRICE]]*(1-InputData[[#This Row],[DISCOUNT %]])</f>
        <v>204.35999999999999</v>
      </c>
      <c r="N442" s="11">
        <f>DAY(InputData[[#This Row],[DATE]])</f>
        <v>31</v>
      </c>
      <c r="O442" s="11" t="str">
        <f>TEXT(InputData[[#This Row],[DATE]],"mmm")</f>
        <v>Aug</v>
      </c>
      <c r="P442" s="11">
        <f>YEAR(InputData[[#This Row],[DATE]])</f>
        <v>2022</v>
      </c>
    </row>
    <row r="443" spans="1:16" ht="16.5"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2">
        <f>VLOOKUP(InputData[[#This Row],[PRODUCT ID]],MasterData[],5,0)</f>
        <v>105</v>
      </c>
      <c r="K443" s="12">
        <f>VLOOKUP(InputData[[#This Row],[PRODUCT ID]],MasterData[],6,0)</f>
        <v>142.80000000000001</v>
      </c>
      <c r="L443" s="12">
        <f>InputData[[#This Row],[BUYING PRIZE]]*InputData[[#This Row],[QUANTITY]]</f>
        <v>105</v>
      </c>
      <c r="M443" s="12">
        <f>InputData[[#This Row],[QUANTITY]]*InputData[[#This Row],[SELLING PRICE]]*(1-InputData[[#This Row],[DISCOUNT %]])</f>
        <v>142.80000000000001</v>
      </c>
      <c r="N443" s="11">
        <f>DAY(InputData[[#This Row],[DATE]])</f>
        <v>4</v>
      </c>
      <c r="O443" s="11" t="str">
        <f>TEXT(InputData[[#This Row],[DATE]],"mmm")</f>
        <v>Sep</v>
      </c>
      <c r="P443" s="11">
        <f>YEAR(InputData[[#This Row],[DATE]])</f>
        <v>2022</v>
      </c>
    </row>
    <row r="444" spans="1:16" ht="16.5"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2">
        <f>VLOOKUP(InputData[[#This Row],[PRODUCT ID]],MasterData[],5,0)</f>
        <v>133</v>
      </c>
      <c r="K444" s="12">
        <f>VLOOKUP(InputData[[#This Row],[PRODUCT ID]],MasterData[],6,0)</f>
        <v>155.61000000000001</v>
      </c>
      <c r="L444" s="12">
        <f>InputData[[#This Row],[BUYING PRIZE]]*InputData[[#This Row],[QUANTITY]]</f>
        <v>1596</v>
      </c>
      <c r="M444" s="12">
        <f>InputData[[#This Row],[QUANTITY]]*InputData[[#This Row],[SELLING PRICE]]*(1-InputData[[#This Row],[DISCOUNT %]])</f>
        <v>1867.3200000000002</v>
      </c>
      <c r="N444" s="11">
        <f>DAY(InputData[[#This Row],[DATE]])</f>
        <v>6</v>
      </c>
      <c r="O444" s="11" t="str">
        <f>TEXT(InputData[[#This Row],[DATE]],"mmm")</f>
        <v>Sep</v>
      </c>
      <c r="P444" s="11">
        <f>YEAR(InputData[[#This Row],[DATE]])</f>
        <v>2022</v>
      </c>
    </row>
    <row r="445" spans="1:16" ht="16.5"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2">
        <f>VLOOKUP(InputData[[#This Row],[PRODUCT ID]],MasterData[],5,0)</f>
        <v>138</v>
      </c>
      <c r="K445" s="12">
        <f>VLOOKUP(InputData[[#This Row],[PRODUCT ID]],MasterData[],6,0)</f>
        <v>173.88</v>
      </c>
      <c r="L445" s="12">
        <f>InputData[[#This Row],[BUYING PRIZE]]*InputData[[#This Row],[QUANTITY]]</f>
        <v>1242</v>
      </c>
      <c r="M445" s="12">
        <f>InputData[[#This Row],[QUANTITY]]*InputData[[#This Row],[SELLING PRICE]]*(1-InputData[[#This Row],[DISCOUNT %]])</f>
        <v>1564.92</v>
      </c>
      <c r="N445" s="11">
        <f>DAY(InputData[[#This Row],[DATE]])</f>
        <v>9</v>
      </c>
      <c r="O445" s="11" t="str">
        <f>TEXT(InputData[[#This Row],[DATE]],"mmm")</f>
        <v>Sep</v>
      </c>
      <c r="P445" s="11">
        <f>YEAR(InputData[[#This Row],[DATE]])</f>
        <v>2022</v>
      </c>
    </row>
    <row r="446" spans="1:16" ht="16.5"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2">
        <f>VLOOKUP(InputData[[#This Row],[PRODUCT ID]],MasterData[],5,0)</f>
        <v>71</v>
      </c>
      <c r="K446" s="12">
        <f>VLOOKUP(InputData[[#This Row],[PRODUCT ID]],MasterData[],6,0)</f>
        <v>80.94</v>
      </c>
      <c r="L446" s="12">
        <f>InputData[[#This Row],[BUYING PRIZE]]*InputData[[#This Row],[QUANTITY]]</f>
        <v>213</v>
      </c>
      <c r="M446" s="12">
        <f>InputData[[#This Row],[QUANTITY]]*InputData[[#This Row],[SELLING PRICE]]*(1-InputData[[#This Row],[DISCOUNT %]])</f>
        <v>242.82</v>
      </c>
      <c r="N446" s="11">
        <f>DAY(InputData[[#This Row],[DATE]])</f>
        <v>9</v>
      </c>
      <c r="O446" s="11" t="str">
        <f>TEXT(InputData[[#This Row],[DATE]],"mmm")</f>
        <v>Sep</v>
      </c>
      <c r="P446" s="11">
        <f>YEAR(InputData[[#This Row],[DATE]])</f>
        <v>2022</v>
      </c>
    </row>
    <row r="447" spans="1:16" ht="16.5"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2">
        <f>VLOOKUP(InputData[[#This Row],[PRODUCT ID]],MasterData[],5,0)</f>
        <v>5</v>
      </c>
      <c r="K447" s="12">
        <f>VLOOKUP(InputData[[#This Row],[PRODUCT ID]],MasterData[],6,0)</f>
        <v>6.7</v>
      </c>
      <c r="L447" s="12">
        <f>InputData[[#This Row],[BUYING PRIZE]]*InputData[[#This Row],[QUANTITY]]</f>
        <v>75</v>
      </c>
      <c r="M447" s="12">
        <f>InputData[[#This Row],[QUANTITY]]*InputData[[#This Row],[SELLING PRICE]]*(1-InputData[[#This Row],[DISCOUNT %]])</f>
        <v>100.5</v>
      </c>
      <c r="N447" s="11">
        <f>DAY(InputData[[#This Row],[DATE]])</f>
        <v>10</v>
      </c>
      <c r="O447" s="11" t="str">
        <f>TEXT(InputData[[#This Row],[DATE]],"mmm")</f>
        <v>Sep</v>
      </c>
      <c r="P447" s="11">
        <f>YEAR(InputData[[#This Row],[DATE]])</f>
        <v>2022</v>
      </c>
    </row>
    <row r="448" spans="1:16" ht="16.5"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2">
        <f>VLOOKUP(InputData[[#This Row],[PRODUCT ID]],MasterData[],5,0)</f>
        <v>72</v>
      </c>
      <c r="K448" s="12">
        <f>VLOOKUP(InputData[[#This Row],[PRODUCT ID]],MasterData[],6,0)</f>
        <v>79.92</v>
      </c>
      <c r="L448" s="12">
        <f>InputData[[#This Row],[BUYING PRIZE]]*InputData[[#This Row],[QUANTITY]]</f>
        <v>288</v>
      </c>
      <c r="M448" s="12">
        <f>InputData[[#This Row],[QUANTITY]]*InputData[[#This Row],[SELLING PRICE]]*(1-InputData[[#This Row],[DISCOUNT %]])</f>
        <v>319.68</v>
      </c>
      <c r="N448" s="11">
        <f>DAY(InputData[[#This Row],[DATE]])</f>
        <v>10</v>
      </c>
      <c r="O448" s="11" t="str">
        <f>TEXT(InputData[[#This Row],[DATE]],"mmm")</f>
        <v>Sep</v>
      </c>
      <c r="P448" s="11">
        <f>YEAR(InputData[[#This Row],[DATE]])</f>
        <v>2022</v>
      </c>
    </row>
    <row r="449" spans="1:16" ht="16.5"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2">
        <f>VLOOKUP(InputData[[#This Row],[PRODUCT ID]],MasterData[],5,0)</f>
        <v>47</v>
      </c>
      <c r="K449" s="12">
        <f>VLOOKUP(InputData[[#This Row],[PRODUCT ID]],MasterData[],6,0)</f>
        <v>53.11</v>
      </c>
      <c r="L449" s="12">
        <f>InputData[[#This Row],[BUYING PRIZE]]*InputData[[#This Row],[QUANTITY]]</f>
        <v>141</v>
      </c>
      <c r="M449" s="12">
        <f>InputData[[#This Row],[QUANTITY]]*InputData[[#This Row],[SELLING PRICE]]*(1-InputData[[#This Row],[DISCOUNT %]])</f>
        <v>159.32999999999998</v>
      </c>
      <c r="N449" s="11">
        <f>DAY(InputData[[#This Row],[DATE]])</f>
        <v>14</v>
      </c>
      <c r="O449" s="11" t="str">
        <f>TEXT(InputData[[#This Row],[DATE]],"mmm")</f>
        <v>Sep</v>
      </c>
      <c r="P449" s="11">
        <f>YEAR(InputData[[#This Row],[DATE]])</f>
        <v>2022</v>
      </c>
    </row>
    <row r="450" spans="1:16" ht="16.5"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2">
        <f>VLOOKUP(InputData[[#This Row],[PRODUCT ID]],MasterData[],5,0)</f>
        <v>67</v>
      </c>
      <c r="K450" s="12">
        <f>VLOOKUP(InputData[[#This Row],[PRODUCT ID]],MasterData[],6,0)</f>
        <v>85.76</v>
      </c>
      <c r="L450" s="12">
        <f>InputData[[#This Row],[BUYING PRIZE]]*InputData[[#This Row],[QUANTITY]]</f>
        <v>1005</v>
      </c>
      <c r="M450" s="12">
        <f>InputData[[#This Row],[QUANTITY]]*InputData[[#This Row],[SELLING PRICE]]*(1-InputData[[#This Row],[DISCOUNT %]])</f>
        <v>1286.4000000000001</v>
      </c>
      <c r="N450" s="11">
        <f>DAY(InputData[[#This Row],[DATE]])</f>
        <v>15</v>
      </c>
      <c r="O450" s="11" t="str">
        <f>TEXT(InputData[[#This Row],[DATE]],"mmm")</f>
        <v>Sep</v>
      </c>
      <c r="P450" s="11">
        <f>YEAR(InputData[[#This Row],[DATE]])</f>
        <v>2022</v>
      </c>
    </row>
    <row r="451" spans="1:16" ht="16.5"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2">
        <f>VLOOKUP(InputData[[#This Row],[PRODUCT ID]],MasterData[],5,0)</f>
        <v>18</v>
      </c>
      <c r="K451" s="12">
        <f>VLOOKUP(InputData[[#This Row],[PRODUCT ID]],MasterData[],6,0)</f>
        <v>24.66</v>
      </c>
      <c r="L451" s="12">
        <f>InputData[[#This Row],[BUYING PRIZE]]*InputData[[#This Row],[QUANTITY]]</f>
        <v>252</v>
      </c>
      <c r="M451" s="12">
        <f>InputData[[#This Row],[QUANTITY]]*InputData[[#This Row],[SELLING PRICE]]*(1-InputData[[#This Row],[DISCOUNT %]])</f>
        <v>345.24</v>
      </c>
      <c r="N451" s="11">
        <f>DAY(InputData[[#This Row],[DATE]])</f>
        <v>18</v>
      </c>
      <c r="O451" s="11" t="str">
        <f>TEXT(InputData[[#This Row],[DATE]],"mmm")</f>
        <v>Sep</v>
      </c>
      <c r="P451" s="11">
        <f>YEAR(InputData[[#This Row],[DATE]])</f>
        <v>2022</v>
      </c>
    </row>
    <row r="452" spans="1:16" ht="16.5"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2">
        <f>VLOOKUP(InputData[[#This Row],[PRODUCT ID]],MasterData[],5,0)</f>
        <v>95</v>
      </c>
      <c r="K452" s="12">
        <f>VLOOKUP(InputData[[#This Row],[PRODUCT ID]],MasterData[],6,0)</f>
        <v>119.7</v>
      </c>
      <c r="L452" s="12">
        <f>InputData[[#This Row],[BUYING PRIZE]]*InputData[[#This Row],[QUANTITY]]</f>
        <v>760</v>
      </c>
      <c r="M452" s="12">
        <f>InputData[[#This Row],[QUANTITY]]*InputData[[#This Row],[SELLING PRICE]]*(1-InputData[[#This Row],[DISCOUNT %]])</f>
        <v>957.6</v>
      </c>
      <c r="N452" s="11">
        <f>DAY(InputData[[#This Row],[DATE]])</f>
        <v>19</v>
      </c>
      <c r="O452" s="11" t="str">
        <f>TEXT(InputData[[#This Row],[DATE]],"mmm")</f>
        <v>Sep</v>
      </c>
      <c r="P452" s="11">
        <f>YEAR(InputData[[#This Row],[DATE]])</f>
        <v>2022</v>
      </c>
    </row>
    <row r="453" spans="1:16" ht="16.5"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2">
        <f>VLOOKUP(InputData[[#This Row],[PRODUCT ID]],MasterData[],5,0)</f>
        <v>95</v>
      </c>
      <c r="K453" s="12">
        <f>VLOOKUP(InputData[[#This Row],[PRODUCT ID]],MasterData[],6,0)</f>
        <v>119.7</v>
      </c>
      <c r="L453" s="12">
        <f>InputData[[#This Row],[BUYING PRIZE]]*InputData[[#This Row],[QUANTITY]]</f>
        <v>570</v>
      </c>
      <c r="M453" s="12">
        <f>InputData[[#This Row],[QUANTITY]]*InputData[[#This Row],[SELLING PRICE]]*(1-InputData[[#This Row],[DISCOUNT %]])</f>
        <v>718.2</v>
      </c>
      <c r="N453" s="11">
        <f>DAY(InputData[[#This Row],[DATE]])</f>
        <v>20</v>
      </c>
      <c r="O453" s="11" t="str">
        <f>TEXT(InputData[[#This Row],[DATE]],"mmm")</f>
        <v>Sep</v>
      </c>
      <c r="P453" s="11">
        <f>YEAR(InputData[[#This Row],[DATE]])</f>
        <v>2022</v>
      </c>
    </row>
    <row r="454" spans="1:16" ht="16.5"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2">
        <f>VLOOKUP(InputData[[#This Row],[PRODUCT ID]],MasterData[],5,0)</f>
        <v>98</v>
      </c>
      <c r="K454" s="12">
        <f>VLOOKUP(InputData[[#This Row],[PRODUCT ID]],MasterData[],6,0)</f>
        <v>103.88</v>
      </c>
      <c r="L454" s="12">
        <f>InputData[[#This Row],[BUYING PRIZE]]*InputData[[#This Row],[QUANTITY]]</f>
        <v>980</v>
      </c>
      <c r="M454" s="12">
        <f>InputData[[#This Row],[QUANTITY]]*InputData[[#This Row],[SELLING PRICE]]*(1-InputData[[#This Row],[DISCOUNT %]])</f>
        <v>1038.8</v>
      </c>
      <c r="N454" s="11">
        <f>DAY(InputData[[#This Row],[DATE]])</f>
        <v>20</v>
      </c>
      <c r="O454" s="11" t="str">
        <f>TEXT(InputData[[#This Row],[DATE]],"mmm")</f>
        <v>Sep</v>
      </c>
      <c r="P454" s="11">
        <f>YEAR(InputData[[#This Row],[DATE]])</f>
        <v>2022</v>
      </c>
    </row>
    <row r="455" spans="1:16" ht="16.5"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2">
        <f>VLOOKUP(InputData[[#This Row],[PRODUCT ID]],MasterData[],5,0)</f>
        <v>37</v>
      </c>
      <c r="K455" s="12">
        <f>VLOOKUP(InputData[[#This Row],[PRODUCT ID]],MasterData[],6,0)</f>
        <v>49.21</v>
      </c>
      <c r="L455" s="12">
        <f>InputData[[#This Row],[BUYING PRIZE]]*InputData[[#This Row],[QUANTITY]]</f>
        <v>518</v>
      </c>
      <c r="M455" s="12">
        <f>InputData[[#This Row],[QUANTITY]]*InputData[[#This Row],[SELLING PRICE]]*(1-InputData[[#This Row],[DISCOUNT %]])</f>
        <v>688.94</v>
      </c>
      <c r="N455" s="11">
        <f>DAY(InputData[[#This Row],[DATE]])</f>
        <v>21</v>
      </c>
      <c r="O455" s="11" t="str">
        <f>TEXT(InputData[[#This Row],[DATE]],"mmm")</f>
        <v>Sep</v>
      </c>
      <c r="P455" s="11">
        <f>YEAR(InputData[[#This Row],[DATE]])</f>
        <v>2022</v>
      </c>
    </row>
    <row r="456" spans="1:16" ht="16.5"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2">
        <f>VLOOKUP(InputData[[#This Row],[PRODUCT ID]],MasterData[],5,0)</f>
        <v>18</v>
      </c>
      <c r="K456" s="12">
        <f>VLOOKUP(InputData[[#This Row],[PRODUCT ID]],MasterData[],6,0)</f>
        <v>24.66</v>
      </c>
      <c r="L456" s="12">
        <f>InputData[[#This Row],[BUYING PRIZE]]*InputData[[#This Row],[QUANTITY]]</f>
        <v>90</v>
      </c>
      <c r="M456" s="12">
        <f>InputData[[#This Row],[QUANTITY]]*InputData[[#This Row],[SELLING PRICE]]*(1-InputData[[#This Row],[DISCOUNT %]])</f>
        <v>123.3</v>
      </c>
      <c r="N456" s="11">
        <f>DAY(InputData[[#This Row],[DATE]])</f>
        <v>21</v>
      </c>
      <c r="O456" s="11" t="str">
        <f>TEXT(InputData[[#This Row],[DATE]],"mmm")</f>
        <v>Sep</v>
      </c>
      <c r="P456" s="11">
        <f>YEAR(InputData[[#This Row],[DATE]])</f>
        <v>2022</v>
      </c>
    </row>
    <row r="457" spans="1:16" ht="16.5"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2">
        <f>VLOOKUP(InputData[[#This Row],[PRODUCT ID]],MasterData[],5,0)</f>
        <v>67</v>
      </c>
      <c r="K457" s="12">
        <f>VLOOKUP(InputData[[#This Row],[PRODUCT ID]],MasterData[],6,0)</f>
        <v>83.08</v>
      </c>
      <c r="L457" s="12">
        <f>InputData[[#This Row],[BUYING PRIZE]]*InputData[[#This Row],[QUANTITY]]</f>
        <v>804</v>
      </c>
      <c r="M457" s="12">
        <f>InputData[[#This Row],[QUANTITY]]*InputData[[#This Row],[SELLING PRICE]]*(1-InputData[[#This Row],[DISCOUNT %]])</f>
        <v>996.96</v>
      </c>
      <c r="N457" s="11">
        <f>DAY(InputData[[#This Row],[DATE]])</f>
        <v>22</v>
      </c>
      <c r="O457" s="11" t="str">
        <f>TEXT(InputData[[#This Row],[DATE]],"mmm")</f>
        <v>Sep</v>
      </c>
      <c r="P457" s="11">
        <f>YEAR(InputData[[#This Row],[DATE]])</f>
        <v>2022</v>
      </c>
    </row>
    <row r="458" spans="1:16" ht="16.5"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2">
        <f>VLOOKUP(InputData[[#This Row],[PRODUCT ID]],MasterData[],5,0)</f>
        <v>73</v>
      </c>
      <c r="K458" s="12">
        <f>VLOOKUP(InputData[[#This Row],[PRODUCT ID]],MasterData[],6,0)</f>
        <v>94.17</v>
      </c>
      <c r="L458" s="12">
        <f>InputData[[#This Row],[BUYING PRIZE]]*InputData[[#This Row],[QUANTITY]]</f>
        <v>876</v>
      </c>
      <c r="M458" s="12">
        <f>InputData[[#This Row],[QUANTITY]]*InputData[[#This Row],[SELLING PRICE]]*(1-InputData[[#This Row],[DISCOUNT %]])</f>
        <v>1130.04</v>
      </c>
      <c r="N458" s="11">
        <f>DAY(InputData[[#This Row],[DATE]])</f>
        <v>23</v>
      </c>
      <c r="O458" s="11" t="str">
        <f>TEXT(InputData[[#This Row],[DATE]],"mmm")</f>
        <v>Sep</v>
      </c>
      <c r="P458" s="11">
        <f>YEAR(InputData[[#This Row],[DATE]])</f>
        <v>2022</v>
      </c>
    </row>
    <row r="459" spans="1:16" ht="16.5"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2">
        <f>VLOOKUP(InputData[[#This Row],[PRODUCT ID]],MasterData[],5,0)</f>
        <v>89</v>
      </c>
      <c r="K459" s="12">
        <f>VLOOKUP(InputData[[#This Row],[PRODUCT ID]],MasterData[],6,0)</f>
        <v>117.48</v>
      </c>
      <c r="L459" s="12">
        <f>InputData[[#This Row],[BUYING PRIZE]]*InputData[[#This Row],[QUANTITY]]</f>
        <v>1246</v>
      </c>
      <c r="M459" s="12">
        <f>InputData[[#This Row],[QUANTITY]]*InputData[[#This Row],[SELLING PRICE]]*(1-InputData[[#This Row],[DISCOUNT %]])</f>
        <v>1644.72</v>
      </c>
      <c r="N459" s="11">
        <f>DAY(InputData[[#This Row],[DATE]])</f>
        <v>24</v>
      </c>
      <c r="O459" s="11" t="str">
        <f>TEXT(InputData[[#This Row],[DATE]],"mmm")</f>
        <v>Sep</v>
      </c>
      <c r="P459" s="11">
        <f>YEAR(InputData[[#This Row],[DATE]])</f>
        <v>2022</v>
      </c>
    </row>
    <row r="460" spans="1:16" ht="16.5"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2">
        <f>VLOOKUP(InputData[[#This Row],[PRODUCT ID]],MasterData[],5,0)</f>
        <v>89</v>
      </c>
      <c r="K460" s="12">
        <f>VLOOKUP(InputData[[#This Row],[PRODUCT ID]],MasterData[],6,0)</f>
        <v>117.48</v>
      </c>
      <c r="L460" s="12">
        <f>InputData[[#This Row],[BUYING PRIZE]]*InputData[[#This Row],[QUANTITY]]</f>
        <v>712</v>
      </c>
      <c r="M460" s="12">
        <f>InputData[[#This Row],[QUANTITY]]*InputData[[#This Row],[SELLING PRICE]]*(1-InputData[[#This Row],[DISCOUNT %]])</f>
        <v>939.84</v>
      </c>
      <c r="N460" s="11">
        <f>DAY(InputData[[#This Row],[DATE]])</f>
        <v>24</v>
      </c>
      <c r="O460" s="11" t="str">
        <f>TEXT(InputData[[#This Row],[DATE]],"mmm")</f>
        <v>Sep</v>
      </c>
      <c r="P460" s="11">
        <f>YEAR(InputData[[#This Row],[DATE]])</f>
        <v>2022</v>
      </c>
    </row>
    <row r="461" spans="1:16" ht="16.5"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2">
        <f>VLOOKUP(InputData[[#This Row],[PRODUCT ID]],MasterData[],5,0)</f>
        <v>90</v>
      </c>
      <c r="K461" s="12">
        <f>VLOOKUP(InputData[[#This Row],[PRODUCT ID]],MasterData[],6,0)</f>
        <v>96.3</v>
      </c>
      <c r="L461" s="12">
        <f>InputData[[#This Row],[BUYING PRIZE]]*InputData[[#This Row],[QUANTITY]]</f>
        <v>360</v>
      </c>
      <c r="M461" s="12">
        <f>InputData[[#This Row],[QUANTITY]]*InputData[[#This Row],[SELLING PRICE]]*(1-InputData[[#This Row],[DISCOUNT %]])</f>
        <v>385.2</v>
      </c>
      <c r="N461" s="11">
        <f>DAY(InputData[[#This Row],[DATE]])</f>
        <v>27</v>
      </c>
      <c r="O461" s="11" t="str">
        <f>TEXT(InputData[[#This Row],[DATE]],"mmm")</f>
        <v>Sep</v>
      </c>
      <c r="P461" s="11">
        <f>YEAR(InputData[[#This Row],[DATE]])</f>
        <v>2022</v>
      </c>
    </row>
    <row r="462" spans="1:16" ht="16.5"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2">
        <f>VLOOKUP(InputData[[#This Row],[PRODUCT ID]],MasterData[],5,0)</f>
        <v>76</v>
      </c>
      <c r="K462" s="12">
        <f>VLOOKUP(InputData[[#This Row],[PRODUCT ID]],MasterData[],6,0)</f>
        <v>82.08</v>
      </c>
      <c r="L462" s="12">
        <f>InputData[[#This Row],[BUYING PRIZE]]*InputData[[#This Row],[QUANTITY]]</f>
        <v>684</v>
      </c>
      <c r="M462" s="12">
        <f>InputData[[#This Row],[QUANTITY]]*InputData[[#This Row],[SELLING PRICE]]*(1-InputData[[#This Row],[DISCOUNT %]])</f>
        <v>738.72</v>
      </c>
      <c r="N462" s="11">
        <f>DAY(InputData[[#This Row],[DATE]])</f>
        <v>27</v>
      </c>
      <c r="O462" s="11" t="str">
        <f>TEXT(InputData[[#This Row],[DATE]],"mmm")</f>
        <v>Sep</v>
      </c>
      <c r="P462" s="11">
        <f>YEAR(InputData[[#This Row],[DATE]])</f>
        <v>2022</v>
      </c>
    </row>
    <row r="463" spans="1:16" ht="16.5"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2">
        <f>VLOOKUP(InputData[[#This Row],[PRODUCT ID]],MasterData[],5,0)</f>
        <v>72</v>
      </c>
      <c r="K463" s="12">
        <f>VLOOKUP(InputData[[#This Row],[PRODUCT ID]],MasterData[],6,0)</f>
        <v>79.92</v>
      </c>
      <c r="L463" s="12">
        <f>InputData[[#This Row],[BUYING PRIZE]]*InputData[[#This Row],[QUANTITY]]</f>
        <v>216</v>
      </c>
      <c r="M463" s="12">
        <f>InputData[[#This Row],[QUANTITY]]*InputData[[#This Row],[SELLING PRICE]]*(1-InputData[[#This Row],[DISCOUNT %]])</f>
        <v>239.76</v>
      </c>
      <c r="N463" s="11">
        <f>DAY(InputData[[#This Row],[DATE]])</f>
        <v>27</v>
      </c>
      <c r="O463" s="11" t="str">
        <f>TEXT(InputData[[#This Row],[DATE]],"mmm")</f>
        <v>Sep</v>
      </c>
      <c r="P463" s="11">
        <f>YEAR(InputData[[#This Row],[DATE]])</f>
        <v>2022</v>
      </c>
    </row>
    <row r="464" spans="1:16" ht="16.5"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2">
        <f>VLOOKUP(InputData[[#This Row],[PRODUCT ID]],MasterData[],5,0)</f>
        <v>55</v>
      </c>
      <c r="K464" s="12">
        <f>VLOOKUP(InputData[[#This Row],[PRODUCT ID]],MasterData[],6,0)</f>
        <v>58.3</v>
      </c>
      <c r="L464" s="12">
        <f>InputData[[#This Row],[BUYING PRIZE]]*InputData[[#This Row],[QUANTITY]]</f>
        <v>715</v>
      </c>
      <c r="M464" s="12">
        <f>InputData[[#This Row],[QUANTITY]]*InputData[[#This Row],[SELLING PRICE]]*(1-InputData[[#This Row],[DISCOUNT %]])</f>
        <v>757.9</v>
      </c>
      <c r="N464" s="11">
        <f>DAY(InputData[[#This Row],[DATE]])</f>
        <v>29</v>
      </c>
      <c r="O464" s="11" t="str">
        <f>TEXT(InputData[[#This Row],[DATE]],"mmm")</f>
        <v>Sep</v>
      </c>
      <c r="P464" s="11">
        <f>YEAR(InputData[[#This Row],[DATE]])</f>
        <v>2022</v>
      </c>
    </row>
    <row r="465" spans="1:16" ht="16.5"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2">
        <f>VLOOKUP(InputData[[#This Row],[PRODUCT ID]],MasterData[],5,0)</f>
        <v>44</v>
      </c>
      <c r="K465" s="12">
        <f>VLOOKUP(InputData[[#This Row],[PRODUCT ID]],MasterData[],6,0)</f>
        <v>48.4</v>
      </c>
      <c r="L465" s="12">
        <f>InputData[[#This Row],[BUYING PRIZE]]*InputData[[#This Row],[QUANTITY]]</f>
        <v>220</v>
      </c>
      <c r="M465" s="12">
        <f>InputData[[#This Row],[QUANTITY]]*InputData[[#This Row],[SELLING PRICE]]*(1-InputData[[#This Row],[DISCOUNT %]])</f>
        <v>242</v>
      </c>
      <c r="N465" s="11">
        <f>DAY(InputData[[#This Row],[DATE]])</f>
        <v>3</v>
      </c>
      <c r="O465" s="11" t="str">
        <f>TEXT(InputData[[#This Row],[DATE]],"mmm")</f>
        <v>Oct</v>
      </c>
      <c r="P465" s="11">
        <f>YEAR(InputData[[#This Row],[DATE]])</f>
        <v>2022</v>
      </c>
    </row>
    <row r="466" spans="1:16" ht="16.5"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2">
        <f>VLOOKUP(InputData[[#This Row],[PRODUCT ID]],MasterData[],5,0)</f>
        <v>43</v>
      </c>
      <c r="K466" s="12">
        <f>VLOOKUP(InputData[[#This Row],[PRODUCT ID]],MasterData[],6,0)</f>
        <v>47.730000000000004</v>
      </c>
      <c r="L466" s="12">
        <f>InputData[[#This Row],[BUYING PRIZE]]*InputData[[#This Row],[QUANTITY]]</f>
        <v>645</v>
      </c>
      <c r="M466" s="12">
        <f>InputData[[#This Row],[QUANTITY]]*InputData[[#This Row],[SELLING PRICE]]*(1-InputData[[#This Row],[DISCOUNT %]])</f>
        <v>715.95</v>
      </c>
      <c r="N466" s="11">
        <f>DAY(InputData[[#This Row],[DATE]])</f>
        <v>4</v>
      </c>
      <c r="O466" s="11" t="str">
        <f>TEXT(InputData[[#This Row],[DATE]],"mmm")</f>
        <v>Oct</v>
      </c>
      <c r="P466" s="11">
        <f>YEAR(InputData[[#This Row],[DATE]])</f>
        <v>2022</v>
      </c>
    </row>
    <row r="467" spans="1:16" ht="16.5"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2">
        <f>VLOOKUP(InputData[[#This Row],[PRODUCT ID]],MasterData[],5,0)</f>
        <v>5</v>
      </c>
      <c r="K467" s="12">
        <f>VLOOKUP(InputData[[#This Row],[PRODUCT ID]],MasterData[],6,0)</f>
        <v>6.7</v>
      </c>
      <c r="L467" s="12">
        <f>InputData[[#This Row],[BUYING PRIZE]]*InputData[[#This Row],[QUANTITY]]</f>
        <v>5</v>
      </c>
      <c r="M467" s="12">
        <f>InputData[[#This Row],[QUANTITY]]*InputData[[#This Row],[SELLING PRICE]]*(1-InputData[[#This Row],[DISCOUNT %]])</f>
        <v>6.7</v>
      </c>
      <c r="N467" s="11">
        <f>DAY(InputData[[#This Row],[DATE]])</f>
        <v>6</v>
      </c>
      <c r="O467" s="11" t="str">
        <f>TEXT(InputData[[#This Row],[DATE]],"mmm")</f>
        <v>Oct</v>
      </c>
      <c r="P467" s="11">
        <f>YEAR(InputData[[#This Row],[DATE]])</f>
        <v>2022</v>
      </c>
    </row>
    <row r="468" spans="1:16" ht="16.5"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2">
        <f>VLOOKUP(InputData[[#This Row],[PRODUCT ID]],MasterData[],5,0)</f>
        <v>72</v>
      </c>
      <c r="K468" s="12">
        <f>VLOOKUP(InputData[[#This Row],[PRODUCT ID]],MasterData[],6,0)</f>
        <v>79.92</v>
      </c>
      <c r="L468" s="12">
        <f>InputData[[#This Row],[BUYING PRIZE]]*InputData[[#This Row],[QUANTITY]]</f>
        <v>1008</v>
      </c>
      <c r="M468" s="12">
        <f>InputData[[#This Row],[QUANTITY]]*InputData[[#This Row],[SELLING PRICE]]*(1-InputData[[#This Row],[DISCOUNT %]])</f>
        <v>1118.8800000000001</v>
      </c>
      <c r="N468" s="11">
        <f>DAY(InputData[[#This Row],[DATE]])</f>
        <v>9</v>
      </c>
      <c r="O468" s="11" t="str">
        <f>TEXT(InputData[[#This Row],[DATE]],"mmm")</f>
        <v>Oct</v>
      </c>
      <c r="P468" s="11">
        <f>YEAR(InputData[[#This Row],[DATE]])</f>
        <v>2022</v>
      </c>
    </row>
    <row r="469" spans="1:16" ht="16.5"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2">
        <f>VLOOKUP(InputData[[#This Row],[PRODUCT ID]],MasterData[],5,0)</f>
        <v>150</v>
      </c>
      <c r="K469" s="12">
        <f>VLOOKUP(InputData[[#This Row],[PRODUCT ID]],MasterData[],6,0)</f>
        <v>210</v>
      </c>
      <c r="L469" s="12">
        <f>InputData[[#This Row],[BUYING PRIZE]]*InputData[[#This Row],[QUANTITY]]</f>
        <v>1350</v>
      </c>
      <c r="M469" s="12">
        <f>InputData[[#This Row],[QUANTITY]]*InputData[[#This Row],[SELLING PRICE]]*(1-InputData[[#This Row],[DISCOUNT %]])</f>
        <v>1890</v>
      </c>
      <c r="N469" s="11">
        <f>DAY(InputData[[#This Row],[DATE]])</f>
        <v>10</v>
      </c>
      <c r="O469" s="11" t="str">
        <f>TEXT(InputData[[#This Row],[DATE]],"mmm")</f>
        <v>Oct</v>
      </c>
      <c r="P469" s="11">
        <f>YEAR(InputData[[#This Row],[DATE]])</f>
        <v>2022</v>
      </c>
    </row>
    <row r="470" spans="1:16" ht="16.5"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2">
        <f>VLOOKUP(InputData[[#This Row],[PRODUCT ID]],MasterData[],5,0)</f>
        <v>76</v>
      </c>
      <c r="K470" s="12">
        <f>VLOOKUP(InputData[[#This Row],[PRODUCT ID]],MasterData[],6,0)</f>
        <v>82.08</v>
      </c>
      <c r="L470" s="12">
        <f>InputData[[#This Row],[BUYING PRIZE]]*InputData[[#This Row],[QUANTITY]]</f>
        <v>912</v>
      </c>
      <c r="M470" s="12">
        <f>InputData[[#This Row],[QUANTITY]]*InputData[[#This Row],[SELLING PRICE]]*(1-InputData[[#This Row],[DISCOUNT %]])</f>
        <v>984.96</v>
      </c>
      <c r="N470" s="11">
        <f>DAY(InputData[[#This Row],[DATE]])</f>
        <v>10</v>
      </c>
      <c r="O470" s="11" t="str">
        <f>TEXT(InputData[[#This Row],[DATE]],"mmm")</f>
        <v>Oct</v>
      </c>
      <c r="P470" s="11">
        <f>YEAR(InputData[[#This Row],[DATE]])</f>
        <v>2022</v>
      </c>
    </row>
    <row r="471" spans="1:16" ht="16.5"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2">
        <f>VLOOKUP(InputData[[#This Row],[PRODUCT ID]],MasterData[],5,0)</f>
        <v>83</v>
      </c>
      <c r="K471" s="12">
        <f>VLOOKUP(InputData[[#This Row],[PRODUCT ID]],MasterData[],6,0)</f>
        <v>94.62</v>
      </c>
      <c r="L471" s="12">
        <f>InputData[[#This Row],[BUYING PRIZE]]*InputData[[#This Row],[QUANTITY]]</f>
        <v>830</v>
      </c>
      <c r="M471" s="12">
        <f>InputData[[#This Row],[QUANTITY]]*InputData[[#This Row],[SELLING PRICE]]*(1-InputData[[#This Row],[DISCOUNT %]])</f>
        <v>946.2</v>
      </c>
      <c r="N471" s="11">
        <f>DAY(InputData[[#This Row],[DATE]])</f>
        <v>11</v>
      </c>
      <c r="O471" s="11" t="str">
        <f>TEXT(InputData[[#This Row],[DATE]],"mmm")</f>
        <v>Oct</v>
      </c>
      <c r="P471" s="11">
        <f>YEAR(InputData[[#This Row],[DATE]])</f>
        <v>2022</v>
      </c>
    </row>
    <row r="472" spans="1:16" ht="16.5"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2">
        <f>VLOOKUP(InputData[[#This Row],[PRODUCT ID]],MasterData[],5,0)</f>
        <v>105</v>
      </c>
      <c r="K472" s="12">
        <f>VLOOKUP(InputData[[#This Row],[PRODUCT ID]],MasterData[],6,0)</f>
        <v>142.80000000000001</v>
      </c>
      <c r="L472" s="12">
        <f>InputData[[#This Row],[BUYING PRIZE]]*InputData[[#This Row],[QUANTITY]]</f>
        <v>1575</v>
      </c>
      <c r="M472" s="12">
        <f>InputData[[#This Row],[QUANTITY]]*InputData[[#This Row],[SELLING PRICE]]*(1-InputData[[#This Row],[DISCOUNT %]])</f>
        <v>2142</v>
      </c>
      <c r="N472" s="11">
        <f>DAY(InputData[[#This Row],[DATE]])</f>
        <v>13</v>
      </c>
      <c r="O472" s="11" t="str">
        <f>TEXT(InputData[[#This Row],[DATE]],"mmm")</f>
        <v>Oct</v>
      </c>
      <c r="P472" s="11">
        <f>YEAR(InputData[[#This Row],[DATE]])</f>
        <v>2022</v>
      </c>
    </row>
    <row r="473" spans="1:16" ht="16.5"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2">
        <f>VLOOKUP(InputData[[#This Row],[PRODUCT ID]],MasterData[],5,0)</f>
        <v>76</v>
      </c>
      <c r="K473" s="12">
        <f>VLOOKUP(InputData[[#This Row],[PRODUCT ID]],MasterData[],6,0)</f>
        <v>82.08</v>
      </c>
      <c r="L473" s="12">
        <f>InputData[[#This Row],[BUYING PRIZE]]*InputData[[#This Row],[QUANTITY]]</f>
        <v>1140</v>
      </c>
      <c r="M473" s="12">
        <f>InputData[[#This Row],[QUANTITY]]*InputData[[#This Row],[SELLING PRICE]]*(1-InputData[[#This Row],[DISCOUNT %]])</f>
        <v>1231.2</v>
      </c>
      <c r="N473" s="11">
        <f>DAY(InputData[[#This Row],[DATE]])</f>
        <v>14</v>
      </c>
      <c r="O473" s="11" t="str">
        <f>TEXT(InputData[[#This Row],[DATE]],"mmm")</f>
        <v>Oct</v>
      </c>
      <c r="P473" s="11">
        <f>YEAR(InputData[[#This Row],[DATE]])</f>
        <v>2022</v>
      </c>
    </row>
    <row r="474" spans="1:16" ht="16.5"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2">
        <f>VLOOKUP(InputData[[#This Row],[PRODUCT ID]],MasterData[],5,0)</f>
        <v>12</v>
      </c>
      <c r="K474" s="12">
        <f>VLOOKUP(InputData[[#This Row],[PRODUCT ID]],MasterData[],6,0)</f>
        <v>15.719999999999999</v>
      </c>
      <c r="L474" s="12">
        <f>InputData[[#This Row],[BUYING PRIZE]]*InputData[[#This Row],[QUANTITY]]</f>
        <v>120</v>
      </c>
      <c r="M474" s="12">
        <f>InputData[[#This Row],[QUANTITY]]*InputData[[#This Row],[SELLING PRICE]]*(1-InputData[[#This Row],[DISCOUNT %]])</f>
        <v>157.19999999999999</v>
      </c>
      <c r="N474" s="11">
        <f>DAY(InputData[[#This Row],[DATE]])</f>
        <v>15</v>
      </c>
      <c r="O474" s="11" t="str">
        <f>TEXT(InputData[[#This Row],[DATE]],"mmm")</f>
        <v>Oct</v>
      </c>
      <c r="P474" s="11">
        <f>YEAR(InputData[[#This Row],[DATE]])</f>
        <v>2022</v>
      </c>
    </row>
    <row r="475" spans="1:16" ht="16.5"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2">
        <f>VLOOKUP(InputData[[#This Row],[PRODUCT ID]],MasterData[],5,0)</f>
        <v>90</v>
      </c>
      <c r="K475" s="12">
        <f>VLOOKUP(InputData[[#This Row],[PRODUCT ID]],MasterData[],6,0)</f>
        <v>96.3</v>
      </c>
      <c r="L475" s="12">
        <f>InputData[[#This Row],[BUYING PRIZE]]*InputData[[#This Row],[QUANTITY]]</f>
        <v>270</v>
      </c>
      <c r="M475" s="12">
        <f>InputData[[#This Row],[QUANTITY]]*InputData[[#This Row],[SELLING PRICE]]*(1-InputData[[#This Row],[DISCOUNT %]])</f>
        <v>288.89999999999998</v>
      </c>
      <c r="N475" s="11">
        <f>DAY(InputData[[#This Row],[DATE]])</f>
        <v>16</v>
      </c>
      <c r="O475" s="11" t="str">
        <f>TEXT(InputData[[#This Row],[DATE]],"mmm")</f>
        <v>Oct</v>
      </c>
      <c r="P475" s="11">
        <f>YEAR(InputData[[#This Row],[DATE]])</f>
        <v>2022</v>
      </c>
    </row>
    <row r="476" spans="1:16" ht="16.5"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2">
        <f>VLOOKUP(InputData[[#This Row],[PRODUCT ID]],MasterData[],5,0)</f>
        <v>144</v>
      </c>
      <c r="K476" s="12">
        <f>VLOOKUP(InputData[[#This Row],[PRODUCT ID]],MasterData[],6,0)</f>
        <v>156.96</v>
      </c>
      <c r="L476" s="12">
        <f>InputData[[#This Row],[BUYING PRIZE]]*InputData[[#This Row],[QUANTITY]]</f>
        <v>2016</v>
      </c>
      <c r="M476" s="12">
        <f>InputData[[#This Row],[QUANTITY]]*InputData[[#This Row],[SELLING PRICE]]*(1-InputData[[#This Row],[DISCOUNT %]])</f>
        <v>2197.44</v>
      </c>
      <c r="N476" s="11">
        <f>DAY(InputData[[#This Row],[DATE]])</f>
        <v>23</v>
      </c>
      <c r="O476" s="11" t="str">
        <f>TEXT(InputData[[#This Row],[DATE]],"mmm")</f>
        <v>Oct</v>
      </c>
      <c r="P476" s="11">
        <f>YEAR(InputData[[#This Row],[DATE]])</f>
        <v>2022</v>
      </c>
    </row>
    <row r="477" spans="1:16" ht="16.5"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2">
        <f>VLOOKUP(InputData[[#This Row],[PRODUCT ID]],MasterData[],5,0)</f>
        <v>120</v>
      </c>
      <c r="K477" s="12">
        <f>VLOOKUP(InputData[[#This Row],[PRODUCT ID]],MasterData[],6,0)</f>
        <v>162</v>
      </c>
      <c r="L477" s="12">
        <f>InputData[[#This Row],[BUYING PRIZE]]*InputData[[#This Row],[QUANTITY]]</f>
        <v>360</v>
      </c>
      <c r="M477" s="12">
        <f>InputData[[#This Row],[QUANTITY]]*InputData[[#This Row],[SELLING PRICE]]*(1-InputData[[#This Row],[DISCOUNT %]])</f>
        <v>486</v>
      </c>
      <c r="N477" s="11">
        <f>DAY(InputData[[#This Row],[DATE]])</f>
        <v>30</v>
      </c>
      <c r="O477" s="11" t="str">
        <f>TEXT(InputData[[#This Row],[DATE]],"mmm")</f>
        <v>Oct</v>
      </c>
      <c r="P477" s="11">
        <f>YEAR(InputData[[#This Row],[DATE]])</f>
        <v>2022</v>
      </c>
    </row>
    <row r="478" spans="1:16" ht="16.5"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2">
        <f>VLOOKUP(InputData[[#This Row],[PRODUCT ID]],MasterData[],5,0)</f>
        <v>72</v>
      </c>
      <c r="K478" s="12">
        <f>VLOOKUP(InputData[[#This Row],[PRODUCT ID]],MasterData[],6,0)</f>
        <v>79.92</v>
      </c>
      <c r="L478" s="12">
        <f>InputData[[#This Row],[BUYING PRIZE]]*InputData[[#This Row],[QUANTITY]]</f>
        <v>576</v>
      </c>
      <c r="M478" s="12">
        <f>InputData[[#This Row],[QUANTITY]]*InputData[[#This Row],[SELLING PRICE]]*(1-InputData[[#This Row],[DISCOUNT %]])</f>
        <v>639.36</v>
      </c>
      <c r="N478" s="11">
        <f>DAY(InputData[[#This Row],[DATE]])</f>
        <v>31</v>
      </c>
      <c r="O478" s="11" t="str">
        <f>TEXT(InputData[[#This Row],[DATE]],"mmm")</f>
        <v>Oct</v>
      </c>
      <c r="P478" s="11">
        <f>YEAR(InputData[[#This Row],[DATE]])</f>
        <v>2022</v>
      </c>
    </row>
    <row r="479" spans="1:16" ht="16.5"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2">
        <f>VLOOKUP(InputData[[#This Row],[PRODUCT ID]],MasterData[],5,0)</f>
        <v>73</v>
      </c>
      <c r="K479" s="12">
        <f>VLOOKUP(InputData[[#This Row],[PRODUCT ID]],MasterData[],6,0)</f>
        <v>94.17</v>
      </c>
      <c r="L479" s="12">
        <f>InputData[[#This Row],[BUYING PRIZE]]*InputData[[#This Row],[QUANTITY]]</f>
        <v>1095</v>
      </c>
      <c r="M479" s="12">
        <f>InputData[[#This Row],[QUANTITY]]*InputData[[#This Row],[SELLING PRICE]]*(1-InputData[[#This Row],[DISCOUNT %]])</f>
        <v>1412.55</v>
      </c>
      <c r="N479" s="11">
        <f>DAY(InputData[[#This Row],[DATE]])</f>
        <v>1</v>
      </c>
      <c r="O479" s="11" t="str">
        <f>TEXT(InputData[[#This Row],[DATE]],"mmm")</f>
        <v>Nov</v>
      </c>
      <c r="P479" s="11">
        <f>YEAR(InputData[[#This Row],[DATE]])</f>
        <v>2022</v>
      </c>
    </row>
    <row r="480" spans="1:16" ht="16.5"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2">
        <f>VLOOKUP(InputData[[#This Row],[PRODUCT ID]],MasterData[],5,0)</f>
        <v>12</v>
      </c>
      <c r="K480" s="12">
        <f>VLOOKUP(InputData[[#This Row],[PRODUCT ID]],MasterData[],6,0)</f>
        <v>15.719999999999999</v>
      </c>
      <c r="L480" s="12">
        <f>InputData[[#This Row],[BUYING PRIZE]]*InputData[[#This Row],[QUANTITY]]</f>
        <v>180</v>
      </c>
      <c r="M480" s="12">
        <f>InputData[[#This Row],[QUANTITY]]*InputData[[#This Row],[SELLING PRICE]]*(1-InputData[[#This Row],[DISCOUNT %]])</f>
        <v>235.79999999999998</v>
      </c>
      <c r="N480" s="11">
        <f>DAY(InputData[[#This Row],[DATE]])</f>
        <v>2</v>
      </c>
      <c r="O480" s="11" t="str">
        <f>TEXT(InputData[[#This Row],[DATE]],"mmm")</f>
        <v>Nov</v>
      </c>
      <c r="P480" s="11">
        <f>YEAR(InputData[[#This Row],[DATE]])</f>
        <v>2022</v>
      </c>
    </row>
    <row r="481" spans="1:16" ht="16.5"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2">
        <f>VLOOKUP(InputData[[#This Row],[PRODUCT ID]],MasterData[],5,0)</f>
        <v>148</v>
      </c>
      <c r="K481" s="12">
        <f>VLOOKUP(InputData[[#This Row],[PRODUCT ID]],MasterData[],6,0)</f>
        <v>201.28</v>
      </c>
      <c r="L481" s="12">
        <f>InputData[[#This Row],[BUYING PRIZE]]*InputData[[#This Row],[QUANTITY]]</f>
        <v>2220</v>
      </c>
      <c r="M481" s="12">
        <f>InputData[[#This Row],[QUANTITY]]*InputData[[#This Row],[SELLING PRICE]]*(1-InputData[[#This Row],[DISCOUNT %]])</f>
        <v>3019.2</v>
      </c>
      <c r="N481" s="11">
        <f>DAY(InputData[[#This Row],[DATE]])</f>
        <v>2</v>
      </c>
      <c r="O481" s="11" t="str">
        <f>TEXT(InputData[[#This Row],[DATE]],"mmm")</f>
        <v>Nov</v>
      </c>
      <c r="P481" s="11">
        <f>YEAR(InputData[[#This Row],[DATE]])</f>
        <v>2022</v>
      </c>
    </row>
    <row r="482" spans="1:16" ht="16.5"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2">
        <f>VLOOKUP(InputData[[#This Row],[PRODUCT ID]],MasterData[],5,0)</f>
        <v>5</v>
      </c>
      <c r="K482" s="12">
        <f>VLOOKUP(InputData[[#This Row],[PRODUCT ID]],MasterData[],6,0)</f>
        <v>6.7</v>
      </c>
      <c r="L482" s="12">
        <f>InputData[[#This Row],[BUYING PRIZE]]*InputData[[#This Row],[QUANTITY]]</f>
        <v>25</v>
      </c>
      <c r="M482" s="12">
        <f>InputData[[#This Row],[QUANTITY]]*InputData[[#This Row],[SELLING PRICE]]*(1-InputData[[#This Row],[DISCOUNT %]])</f>
        <v>33.5</v>
      </c>
      <c r="N482" s="11">
        <f>DAY(InputData[[#This Row],[DATE]])</f>
        <v>2</v>
      </c>
      <c r="O482" s="11" t="str">
        <f>TEXT(InputData[[#This Row],[DATE]],"mmm")</f>
        <v>Nov</v>
      </c>
      <c r="P482" s="11">
        <f>YEAR(InputData[[#This Row],[DATE]])</f>
        <v>2022</v>
      </c>
    </row>
    <row r="483" spans="1:16" ht="16.5"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2">
        <f>VLOOKUP(InputData[[#This Row],[PRODUCT ID]],MasterData[],5,0)</f>
        <v>61</v>
      </c>
      <c r="K483" s="12">
        <f>VLOOKUP(InputData[[#This Row],[PRODUCT ID]],MasterData[],6,0)</f>
        <v>76.25</v>
      </c>
      <c r="L483" s="12">
        <f>InputData[[#This Row],[BUYING PRIZE]]*InputData[[#This Row],[QUANTITY]]</f>
        <v>671</v>
      </c>
      <c r="M483" s="12">
        <f>InputData[[#This Row],[QUANTITY]]*InputData[[#This Row],[SELLING PRICE]]*(1-InputData[[#This Row],[DISCOUNT %]])</f>
        <v>838.75</v>
      </c>
      <c r="N483" s="11">
        <f>DAY(InputData[[#This Row],[DATE]])</f>
        <v>3</v>
      </c>
      <c r="O483" s="11" t="str">
        <f>TEXT(InputData[[#This Row],[DATE]],"mmm")</f>
        <v>Nov</v>
      </c>
      <c r="P483" s="11">
        <f>YEAR(InputData[[#This Row],[DATE]])</f>
        <v>2022</v>
      </c>
    </row>
    <row r="484" spans="1:16" ht="16.5"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2">
        <f>VLOOKUP(InputData[[#This Row],[PRODUCT ID]],MasterData[],5,0)</f>
        <v>83</v>
      </c>
      <c r="K484" s="12">
        <f>VLOOKUP(InputData[[#This Row],[PRODUCT ID]],MasterData[],6,0)</f>
        <v>94.62</v>
      </c>
      <c r="L484" s="12">
        <f>InputData[[#This Row],[BUYING PRIZE]]*InputData[[#This Row],[QUANTITY]]</f>
        <v>830</v>
      </c>
      <c r="M484" s="12">
        <f>InputData[[#This Row],[QUANTITY]]*InputData[[#This Row],[SELLING PRICE]]*(1-InputData[[#This Row],[DISCOUNT %]])</f>
        <v>946.2</v>
      </c>
      <c r="N484" s="11">
        <f>DAY(InputData[[#This Row],[DATE]])</f>
        <v>4</v>
      </c>
      <c r="O484" s="11" t="str">
        <f>TEXT(InputData[[#This Row],[DATE]],"mmm")</f>
        <v>Nov</v>
      </c>
      <c r="P484" s="11">
        <f>YEAR(InputData[[#This Row],[DATE]])</f>
        <v>2022</v>
      </c>
    </row>
    <row r="485" spans="1:16" ht="16.5"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2">
        <f>VLOOKUP(InputData[[#This Row],[PRODUCT ID]],MasterData[],5,0)</f>
        <v>150</v>
      </c>
      <c r="K485" s="12">
        <f>VLOOKUP(InputData[[#This Row],[PRODUCT ID]],MasterData[],6,0)</f>
        <v>210</v>
      </c>
      <c r="L485" s="12">
        <f>InputData[[#This Row],[BUYING PRIZE]]*InputData[[#This Row],[QUANTITY]]</f>
        <v>2250</v>
      </c>
      <c r="M485" s="12">
        <f>InputData[[#This Row],[QUANTITY]]*InputData[[#This Row],[SELLING PRICE]]*(1-InputData[[#This Row],[DISCOUNT %]])</f>
        <v>3150</v>
      </c>
      <c r="N485" s="11">
        <f>DAY(InputData[[#This Row],[DATE]])</f>
        <v>5</v>
      </c>
      <c r="O485" s="11" t="str">
        <f>TEXT(InputData[[#This Row],[DATE]],"mmm")</f>
        <v>Nov</v>
      </c>
      <c r="P485" s="11">
        <f>YEAR(InputData[[#This Row],[DATE]])</f>
        <v>2022</v>
      </c>
    </row>
    <row r="486" spans="1:16" ht="16.5"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2">
        <f>VLOOKUP(InputData[[#This Row],[PRODUCT ID]],MasterData[],5,0)</f>
        <v>67</v>
      </c>
      <c r="K486" s="12">
        <f>VLOOKUP(InputData[[#This Row],[PRODUCT ID]],MasterData[],6,0)</f>
        <v>83.08</v>
      </c>
      <c r="L486" s="12">
        <f>InputData[[#This Row],[BUYING PRIZE]]*InputData[[#This Row],[QUANTITY]]</f>
        <v>871</v>
      </c>
      <c r="M486" s="12">
        <f>InputData[[#This Row],[QUANTITY]]*InputData[[#This Row],[SELLING PRICE]]*(1-InputData[[#This Row],[DISCOUNT %]])</f>
        <v>1080.04</v>
      </c>
      <c r="N486" s="11">
        <f>DAY(InputData[[#This Row],[DATE]])</f>
        <v>6</v>
      </c>
      <c r="O486" s="11" t="str">
        <f>TEXT(InputData[[#This Row],[DATE]],"mmm")</f>
        <v>Nov</v>
      </c>
      <c r="P486" s="11">
        <f>YEAR(InputData[[#This Row],[DATE]])</f>
        <v>2022</v>
      </c>
    </row>
    <row r="487" spans="1:16" ht="16.5"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2">
        <f>VLOOKUP(InputData[[#This Row],[PRODUCT ID]],MasterData[],5,0)</f>
        <v>12</v>
      </c>
      <c r="K487" s="12">
        <f>VLOOKUP(InputData[[#This Row],[PRODUCT ID]],MasterData[],6,0)</f>
        <v>15.719999999999999</v>
      </c>
      <c r="L487" s="12">
        <f>InputData[[#This Row],[BUYING PRIZE]]*InputData[[#This Row],[QUANTITY]]</f>
        <v>156</v>
      </c>
      <c r="M487" s="12">
        <f>InputData[[#This Row],[QUANTITY]]*InputData[[#This Row],[SELLING PRICE]]*(1-InputData[[#This Row],[DISCOUNT %]])</f>
        <v>204.35999999999999</v>
      </c>
      <c r="N487" s="11">
        <f>DAY(InputData[[#This Row],[DATE]])</f>
        <v>6</v>
      </c>
      <c r="O487" s="11" t="str">
        <f>TEXT(InputData[[#This Row],[DATE]],"mmm")</f>
        <v>Nov</v>
      </c>
      <c r="P487" s="11">
        <f>YEAR(InputData[[#This Row],[DATE]])</f>
        <v>2022</v>
      </c>
    </row>
    <row r="488" spans="1:16" ht="16.5"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2">
        <f>VLOOKUP(InputData[[#This Row],[PRODUCT ID]],MasterData[],5,0)</f>
        <v>120</v>
      </c>
      <c r="K488" s="12">
        <f>VLOOKUP(InputData[[#This Row],[PRODUCT ID]],MasterData[],6,0)</f>
        <v>162</v>
      </c>
      <c r="L488" s="12">
        <f>InputData[[#This Row],[BUYING PRIZE]]*InputData[[#This Row],[QUANTITY]]</f>
        <v>1560</v>
      </c>
      <c r="M488" s="12">
        <f>InputData[[#This Row],[QUANTITY]]*InputData[[#This Row],[SELLING PRICE]]*(1-InputData[[#This Row],[DISCOUNT %]])</f>
        <v>2106</v>
      </c>
      <c r="N488" s="11">
        <f>DAY(InputData[[#This Row],[DATE]])</f>
        <v>6</v>
      </c>
      <c r="O488" s="11" t="str">
        <f>TEXT(InputData[[#This Row],[DATE]],"mmm")</f>
        <v>Nov</v>
      </c>
      <c r="P488" s="11">
        <f>YEAR(InputData[[#This Row],[DATE]])</f>
        <v>2022</v>
      </c>
    </row>
    <row r="489" spans="1:16" ht="16.5"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2">
        <f>VLOOKUP(InputData[[#This Row],[PRODUCT ID]],MasterData[],5,0)</f>
        <v>90</v>
      </c>
      <c r="K489" s="12">
        <f>VLOOKUP(InputData[[#This Row],[PRODUCT ID]],MasterData[],6,0)</f>
        <v>115.2</v>
      </c>
      <c r="L489" s="12">
        <f>InputData[[#This Row],[BUYING PRIZE]]*InputData[[#This Row],[QUANTITY]]</f>
        <v>1170</v>
      </c>
      <c r="M489" s="12">
        <f>InputData[[#This Row],[QUANTITY]]*InputData[[#This Row],[SELLING PRICE]]*(1-InputData[[#This Row],[DISCOUNT %]])</f>
        <v>1497.6000000000001</v>
      </c>
      <c r="N489" s="11">
        <f>DAY(InputData[[#This Row],[DATE]])</f>
        <v>7</v>
      </c>
      <c r="O489" s="11" t="str">
        <f>TEXT(InputData[[#This Row],[DATE]],"mmm")</f>
        <v>Nov</v>
      </c>
      <c r="P489" s="11">
        <f>YEAR(InputData[[#This Row],[DATE]])</f>
        <v>2022</v>
      </c>
    </row>
    <row r="490" spans="1:16" ht="16.5"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2">
        <f>VLOOKUP(InputData[[#This Row],[PRODUCT ID]],MasterData[],5,0)</f>
        <v>90</v>
      </c>
      <c r="K490" s="12">
        <f>VLOOKUP(InputData[[#This Row],[PRODUCT ID]],MasterData[],6,0)</f>
        <v>96.3</v>
      </c>
      <c r="L490" s="12">
        <f>InputData[[#This Row],[BUYING PRIZE]]*InputData[[#This Row],[QUANTITY]]</f>
        <v>990</v>
      </c>
      <c r="M490" s="12">
        <f>InputData[[#This Row],[QUANTITY]]*InputData[[#This Row],[SELLING PRICE]]*(1-InputData[[#This Row],[DISCOUNT %]])</f>
        <v>1059.3</v>
      </c>
      <c r="N490" s="11">
        <f>DAY(InputData[[#This Row],[DATE]])</f>
        <v>8</v>
      </c>
      <c r="O490" s="11" t="str">
        <f>TEXT(InputData[[#This Row],[DATE]],"mmm")</f>
        <v>Nov</v>
      </c>
      <c r="P490" s="11">
        <f>YEAR(InputData[[#This Row],[DATE]])</f>
        <v>2022</v>
      </c>
    </row>
    <row r="491" spans="1:16" ht="16.5"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2">
        <f>VLOOKUP(InputData[[#This Row],[PRODUCT ID]],MasterData[],5,0)</f>
        <v>150</v>
      </c>
      <c r="K491" s="12">
        <f>VLOOKUP(InputData[[#This Row],[PRODUCT ID]],MasterData[],6,0)</f>
        <v>210</v>
      </c>
      <c r="L491" s="12">
        <f>InputData[[#This Row],[BUYING PRIZE]]*InputData[[#This Row],[QUANTITY]]</f>
        <v>1500</v>
      </c>
      <c r="M491" s="12">
        <f>InputData[[#This Row],[QUANTITY]]*InputData[[#This Row],[SELLING PRICE]]*(1-InputData[[#This Row],[DISCOUNT %]])</f>
        <v>2100</v>
      </c>
      <c r="N491" s="11">
        <f>DAY(InputData[[#This Row],[DATE]])</f>
        <v>8</v>
      </c>
      <c r="O491" s="11" t="str">
        <f>TEXT(InputData[[#This Row],[DATE]],"mmm")</f>
        <v>Nov</v>
      </c>
      <c r="P491" s="11">
        <f>YEAR(InputData[[#This Row],[DATE]])</f>
        <v>2022</v>
      </c>
    </row>
    <row r="492" spans="1:16" ht="16.5"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2">
        <f>VLOOKUP(InputData[[#This Row],[PRODUCT ID]],MasterData[],5,0)</f>
        <v>48</v>
      </c>
      <c r="K492" s="12">
        <f>VLOOKUP(InputData[[#This Row],[PRODUCT ID]],MasterData[],6,0)</f>
        <v>57.120000000000005</v>
      </c>
      <c r="L492" s="12">
        <f>InputData[[#This Row],[BUYING PRIZE]]*InputData[[#This Row],[QUANTITY]]</f>
        <v>384</v>
      </c>
      <c r="M492" s="12">
        <f>InputData[[#This Row],[QUANTITY]]*InputData[[#This Row],[SELLING PRICE]]*(1-InputData[[#This Row],[DISCOUNT %]])</f>
        <v>456.96000000000004</v>
      </c>
      <c r="N492" s="11">
        <f>DAY(InputData[[#This Row],[DATE]])</f>
        <v>9</v>
      </c>
      <c r="O492" s="11" t="str">
        <f>TEXT(InputData[[#This Row],[DATE]],"mmm")</f>
        <v>Nov</v>
      </c>
      <c r="P492" s="11">
        <f>YEAR(InputData[[#This Row],[DATE]])</f>
        <v>2022</v>
      </c>
    </row>
    <row r="493" spans="1:16" ht="16.5"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2">
        <f>VLOOKUP(InputData[[#This Row],[PRODUCT ID]],MasterData[],5,0)</f>
        <v>37</v>
      </c>
      <c r="K493" s="12">
        <f>VLOOKUP(InputData[[#This Row],[PRODUCT ID]],MasterData[],6,0)</f>
        <v>49.21</v>
      </c>
      <c r="L493" s="12">
        <f>InputData[[#This Row],[BUYING PRIZE]]*InputData[[#This Row],[QUANTITY]]</f>
        <v>259</v>
      </c>
      <c r="M493" s="12">
        <f>InputData[[#This Row],[QUANTITY]]*InputData[[#This Row],[SELLING PRICE]]*(1-InputData[[#This Row],[DISCOUNT %]])</f>
        <v>344.47</v>
      </c>
      <c r="N493" s="11">
        <f>DAY(InputData[[#This Row],[DATE]])</f>
        <v>10</v>
      </c>
      <c r="O493" s="11" t="str">
        <f>TEXT(InputData[[#This Row],[DATE]],"mmm")</f>
        <v>Nov</v>
      </c>
      <c r="P493" s="11">
        <f>YEAR(InputData[[#This Row],[DATE]])</f>
        <v>2022</v>
      </c>
    </row>
    <row r="494" spans="1:16" ht="16.5"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2">
        <f>VLOOKUP(InputData[[#This Row],[PRODUCT ID]],MasterData[],5,0)</f>
        <v>48</v>
      </c>
      <c r="K494" s="12">
        <f>VLOOKUP(InputData[[#This Row],[PRODUCT ID]],MasterData[],6,0)</f>
        <v>57.120000000000005</v>
      </c>
      <c r="L494" s="12">
        <f>InputData[[#This Row],[BUYING PRIZE]]*InputData[[#This Row],[QUANTITY]]</f>
        <v>480</v>
      </c>
      <c r="M494" s="12">
        <f>InputData[[#This Row],[QUANTITY]]*InputData[[#This Row],[SELLING PRICE]]*(1-InputData[[#This Row],[DISCOUNT %]])</f>
        <v>571.20000000000005</v>
      </c>
      <c r="N494" s="11">
        <f>DAY(InputData[[#This Row],[DATE]])</f>
        <v>13</v>
      </c>
      <c r="O494" s="11" t="str">
        <f>TEXT(InputData[[#This Row],[DATE]],"mmm")</f>
        <v>Nov</v>
      </c>
      <c r="P494" s="11">
        <f>YEAR(InputData[[#This Row],[DATE]])</f>
        <v>2022</v>
      </c>
    </row>
    <row r="495" spans="1:16" ht="16.5"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2">
        <f>VLOOKUP(InputData[[#This Row],[PRODUCT ID]],MasterData[],5,0)</f>
        <v>105</v>
      </c>
      <c r="K495" s="12">
        <f>VLOOKUP(InputData[[#This Row],[PRODUCT ID]],MasterData[],6,0)</f>
        <v>142.80000000000001</v>
      </c>
      <c r="L495" s="12">
        <f>InputData[[#This Row],[BUYING PRIZE]]*InputData[[#This Row],[QUANTITY]]</f>
        <v>105</v>
      </c>
      <c r="M495" s="12">
        <f>InputData[[#This Row],[QUANTITY]]*InputData[[#This Row],[SELLING PRICE]]*(1-InputData[[#This Row],[DISCOUNT %]])</f>
        <v>142.80000000000001</v>
      </c>
      <c r="N495" s="11">
        <f>DAY(InputData[[#This Row],[DATE]])</f>
        <v>14</v>
      </c>
      <c r="O495" s="11" t="str">
        <f>TEXT(InputData[[#This Row],[DATE]],"mmm")</f>
        <v>Nov</v>
      </c>
      <c r="P495" s="11">
        <f>YEAR(InputData[[#This Row],[DATE]])</f>
        <v>2022</v>
      </c>
    </row>
    <row r="496" spans="1:16" ht="16.5"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2">
        <f>VLOOKUP(InputData[[#This Row],[PRODUCT ID]],MasterData[],5,0)</f>
        <v>73</v>
      </c>
      <c r="K496" s="12">
        <f>VLOOKUP(InputData[[#This Row],[PRODUCT ID]],MasterData[],6,0)</f>
        <v>94.17</v>
      </c>
      <c r="L496" s="12">
        <f>InputData[[#This Row],[BUYING PRIZE]]*InputData[[#This Row],[QUANTITY]]</f>
        <v>1022</v>
      </c>
      <c r="M496" s="12">
        <f>InputData[[#This Row],[QUANTITY]]*InputData[[#This Row],[SELLING PRICE]]*(1-InputData[[#This Row],[DISCOUNT %]])</f>
        <v>1318.38</v>
      </c>
      <c r="N496" s="11">
        <f>DAY(InputData[[#This Row],[DATE]])</f>
        <v>15</v>
      </c>
      <c r="O496" s="11" t="str">
        <f>TEXT(InputData[[#This Row],[DATE]],"mmm")</f>
        <v>Nov</v>
      </c>
      <c r="P496" s="11">
        <f>YEAR(InputData[[#This Row],[DATE]])</f>
        <v>2022</v>
      </c>
    </row>
    <row r="497" spans="1:16" ht="16.5"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2">
        <f>VLOOKUP(InputData[[#This Row],[PRODUCT ID]],MasterData[],5,0)</f>
        <v>134</v>
      </c>
      <c r="K497" s="12">
        <f>VLOOKUP(InputData[[#This Row],[PRODUCT ID]],MasterData[],6,0)</f>
        <v>156.78</v>
      </c>
      <c r="L497" s="12">
        <f>InputData[[#This Row],[BUYING PRIZE]]*InputData[[#This Row],[QUANTITY]]</f>
        <v>1072</v>
      </c>
      <c r="M497" s="12">
        <f>InputData[[#This Row],[QUANTITY]]*InputData[[#This Row],[SELLING PRICE]]*(1-InputData[[#This Row],[DISCOUNT %]])</f>
        <v>1254.24</v>
      </c>
      <c r="N497" s="11">
        <f>DAY(InputData[[#This Row],[DATE]])</f>
        <v>16</v>
      </c>
      <c r="O497" s="11" t="str">
        <f>TEXT(InputData[[#This Row],[DATE]],"mmm")</f>
        <v>Nov</v>
      </c>
      <c r="P497" s="11">
        <f>YEAR(InputData[[#This Row],[DATE]])</f>
        <v>2022</v>
      </c>
    </row>
    <row r="498" spans="1:16" ht="16.5"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2">
        <f>VLOOKUP(InputData[[#This Row],[PRODUCT ID]],MasterData[],5,0)</f>
        <v>55</v>
      </c>
      <c r="K498" s="12">
        <f>VLOOKUP(InputData[[#This Row],[PRODUCT ID]],MasterData[],6,0)</f>
        <v>58.3</v>
      </c>
      <c r="L498" s="12">
        <f>InputData[[#This Row],[BUYING PRIZE]]*InputData[[#This Row],[QUANTITY]]</f>
        <v>440</v>
      </c>
      <c r="M498" s="12">
        <f>InputData[[#This Row],[QUANTITY]]*InputData[[#This Row],[SELLING PRICE]]*(1-InputData[[#This Row],[DISCOUNT %]])</f>
        <v>466.4</v>
      </c>
      <c r="N498" s="11">
        <f>DAY(InputData[[#This Row],[DATE]])</f>
        <v>18</v>
      </c>
      <c r="O498" s="11" t="str">
        <f>TEXT(InputData[[#This Row],[DATE]],"mmm")</f>
        <v>Nov</v>
      </c>
      <c r="P498" s="11">
        <f>YEAR(InputData[[#This Row],[DATE]])</f>
        <v>2022</v>
      </c>
    </row>
    <row r="499" spans="1:16" ht="16.5"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2">
        <f>VLOOKUP(InputData[[#This Row],[PRODUCT ID]],MasterData[],5,0)</f>
        <v>61</v>
      </c>
      <c r="K499" s="12">
        <f>VLOOKUP(InputData[[#This Row],[PRODUCT ID]],MasterData[],6,0)</f>
        <v>76.25</v>
      </c>
      <c r="L499" s="12">
        <f>InputData[[#This Row],[BUYING PRIZE]]*InputData[[#This Row],[QUANTITY]]</f>
        <v>366</v>
      </c>
      <c r="M499" s="12">
        <f>InputData[[#This Row],[QUANTITY]]*InputData[[#This Row],[SELLING PRICE]]*(1-InputData[[#This Row],[DISCOUNT %]])</f>
        <v>457.5</v>
      </c>
      <c r="N499" s="11">
        <f>DAY(InputData[[#This Row],[DATE]])</f>
        <v>21</v>
      </c>
      <c r="O499" s="11" t="str">
        <f>TEXT(InputData[[#This Row],[DATE]],"mmm")</f>
        <v>Nov</v>
      </c>
      <c r="P499" s="11">
        <f>YEAR(InputData[[#This Row],[DATE]])</f>
        <v>2022</v>
      </c>
    </row>
    <row r="500" spans="1:16" ht="16.5"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2">
        <f>VLOOKUP(InputData[[#This Row],[PRODUCT ID]],MasterData[],5,0)</f>
        <v>90</v>
      </c>
      <c r="K500" s="12">
        <f>VLOOKUP(InputData[[#This Row],[PRODUCT ID]],MasterData[],6,0)</f>
        <v>96.3</v>
      </c>
      <c r="L500" s="12">
        <f>InputData[[#This Row],[BUYING PRIZE]]*InputData[[#This Row],[QUANTITY]]</f>
        <v>1080</v>
      </c>
      <c r="M500" s="12">
        <f>InputData[[#This Row],[QUANTITY]]*InputData[[#This Row],[SELLING PRICE]]*(1-InputData[[#This Row],[DISCOUNT %]])</f>
        <v>1155.5999999999999</v>
      </c>
      <c r="N500" s="11">
        <f>DAY(InputData[[#This Row],[DATE]])</f>
        <v>23</v>
      </c>
      <c r="O500" s="11" t="str">
        <f>TEXT(InputData[[#This Row],[DATE]],"mmm")</f>
        <v>Nov</v>
      </c>
      <c r="P500" s="11">
        <f>YEAR(InputData[[#This Row],[DATE]])</f>
        <v>2022</v>
      </c>
    </row>
    <row r="501" spans="1:16" ht="16.5"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2">
        <f>VLOOKUP(InputData[[#This Row],[PRODUCT ID]],MasterData[],5,0)</f>
        <v>44</v>
      </c>
      <c r="K501" s="12">
        <f>VLOOKUP(InputData[[#This Row],[PRODUCT ID]],MasterData[],6,0)</f>
        <v>48.84</v>
      </c>
      <c r="L501" s="12">
        <f>InputData[[#This Row],[BUYING PRIZE]]*InputData[[#This Row],[QUANTITY]]</f>
        <v>220</v>
      </c>
      <c r="M501" s="12">
        <f>InputData[[#This Row],[QUANTITY]]*InputData[[#This Row],[SELLING PRICE]]*(1-InputData[[#This Row],[DISCOUNT %]])</f>
        <v>244.20000000000002</v>
      </c>
      <c r="N501" s="11">
        <f>DAY(InputData[[#This Row],[DATE]])</f>
        <v>25</v>
      </c>
      <c r="O501" s="11" t="str">
        <f>TEXT(InputData[[#This Row],[DATE]],"mmm")</f>
        <v>Nov</v>
      </c>
      <c r="P501" s="11">
        <f>YEAR(InputData[[#This Row],[DATE]])</f>
        <v>2022</v>
      </c>
    </row>
    <row r="502" spans="1:16" ht="16.5"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2">
        <f>VLOOKUP(InputData[[#This Row],[PRODUCT ID]],MasterData[],5,0)</f>
        <v>89</v>
      </c>
      <c r="K502" s="12">
        <f>VLOOKUP(InputData[[#This Row],[PRODUCT ID]],MasterData[],6,0)</f>
        <v>117.48</v>
      </c>
      <c r="L502" s="12">
        <f>InputData[[#This Row],[BUYING PRIZE]]*InputData[[#This Row],[QUANTITY]]</f>
        <v>445</v>
      </c>
      <c r="M502" s="12">
        <f>InputData[[#This Row],[QUANTITY]]*InputData[[#This Row],[SELLING PRICE]]*(1-InputData[[#This Row],[DISCOUNT %]])</f>
        <v>587.4</v>
      </c>
      <c r="N502" s="11">
        <f>DAY(InputData[[#This Row],[DATE]])</f>
        <v>26</v>
      </c>
      <c r="O502" s="11" t="str">
        <f>TEXT(InputData[[#This Row],[DATE]],"mmm")</f>
        <v>Nov</v>
      </c>
      <c r="P502" s="11">
        <f>YEAR(InputData[[#This Row],[DATE]])</f>
        <v>2022</v>
      </c>
    </row>
    <row r="503" spans="1:16" ht="16.5"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2">
        <f>VLOOKUP(InputData[[#This Row],[PRODUCT ID]],MasterData[],5,0)</f>
        <v>55</v>
      </c>
      <c r="K503" s="12">
        <f>VLOOKUP(InputData[[#This Row],[PRODUCT ID]],MasterData[],6,0)</f>
        <v>58.3</v>
      </c>
      <c r="L503" s="12">
        <f>InputData[[#This Row],[BUYING PRIZE]]*InputData[[#This Row],[QUANTITY]]</f>
        <v>825</v>
      </c>
      <c r="M503" s="12">
        <f>InputData[[#This Row],[QUANTITY]]*InputData[[#This Row],[SELLING PRICE]]*(1-InputData[[#This Row],[DISCOUNT %]])</f>
        <v>874.5</v>
      </c>
      <c r="N503" s="11">
        <f>DAY(InputData[[#This Row],[DATE]])</f>
        <v>27</v>
      </c>
      <c r="O503" s="11" t="str">
        <f>TEXT(InputData[[#This Row],[DATE]],"mmm")</f>
        <v>Nov</v>
      </c>
      <c r="P503" s="11">
        <f>YEAR(InputData[[#This Row],[DATE]])</f>
        <v>2022</v>
      </c>
    </row>
    <row r="504" spans="1:16" ht="16.5"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2">
        <f>VLOOKUP(InputData[[#This Row],[PRODUCT ID]],MasterData[],5,0)</f>
        <v>93</v>
      </c>
      <c r="K504" s="12">
        <f>VLOOKUP(InputData[[#This Row],[PRODUCT ID]],MasterData[],6,0)</f>
        <v>104.16</v>
      </c>
      <c r="L504" s="12">
        <f>InputData[[#This Row],[BUYING PRIZE]]*InputData[[#This Row],[QUANTITY]]</f>
        <v>744</v>
      </c>
      <c r="M504" s="12">
        <f>InputData[[#This Row],[QUANTITY]]*InputData[[#This Row],[SELLING PRICE]]*(1-InputData[[#This Row],[DISCOUNT %]])</f>
        <v>833.28</v>
      </c>
      <c r="N504" s="11">
        <f>DAY(InputData[[#This Row],[DATE]])</f>
        <v>28</v>
      </c>
      <c r="O504" s="11" t="str">
        <f>TEXT(InputData[[#This Row],[DATE]],"mmm")</f>
        <v>Nov</v>
      </c>
      <c r="P504" s="11">
        <f>YEAR(InputData[[#This Row],[DATE]])</f>
        <v>2022</v>
      </c>
    </row>
    <row r="505" spans="1:16" ht="16.5"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2">
        <f>VLOOKUP(InputData[[#This Row],[PRODUCT ID]],MasterData[],5,0)</f>
        <v>12</v>
      </c>
      <c r="K505" s="12">
        <f>VLOOKUP(InputData[[#This Row],[PRODUCT ID]],MasterData[],6,0)</f>
        <v>15.719999999999999</v>
      </c>
      <c r="L505" s="12">
        <f>InputData[[#This Row],[BUYING PRIZE]]*InputData[[#This Row],[QUANTITY]]</f>
        <v>24</v>
      </c>
      <c r="M505" s="12">
        <f>InputData[[#This Row],[QUANTITY]]*InputData[[#This Row],[SELLING PRICE]]*(1-InputData[[#This Row],[DISCOUNT %]])</f>
        <v>31.439999999999998</v>
      </c>
      <c r="N505" s="11">
        <f>DAY(InputData[[#This Row],[DATE]])</f>
        <v>30</v>
      </c>
      <c r="O505" s="11" t="str">
        <f>TEXT(InputData[[#This Row],[DATE]],"mmm")</f>
        <v>Nov</v>
      </c>
      <c r="P505" s="11">
        <f>YEAR(InputData[[#This Row],[DATE]])</f>
        <v>2022</v>
      </c>
    </row>
    <row r="506" spans="1:16" ht="16.5"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2">
        <f>VLOOKUP(InputData[[#This Row],[PRODUCT ID]],MasterData[],5,0)</f>
        <v>37</v>
      </c>
      <c r="K506" s="12">
        <f>VLOOKUP(InputData[[#This Row],[PRODUCT ID]],MasterData[],6,0)</f>
        <v>41.81</v>
      </c>
      <c r="L506" s="12">
        <f>InputData[[#This Row],[BUYING PRIZE]]*InputData[[#This Row],[QUANTITY]]</f>
        <v>185</v>
      </c>
      <c r="M506" s="12">
        <f>InputData[[#This Row],[QUANTITY]]*InputData[[#This Row],[SELLING PRICE]]*(1-InputData[[#This Row],[DISCOUNT %]])</f>
        <v>209.05</v>
      </c>
      <c r="N506" s="11">
        <f>DAY(InputData[[#This Row],[DATE]])</f>
        <v>3</v>
      </c>
      <c r="O506" s="11" t="str">
        <f>TEXT(InputData[[#This Row],[DATE]],"mmm")</f>
        <v>Dec</v>
      </c>
      <c r="P506" s="11">
        <f>YEAR(InputData[[#This Row],[DATE]])</f>
        <v>2022</v>
      </c>
    </row>
    <row r="507" spans="1:16" ht="16.5"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2">
        <f>VLOOKUP(InputData[[#This Row],[PRODUCT ID]],MasterData[],5,0)</f>
        <v>18</v>
      </c>
      <c r="K507" s="12">
        <f>VLOOKUP(InputData[[#This Row],[PRODUCT ID]],MasterData[],6,0)</f>
        <v>24.66</v>
      </c>
      <c r="L507" s="12">
        <f>InputData[[#This Row],[BUYING PRIZE]]*InputData[[#This Row],[QUANTITY]]</f>
        <v>180</v>
      </c>
      <c r="M507" s="12">
        <f>InputData[[#This Row],[QUANTITY]]*InputData[[#This Row],[SELLING PRICE]]*(1-InputData[[#This Row],[DISCOUNT %]])</f>
        <v>246.6</v>
      </c>
      <c r="N507" s="11">
        <f>DAY(InputData[[#This Row],[DATE]])</f>
        <v>4</v>
      </c>
      <c r="O507" s="11" t="str">
        <f>TEXT(InputData[[#This Row],[DATE]],"mmm")</f>
        <v>Dec</v>
      </c>
      <c r="P507" s="11">
        <f>YEAR(InputData[[#This Row],[DATE]])</f>
        <v>2022</v>
      </c>
    </row>
    <row r="508" spans="1:16" ht="16.5"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2">
        <f>VLOOKUP(InputData[[#This Row],[PRODUCT ID]],MasterData[],5,0)</f>
        <v>76</v>
      </c>
      <c r="K508" s="12">
        <f>VLOOKUP(InputData[[#This Row],[PRODUCT ID]],MasterData[],6,0)</f>
        <v>82.08</v>
      </c>
      <c r="L508" s="12">
        <f>InputData[[#This Row],[BUYING PRIZE]]*InputData[[#This Row],[QUANTITY]]</f>
        <v>1140</v>
      </c>
      <c r="M508" s="12">
        <f>InputData[[#This Row],[QUANTITY]]*InputData[[#This Row],[SELLING PRICE]]*(1-InputData[[#This Row],[DISCOUNT %]])</f>
        <v>1231.2</v>
      </c>
      <c r="N508" s="11">
        <f>DAY(InputData[[#This Row],[DATE]])</f>
        <v>4</v>
      </c>
      <c r="O508" s="11" t="str">
        <f>TEXT(InputData[[#This Row],[DATE]],"mmm")</f>
        <v>Dec</v>
      </c>
      <c r="P508" s="11">
        <f>YEAR(InputData[[#This Row],[DATE]])</f>
        <v>2022</v>
      </c>
    </row>
    <row r="509" spans="1:16" ht="16.5"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2">
        <f>VLOOKUP(InputData[[#This Row],[PRODUCT ID]],MasterData[],5,0)</f>
        <v>72</v>
      </c>
      <c r="K509" s="12">
        <f>VLOOKUP(InputData[[#This Row],[PRODUCT ID]],MasterData[],6,0)</f>
        <v>79.92</v>
      </c>
      <c r="L509" s="12">
        <f>InputData[[#This Row],[BUYING PRIZE]]*InputData[[#This Row],[QUANTITY]]</f>
        <v>864</v>
      </c>
      <c r="M509" s="12">
        <f>InputData[[#This Row],[QUANTITY]]*InputData[[#This Row],[SELLING PRICE]]*(1-InputData[[#This Row],[DISCOUNT %]])</f>
        <v>959.04</v>
      </c>
      <c r="N509" s="11">
        <f>DAY(InputData[[#This Row],[DATE]])</f>
        <v>7</v>
      </c>
      <c r="O509" s="11" t="str">
        <f>TEXT(InputData[[#This Row],[DATE]],"mmm")</f>
        <v>Dec</v>
      </c>
      <c r="P509" s="11">
        <f>YEAR(InputData[[#This Row],[DATE]])</f>
        <v>2022</v>
      </c>
    </row>
    <row r="510" spans="1:16" ht="16.5"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2">
        <f>VLOOKUP(InputData[[#This Row],[PRODUCT ID]],MasterData[],5,0)</f>
        <v>13</v>
      </c>
      <c r="K510" s="12">
        <f>VLOOKUP(InputData[[#This Row],[PRODUCT ID]],MasterData[],6,0)</f>
        <v>16.64</v>
      </c>
      <c r="L510" s="12">
        <f>InputData[[#This Row],[BUYING PRIZE]]*InputData[[#This Row],[QUANTITY]]</f>
        <v>169</v>
      </c>
      <c r="M510" s="12">
        <f>InputData[[#This Row],[QUANTITY]]*InputData[[#This Row],[SELLING PRICE]]*(1-InputData[[#This Row],[DISCOUNT %]])</f>
        <v>216.32</v>
      </c>
      <c r="N510" s="11">
        <f>DAY(InputData[[#This Row],[DATE]])</f>
        <v>7</v>
      </c>
      <c r="O510" s="11" t="str">
        <f>TEXT(InputData[[#This Row],[DATE]],"mmm")</f>
        <v>Dec</v>
      </c>
      <c r="P510" s="11">
        <f>YEAR(InputData[[#This Row],[DATE]])</f>
        <v>2022</v>
      </c>
    </row>
    <row r="511" spans="1:16" ht="16.5"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2">
        <f>VLOOKUP(InputData[[#This Row],[PRODUCT ID]],MasterData[],5,0)</f>
        <v>72</v>
      </c>
      <c r="K511" s="12">
        <f>VLOOKUP(InputData[[#This Row],[PRODUCT ID]],MasterData[],6,0)</f>
        <v>79.92</v>
      </c>
      <c r="L511" s="12">
        <f>InputData[[#This Row],[BUYING PRIZE]]*InputData[[#This Row],[QUANTITY]]</f>
        <v>360</v>
      </c>
      <c r="M511" s="12">
        <f>InputData[[#This Row],[QUANTITY]]*InputData[[#This Row],[SELLING PRICE]]*(1-InputData[[#This Row],[DISCOUNT %]])</f>
        <v>399.6</v>
      </c>
      <c r="N511" s="11">
        <f>DAY(InputData[[#This Row],[DATE]])</f>
        <v>7</v>
      </c>
      <c r="O511" s="11" t="str">
        <f>TEXT(InputData[[#This Row],[DATE]],"mmm")</f>
        <v>Dec</v>
      </c>
      <c r="P511" s="11">
        <f>YEAR(InputData[[#This Row],[DATE]])</f>
        <v>2022</v>
      </c>
    </row>
    <row r="512" spans="1:16" ht="16.5"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2">
        <f>VLOOKUP(InputData[[#This Row],[PRODUCT ID]],MasterData[],5,0)</f>
        <v>48</v>
      </c>
      <c r="K512" s="12">
        <f>VLOOKUP(InputData[[#This Row],[PRODUCT ID]],MasterData[],6,0)</f>
        <v>57.120000000000005</v>
      </c>
      <c r="L512" s="12">
        <f>InputData[[#This Row],[BUYING PRIZE]]*InputData[[#This Row],[QUANTITY]]</f>
        <v>240</v>
      </c>
      <c r="M512" s="12">
        <f>InputData[[#This Row],[QUANTITY]]*InputData[[#This Row],[SELLING PRICE]]*(1-InputData[[#This Row],[DISCOUNT %]])</f>
        <v>285.60000000000002</v>
      </c>
      <c r="N512" s="11">
        <f>DAY(InputData[[#This Row],[DATE]])</f>
        <v>11</v>
      </c>
      <c r="O512" s="11" t="str">
        <f>TEXT(InputData[[#This Row],[DATE]],"mmm")</f>
        <v>Dec</v>
      </c>
      <c r="P512" s="11">
        <f>YEAR(InputData[[#This Row],[DATE]])</f>
        <v>2022</v>
      </c>
    </row>
    <row r="513" spans="1:16" ht="16.5"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2">
        <f>VLOOKUP(InputData[[#This Row],[PRODUCT ID]],MasterData[],5,0)</f>
        <v>112</v>
      </c>
      <c r="K513" s="12">
        <f>VLOOKUP(InputData[[#This Row],[PRODUCT ID]],MasterData[],6,0)</f>
        <v>122.08</v>
      </c>
      <c r="L513" s="12">
        <f>InputData[[#This Row],[BUYING PRIZE]]*InputData[[#This Row],[QUANTITY]]</f>
        <v>1008</v>
      </c>
      <c r="M513" s="12">
        <f>InputData[[#This Row],[QUANTITY]]*InputData[[#This Row],[SELLING PRICE]]*(1-InputData[[#This Row],[DISCOUNT %]])</f>
        <v>1098.72</v>
      </c>
      <c r="N513" s="11">
        <f>DAY(InputData[[#This Row],[DATE]])</f>
        <v>11</v>
      </c>
      <c r="O513" s="11" t="str">
        <f>TEXT(InputData[[#This Row],[DATE]],"mmm")</f>
        <v>Dec</v>
      </c>
      <c r="P513" s="11">
        <f>YEAR(InputData[[#This Row],[DATE]])</f>
        <v>2022</v>
      </c>
    </row>
    <row r="514" spans="1:16" ht="16.5"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2">
        <f>VLOOKUP(InputData[[#This Row],[PRODUCT ID]],MasterData[],5,0)</f>
        <v>112</v>
      </c>
      <c r="K514" s="12">
        <f>VLOOKUP(InputData[[#This Row],[PRODUCT ID]],MasterData[],6,0)</f>
        <v>146.72</v>
      </c>
      <c r="L514" s="12">
        <f>InputData[[#This Row],[BUYING PRIZE]]*InputData[[#This Row],[QUANTITY]]</f>
        <v>1120</v>
      </c>
      <c r="M514" s="12">
        <f>InputData[[#This Row],[QUANTITY]]*InputData[[#This Row],[SELLING PRICE]]*(1-InputData[[#This Row],[DISCOUNT %]])</f>
        <v>1467.2</v>
      </c>
      <c r="N514" s="11">
        <f>DAY(InputData[[#This Row],[DATE]])</f>
        <v>11</v>
      </c>
      <c r="O514" s="11" t="str">
        <f>TEXT(InputData[[#This Row],[DATE]],"mmm")</f>
        <v>Dec</v>
      </c>
      <c r="P514" s="11">
        <f>YEAR(InputData[[#This Row],[DATE]])</f>
        <v>2022</v>
      </c>
    </row>
    <row r="515" spans="1:16" ht="16.5"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2">
        <f>VLOOKUP(InputData[[#This Row],[PRODUCT ID]],MasterData[],5,0)</f>
        <v>148</v>
      </c>
      <c r="K515" s="12">
        <f>VLOOKUP(InputData[[#This Row],[PRODUCT ID]],MasterData[],6,0)</f>
        <v>201.28</v>
      </c>
      <c r="L515" s="12">
        <f>InputData[[#This Row],[BUYING PRIZE]]*InputData[[#This Row],[QUANTITY]]</f>
        <v>1332</v>
      </c>
      <c r="M515" s="12">
        <f>InputData[[#This Row],[QUANTITY]]*InputData[[#This Row],[SELLING PRICE]]*(1-InputData[[#This Row],[DISCOUNT %]])</f>
        <v>1811.52</v>
      </c>
      <c r="N515" s="11">
        <f>DAY(InputData[[#This Row],[DATE]])</f>
        <v>12</v>
      </c>
      <c r="O515" s="11" t="str">
        <f>TEXT(InputData[[#This Row],[DATE]],"mmm")</f>
        <v>Dec</v>
      </c>
      <c r="P515" s="11">
        <f>YEAR(InputData[[#This Row],[DATE]])</f>
        <v>2022</v>
      </c>
    </row>
    <row r="516" spans="1:16" ht="16.5"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2">
        <f>VLOOKUP(InputData[[#This Row],[PRODUCT ID]],MasterData[],5,0)</f>
        <v>138</v>
      </c>
      <c r="K516" s="12">
        <f>VLOOKUP(InputData[[#This Row],[PRODUCT ID]],MasterData[],6,0)</f>
        <v>173.88</v>
      </c>
      <c r="L516" s="12">
        <f>InputData[[#This Row],[BUYING PRIZE]]*InputData[[#This Row],[QUANTITY]]</f>
        <v>1380</v>
      </c>
      <c r="M516" s="12">
        <f>InputData[[#This Row],[QUANTITY]]*InputData[[#This Row],[SELLING PRICE]]*(1-InputData[[#This Row],[DISCOUNT %]])</f>
        <v>1738.8</v>
      </c>
      <c r="N516" s="11">
        <f>DAY(InputData[[#This Row],[DATE]])</f>
        <v>12</v>
      </c>
      <c r="O516" s="11" t="str">
        <f>TEXT(InputData[[#This Row],[DATE]],"mmm")</f>
        <v>Dec</v>
      </c>
      <c r="P516" s="11">
        <f>YEAR(InputData[[#This Row],[DATE]])</f>
        <v>2022</v>
      </c>
    </row>
    <row r="517" spans="1:16" ht="16.5"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2">
        <f>VLOOKUP(InputData[[#This Row],[PRODUCT ID]],MasterData[],5,0)</f>
        <v>133</v>
      </c>
      <c r="K517" s="12">
        <f>VLOOKUP(InputData[[#This Row],[PRODUCT ID]],MasterData[],6,0)</f>
        <v>155.61000000000001</v>
      </c>
      <c r="L517" s="12">
        <f>InputData[[#This Row],[BUYING PRIZE]]*InputData[[#This Row],[QUANTITY]]</f>
        <v>532</v>
      </c>
      <c r="M517" s="12">
        <f>InputData[[#This Row],[QUANTITY]]*InputData[[#This Row],[SELLING PRICE]]*(1-InputData[[#This Row],[DISCOUNT %]])</f>
        <v>622.44000000000005</v>
      </c>
      <c r="N517" s="11">
        <f>DAY(InputData[[#This Row],[DATE]])</f>
        <v>14</v>
      </c>
      <c r="O517" s="11" t="str">
        <f>TEXT(InputData[[#This Row],[DATE]],"mmm")</f>
        <v>Dec</v>
      </c>
      <c r="P517" s="11">
        <f>YEAR(InputData[[#This Row],[DATE]])</f>
        <v>2022</v>
      </c>
    </row>
    <row r="518" spans="1:16" ht="16.5"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2">
        <f>VLOOKUP(InputData[[#This Row],[PRODUCT ID]],MasterData[],5,0)</f>
        <v>6</v>
      </c>
      <c r="K518" s="12">
        <f>VLOOKUP(InputData[[#This Row],[PRODUCT ID]],MasterData[],6,0)</f>
        <v>7.8599999999999994</v>
      </c>
      <c r="L518" s="12">
        <f>InputData[[#This Row],[BUYING PRIZE]]*InputData[[#This Row],[QUANTITY]]</f>
        <v>78</v>
      </c>
      <c r="M518" s="12">
        <f>InputData[[#This Row],[QUANTITY]]*InputData[[#This Row],[SELLING PRICE]]*(1-InputData[[#This Row],[DISCOUNT %]])</f>
        <v>102.17999999999999</v>
      </c>
      <c r="N518" s="11">
        <f>DAY(InputData[[#This Row],[DATE]])</f>
        <v>15</v>
      </c>
      <c r="O518" s="11" t="str">
        <f>TEXT(InputData[[#This Row],[DATE]],"mmm")</f>
        <v>Dec</v>
      </c>
      <c r="P518" s="11">
        <f>YEAR(InputData[[#This Row],[DATE]])</f>
        <v>2022</v>
      </c>
    </row>
    <row r="519" spans="1:16" ht="16.5"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2">
        <f>VLOOKUP(InputData[[#This Row],[PRODUCT ID]],MasterData[],5,0)</f>
        <v>76</v>
      </c>
      <c r="K519" s="12">
        <f>VLOOKUP(InputData[[#This Row],[PRODUCT ID]],MasterData[],6,0)</f>
        <v>82.08</v>
      </c>
      <c r="L519" s="12">
        <f>InputData[[#This Row],[BUYING PRIZE]]*InputData[[#This Row],[QUANTITY]]</f>
        <v>532</v>
      </c>
      <c r="M519" s="12">
        <f>InputData[[#This Row],[QUANTITY]]*InputData[[#This Row],[SELLING PRICE]]*(1-InputData[[#This Row],[DISCOUNT %]])</f>
        <v>574.55999999999995</v>
      </c>
      <c r="N519" s="11">
        <f>DAY(InputData[[#This Row],[DATE]])</f>
        <v>19</v>
      </c>
      <c r="O519" s="11" t="str">
        <f>TEXT(InputData[[#This Row],[DATE]],"mmm")</f>
        <v>Dec</v>
      </c>
      <c r="P519" s="11">
        <f>YEAR(InputData[[#This Row],[DATE]])</f>
        <v>2022</v>
      </c>
    </row>
    <row r="520" spans="1:16" ht="16.5"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2">
        <f>VLOOKUP(InputData[[#This Row],[PRODUCT ID]],MasterData[],5,0)</f>
        <v>44</v>
      </c>
      <c r="K520" s="12">
        <f>VLOOKUP(InputData[[#This Row],[PRODUCT ID]],MasterData[],6,0)</f>
        <v>48.4</v>
      </c>
      <c r="L520" s="12">
        <f>InputData[[#This Row],[BUYING PRIZE]]*InputData[[#This Row],[QUANTITY]]</f>
        <v>616</v>
      </c>
      <c r="M520" s="12">
        <f>InputData[[#This Row],[QUANTITY]]*InputData[[#This Row],[SELLING PRICE]]*(1-InputData[[#This Row],[DISCOUNT %]])</f>
        <v>677.6</v>
      </c>
      <c r="N520" s="11">
        <f>DAY(InputData[[#This Row],[DATE]])</f>
        <v>19</v>
      </c>
      <c r="O520" s="11" t="str">
        <f>TEXT(InputData[[#This Row],[DATE]],"mmm")</f>
        <v>Dec</v>
      </c>
      <c r="P520" s="11">
        <f>YEAR(InputData[[#This Row],[DATE]])</f>
        <v>2022</v>
      </c>
    </row>
    <row r="521" spans="1:16" ht="16.5"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2">
        <f>VLOOKUP(InputData[[#This Row],[PRODUCT ID]],MasterData[],5,0)</f>
        <v>6</v>
      </c>
      <c r="K521" s="12">
        <f>VLOOKUP(InputData[[#This Row],[PRODUCT ID]],MasterData[],6,0)</f>
        <v>7.8599999999999994</v>
      </c>
      <c r="L521" s="12">
        <f>InputData[[#This Row],[BUYING PRIZE]]*InputData[[#This Row],[QUANTITY]]</f>
        <v>66</v>
      </c>
      <c r="M521" s="12">
        <f>InputData[[#This Row],[QUANTITY]]*InputData[[#This Row],[SELLING PRICE]]*(1-InputData[[#This Row],[DISCOUNT %]])</f>
        <v>86.46</v>
      </c>
      <c r="N521" s="11">
        <f>DAY(InputData[[#This Row],[DATE]])</f>
        <v>19</v>
      </c>
      <c r="O521" s="11" t="str">
        <f>TEXT(InputData[[#This Row],[DATE]],"mmm")</f>
        <v>Dec</v>
      </c>
      <c r="P521" s="11">
        <f>YEAR(InputData[[#This Row],[DATE]])</f>
        <v>2022</v>
      </c>
    </row>
    <row r="522" spans="1:16" ht="16.5"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2">
        <f>VLOOKUP(InputData[[#This Row],[PRODUCT ID]],MasterData[],5,0)</f>
        <v>75</v>
      </c>
      <c r="K522" s="12">
        <f>VLOOKUP(InputData[[#This Row],[PRODUCT ID]],MasterData[],6,0)</f>
        <v>85.5</v>
      </c>
      <c r="L522" s="12">
        <f>InputData[[#This Row],[BUYING PRIZE]]*InputData[[#This Row],[QUANTITY]]</f>
        <v>750</v>
      </c>
      <c r="M522" s="12">
        <f>InputData[[#This Row],[QUANTITY]]*InputData[[#This Row],[SELLING PRICE]]*(1-InputData[[#This Row],[DISCOUNT %]])</f>
        <v>855</v>
      </c>
      <c r="N522" s="11">
        <f>DAY(InputData[[#This Row],[DATE]])</f>
        <v>21</v>
      </c>
      <c r="O522" s="11" t="str">
        <f>TEXT(InputData[[#This Row],[DATE]],"mmm")</f>
        <v>Dec</v>
      </c>
      <c r="P522" s="11">
        <f>YEAR(InputData[[#This Row],[DATE]])</f>
        <v>2022</v>
      </c>
    </row>
    <row r="523" spans="1:16" ht="16.5"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2">
        <f>VLOOKUP(InputData[[#This Row],[PRODUCT ID]],MasterData[],5,0)</f>
        <v>83</v>
      </c>
      <c r="K523" s="12">
        <f>VLOOKUP(InputData[[#This Row],[PRODUCT ID]],MasterData[],6,0)</f>
        <v>94.62</v>
      </c>
      <c r="L523" s="12">
        <f>InputData[[#This Row],[BUYING PRIZE]]*InputData[[#This Row],[QUANTITY]]</f>
        <v>1245</v>
      </c>
      <c r="M523" s="12">
        <f>InputData[[#This Row],[QUANTITY]]*InputData[[#This Row],[SELLING PRICE]]*(1-InputData[[#This Row],[DISCOUNT %]])</f>
        <v>1419.3000000000002</v>
      </c>
      <c r="N523" s="11">
        <f>DAY(InputData[[#This Row],[DATE]])</f>
        <v>29</v>
      </c>
      <c r="O523" s="11" t="str">
        <f>TEXT(InputData[[#This Row],[DATE]],"mmm")</f>
        <v>Dec</v>
      </c>
      <c r="P523" s="11">
        <f>YEAR(InputData[[#This Row],[DATE]])</f>
        <v>2022</v>
      </c>
    </row>
    <row r="524" spans="1:16" ht="16.5"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2">
        <f>VLOOKUP(InputData[[#This Row],[PRODUCT ID]],MasterData[],5,0)</f>
        <v>120</v>
      </c>
      <c r="K524" s="12">
        <f>VLOOKUP(InputData[[#This Row],[PRODUCT ID]],MasterData[],6,0)</f>
        <v>162</v>
      </c>
      <c r="L524" s="12">
        <f>InputData[[#This Row],[BUYING PRIZE]]*InputData[[#This Row],[QUANTITY]]</f>
        <v>120</v>
      </c>
      <c r="M524" s="12">
        <f>InputData[[#This Row],[QUANTITY]]*InputData[[#This Row],[SELLING PRICE]]*(1-InputData[[#This Row],[DISCOUNT %]])</f>
        <v>162</v>
      </c>
      <c r="N524" s="11">
        <f>DAY(InputData[[#This Row],[DATE]])</f>
        <v>29</v>
      </c>
      <c r="O524" s="11" t="str">
        <f>TEXT(InputData[[#This Row],[DATE]],"mmm")</f>
        <v>Dec</v>
      </c>
      <c r="P524" s="11">
        <f>YEAR(InputData[[#This Row],[DATE]])</f>
        <v>2022</v>
      </c>
    </row>
    <row r="525" spans="1:16" ht="16.5"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2">
        <f>VLOOKUP(InputData[[#This Row],[PRODUCT ID]],MasterData[],5,0)</f>
        <v>138</v>
      </c>
      <c r="K525" s="12">
        <f>VLOOKUP(InputData[[#This Row],[PRODUCT ID]],MasterData[],6,0)</f>
        <v>173.88</v>
      </c>
      <c r="L525" s="12">
        <f>InputData[[#This Row],[BUYING PRIZE]]*InputData[[#This Row],[QUANTITY]]</f>
        <v>1932</v>
      </c>
      <c r="M525" s="12">
        <f>InputData[[#This Row],[QUANTITY]]*InputData[[#This Row],[SELLING PRICE]]*(1-InputData[[#This Row],[DISCOUNT %]])</f>
        <v>2434.3199999999997</v>
      </c>
      <c r="N525" s="11">
        <f>DAY(InputData[[#This Row],[DATE]])</f>
        <v>30</v>
      </c>
      <c r="O525" s="11" t="str">
        <f>TEXT(InputData[[#This Row],[DATE]],"mmm")</f>
        <v>Dec</v>
      </c>
      <c r="P525" s="11">
        <f>YEAR(InputData[[#This Row],[DATE]])</f>
        <v>2022</v>
      </c>
    </row>
    <row r="526" spans="1:16" ht="16.5"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2">
        <f>VLOOKUP(InputData[[#This Row],[PRODUCT ID]],MasterData[],5,0)</f>
        <v>95</v>
      </c>
      <c r="K526" s="12">
        <f>VLOOKUP(InputData[[#This Row],[PRODUCT ID]],MasterData[],6,0)</f>
        <v>119.7</v>
      </c>
      <c r="L526" s="12">
        <f>InputData[[#This Row],[BUYING PRIZE]]*InputData[[#This Row],[QUANTITY]]</f>
        <v>1140</v>
      </c>
      <c r="M526" s="12">
        <f>InputData[[#This Row],[QUANTITY]]*InputData[[#This Row],[SELLING PRICE]]*(1-InputData[[#This Row],[DISCOUNT %]])</f>
        <v>1436.4</v>
      </c>
      <c r="N526" s="11">
        <f>DAY(InputData[[#This Row],[DATE]])</f>
        <v>31</v>
      </c>
      <c r="O526" s="11" t="str">
        <f>TEXT(InputData[[#This Row],[DATE]],"mmm")</f>
        <v>Dec</v>
      </c>
      <c r="P526" s="11">
        <f>YEAR(InputData[[#This Row],[DATE]])</f>
        <v>2022</v>
      </c>
    </row>
    <row r="527" spans="1:16" ht="16.5"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2">
        <f>VLOOKUP(InputData[[#This Row],[PRODUCT ID]],MasterData[],5,0)</f>
        <v>44</v>
      </c>
      <c r="K527" s="12">
        <f>VLOOKUP(InputData[[#This Row],[PRODUCT ID]],MasterData[],6,0)</f>
        <v>48.4</v>
      </c>
      <c r="L527" s="12">
        <f>InputData[[#This Row],[BUYING PRIZE]]*InputData[[#This Row],[QUANTITY]]</f>
        <v>264</v>
      </c>
      <c r="M527" s="12">
        <f>InputData[[#This Row],[QUANTITY]]*InputData[[#This Row],[SELLING PRICE]]*(1-InputData[[#This Row],[DISCOUNT %]])</f>
        <v>290.39999999999998</v>
      </c>
      <c r="N527" s="11">
        <f>DAY(InputData[[#This Row],[DATE]])</f>
        <v>31</v>
      </c>
      <c r="O527" s="11" t="str">
        <f>TEXT(InputData[[#This Row],[DATE]],"mmm")</f>
        <v>Dec</v>
      </c>
      <c r="P527" s="11">
        <f>YEAR(InputData[[#This Row],[DATE]])</f>
        <v>2022</v>
      </c>
    </row>
    <row r="528" spans="1:16" ht="16.5" x14ac:dyDescent="0.3">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s="12">
        <f>VLOOKUP(InputData[[#This Row],[PRODUCT ID]],MasterData[],5,0)</f>
        <v>44</v>
      </c>
      <c r="K528" s="12">
        <f>VLOOKUP(InputData[[#This Row],[PRODUCT ID]],MasterData[],6,0)</f>
        <v>48.4</v>
      </c>
      <c r="L528" s="12">
        <f>InputData[[#This Row],[BUYING PRIZE]]*InputData[[#This Row],[QUANTITY]]</f>
        <v>132</v>
      </c>
      <c r="M528" s="12">
        <f>InputData[[#This Row],[QUANTITY]]*InputData[[#This Row],[SELLING PRICE]]*(1-InputData[[#This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16" workbookViewId="0">
      <selection activeCell="B1" sqref="B1:F1"/>
    </sheetView>
  </sheetViews>
  <sheetFormatPr defaultRowHeight="15" x14ac:dyDescent="0.3"/>
  <cols>
    <col min="1" max="1" width="15.75" customWidth="1"/>
    <col min="2" max="2" width="13.625" customWidth="1"/>
    <col min="3" max="3" width="14.375" customWidth="1"/>
    <col min="4" max="4" width="9.75" customWidth="1"/>
    <col min="5" max="5" width="17.25" customWidth="1"/>
    <col min="6" max="6" width="17.625" customWidth="1"/>
  </cols>
  <sheetData>
    <row r="1" spans="1:6" ht="17.25" thickBot="1" x14ac:dyDescent="0.35">
      <c r="A1" s="1" t="s">
        <v>0</v>
      </c>
      <c r="B1" s="1" t="s">
        <v>1</v>
      </c>
      <c r="C1" s="1" t="s">
        <v>2</v>
      </c>
      <c r="D1" s="1" t="s">
        <v>3</v>
      </c>
      <c r="E1" s="1" t="s">
        <v>4</v>
      </c>
      <c r="F1" s="1" t="s">
        <v>5</v>
      </c>
    </row>
    <row r="2" spans="1:6" ht="16.5" x14ac:dyDescent="0.3">
      <c r="A2" s="9" t="s">
        <v>6</v>
      </c>
      <c r="B2" s="9" t="s">
        <v>7</v>
      </c>
      <c r="C2" s="9" t="s">
        <v>8</v>
      </c>
      <c r="D2" s="9" t="s">
        <v>9</v>
      </c>
      <c r="E2" s="9">
        <v>98</v>
      </c>
      <c r="F2" s="9">
        <v>103.88</v>
      </c>
    </row>
    <row r="3" spans="1:6" ht="16.5" x14ac:dyDescent="0.3">
      <c r="A3" s="9" t="s">
        <v>10</v>
      </c>
      <c r="B3" s="9" t="s">
        <v>11</v>
      </c>
      <c r="C3" s="9" t="s">
        <v>8</v>
      </c>
      <c r="D3" s="9" t="s">
        <v>9</v>
      </c>
      <c r="E3" s="9">
        <v>105</v>
      </c>
      <c r="F3" s="9">
        <v>142.80000000000001</v>
      </c>
    </row>
    <row r="4" spans="1:6" ht="16.5" x14ac:dyDescent="0.3">
      <c r="A4" s="9" t="s">
        <v>12</v>
      </c>
      <c r="B4" s="9" t="s">
        <v>13</v>
      </c>
      <c r="C4" s="9" t="s">
        <v>8</v>
      </c>
      <c r="D4" s="9" t="s">
        <v>9</v>
      </c>
      <c r="E4" s="9">
        <v>71</v>
      </c>
      <c r="F4" s="9">
        <v>80.94</v>
      </c>
    </row>
    <row r="5" spans="1:6" ht="16.5" x14ac:dyDescent="0.3">
      <c r="A5" s="9" t="s">
        <v>14</v>
      </c>
      <c r="B5" s="9" t="s">
        <v>15</v>
      </c>
      <c r="C5" s="9" t="s">
        <v>8</v>
      </c>
      <c r="D5" s="9" t="s">
        <v>109</v>
      </c>
      <c r="E5" s="9">
        <v>44</v>
      </c>
      <c r="F5" s="9">
        <v>48.84</v>
      </c>
    </row>
    <row r="6" spans="1:6" ht="16.5" x14ac:dyDescent="0.3">
      <c r="A6" s="9" t="s">
        <v>16</v>
      </c>
      <c r="B6" s="9" t="s">
        <v>17</v>
      </c>
      <c r="C6" s="9" t="s">
        <v>8</v>
      </c>
      <c r="D6" s="9" t="s">
        <v>110</v>
      </c>
      <c r="E6" s="9">
        <v>133</v>
      </c>
      <c r="F6" s="9">
        <v>155.61000000000001</v>
      </c>
    </row>
    <row r="7" spans="1:6" ht="16.5" x14ac:dyDescent="0.3">
      <c r="A7" s="9" t="s">
        <v>18</v>
      </c>
      <c r="B7" s="9" t="s">
        <v>19</v>
      </c>
      <c r="C7" s="9" t="s">
        <v>8</v>
      </c>
      <c r="D7" s="9" t="s">
        <v>9</v>
      </c>
      <c r="E7" s="9">
        <v>75</v>
      </c>
      <c r="F7" s="9">
        <v>85.5</v>
      </c>
    </row>
    <row r="8" spans="1:6" ht="16.5" x14ac:dyDescent="0.3">
      <c r="A8" s="9" t="s">
        <v>20</v>
      </c>
      <c r="B8" s="9" t="s">
        <v>21</v>
      </c>
      <c r="C8" s="9" t="s">
        <v>8</v>
      </c>
      <c r="D8" s="9" t="s">
        <v>109</v>
      </c>
      <c r="E8" s="9">
        <v>43</v>
      </c>
      <c r="F8" s="9">
        <v>47.730000000000004</v>
      </c>
    </row>
    <row r="9" spans="1:6" ht="16.5" x14ac:dyDescent="0.3">
      <c r="A9" s="9" t="s">
        <v>22</v>
      </c>
      <c r="B9" s="9" t="s">
        <v>23</v>
      </c>
      <c r="C9" s="9" t="s">
        <v>8</v>
      </c>
      <c r="D9" s="9" t="s">
        <v>9</v>
      </c>
      <c r="E9" s="9">
        <v>83</v>
      </c>
      <c r="F9" s="9">
        <v>94.62</v>
      </c>
    </row>
    <row r="10" spans="1:6" ht="16.5" x14ac:dyDescent="0.3">
      <c r="A10" s="9" t="s">
        <v>24</v>
      </c>
      <c r="B10" s="9" t="s">
        <v>25</v>
      </c>
      <c r="C10" s="9" t="s">
        <v>8</v>
      </c>
      <c r="D10" s="9" t="s">
        <v>111</v>
      </c>
      <c r="E10" s="9">
        <v>6</v>
      </c>
      <c r="F10" s="9">
        <v>7.8599999999999994</v>
      </c>
    </row>
    <row r="11" spans="1:6" ht="16.5" x14ac:dyDescent="0.3">
      <c r="A11" s="9" t="s">
        <v>26</v>
      </c>
      <c r="B11" s="9" t="s">
        <v>27</v>
      </c>
      <c r="C11" s="9" t="s">
        <v>28</v>
      </c>
      <c r="D11" s="9" t="s">
        <v>110</v>
      </c>
      <c r="E11" s="9">
        <v>148</v>
      </c>
      <c r="F11" s="9">
        <v>164.28</v>
      </c>
    </row>
    <row r="12" spans="1:6" ht="16.5" x14ac:dyDescent="0.3">
      <c r="A12" s="9" t="s">
        <v>29</v>
      </c>
      <c r="B12" s="9" t="s">
        <v>30</v>
      </c>
      <c r="C12" s="9" t="s">
        <v>28</v>
      </c>
      <c r="D12" s="9" t="s">
        <v>109</v>
      </c>
      <c r="E12" s="9">
        <v>44</v>
      </c>
      <c r="F12" s="9">
        <v>48.4</v>
      </c>
    </row>
    <row r="13" spans="1:6" ht="16.5" x14ac:dyDescent="0.3">
      <c r="A13" s="9" t="s">
        <v>31</v>
      </c>
      <c r="B13" s="9" t="s">
        <v>32</v>
      </c>
      <c r="C13" s="9" t="s">
        <v>28</v>
      </c>
      <c r="D13" s="9" t="s">
        <v>9</v>
      </c>
      <c r="E13" s="9">
        <v>73</v>
      </c>
      <c r="F13" s="9">
        <v>94.17</v>
      </c>
    </row>
    <row r="14" spans="1:6" ht="16.5" x14ac:dyDescent="0.3">
      <c r="A14" s="9" t="s">
        <v>33</v>
      </c>
      <c r="B14" s="9" t="s">
        <v>34</v>
      </c>
      <c r="C14" s="9" t="s">
        <v>28</v>
      </c>
      <c r="D14" s="9" t="s">
        <v>9</v>
      </c>
      <c r="E14" s="9">
        <v>112</v>
      </c>
      <c r="F14" s="9">
        <v>122.08</v>
      </c>
    </row>
    <row r="15" spans="1:6" ht="16.5" x14ac:dyDescent="0.3">
      <c r="A15" s="9" t="s">
        <v>35</v>
      </c>
      <c r="B15" s="9" t="s">
        <v>36</v>
      </c>
      <c r="C15" s="9" t="s">
        <v>28</v>
      </c>
      <c r="D15" s="9" t="s">
        <v>9</v>
      </c>
      <c r="E15" s="9">
        <v>112</v>
      </c>
      <c r="F15" s="9">
        <v>146.72</v>
      </c>
    </row>
    <row r="16" spans="1:6" ht="16.5" x14ac:dyDescent="0.3">
      <c r="A16" s="9" t="s">
        <v>37</v>
      </c>
      <c r="B16" s="9" t="s">
        <v>38</v>
      </c>
      <c r="C16" s="9" t="s">
        <v>28</v>
      </c>
      <c r="D16" s="9" t="s">
        <v>111</v>
      </c>
      <c r="E16" s="9">
        <v>12</v>
      </c>
      <c r="F16" s="9">
        <v>15.719999999999999</v>
      </c>
    </row>
    <row r="17" spans="1:6" ht="16.5" x14ac:dyDescent="0.3">
      <c r="A17" s="9" t="s">
        <v>39</v>
      </c>
      <c r="B17" s="9" t="s">
        <v>40</v>
      </c>
      <c r="C17" s="9" t="s">
        <v>28</v>
      </c>
      <c r="D17" s="9" t="s">
        <v>111</v>
      </c>
      <c r="E17" s="9">
        <v>13</v>
      </c>
      <c r="F17" s="9">
        <v>16.64</v>
      </c>
    </row>
    <row r="18" spans="1:6" ht="16.5" x14ac:dyDescent="0.3">
      <c r="A18" s="9" t="s">
        <v>41</v>
      </c>
      <c r="B18" s="9" t="s">
        <v>42</v>
      </c>
      <c r="C18" s="9" t="s">
        <v>28</v>
      </c>
      <c r="D18" s="9" t="s">
        <v>110</v>
      </c>
      <c r="E18" s="9">
        <v>134</v>
      </c>
      <c r="F18" s="9">
        <v>156.78</v>
      </c>
    </row>
    <row r="19" spans="1:6" ht="16.5" x14ac:dyDescent="0.3">
      <c r="A19" s="9" t="s">
        <v>43</v>
      </c>
      <c r="B19" s="9" t="s">
        <v>44</v>
      </c>
      <c r="C19" s="9" t="s">
        <v>28</v>
      </c>
      <c r="D19" s="9" t="s">
        <v>111</v>
      </c>
      <c r="E19" s="9">
        <v>37</v>
      </c>
      <c r="F19" s="9">
        <v>49.21</v>
      </c>
    </row>
    <row r="20" spans="1:6" ht="16.5" x14ac:dyDescent="0.3">
      <c r="A20" s="9" t="s">
        <v>45</v>
      </c>
      <c r="B20" s="9" t="s">
        <v>46</v>
      </c>
      <c r="C20" s="9" t="s">
        <v>28</v>
      </c>
      <c r="D20" s="9" t="s">
        <v>110</v>
      </c>
      <c r="E20" s="9">
        <v>150</v>
      </c>
      <c r="F20" s="9">
        <v>210</v>
      </c>
    </row>
    <row r="21" spans="1:6" ht="16.5" x14ac:dyDescent="0.3">
      <c r="A21" s="9" t="s">
        <v>47</v>
      </c>
      <c r="B21" s="9" t="s">
        <v>48</v>
      </c>
      <c r="C21" s="9" t="s">
        <v>49</v>
      </c>
      <c r="D21" s="9" t="s">
        <v>109</v>
      </c>
      <c r="E21" s="9">
        <v>61</v>
      </c>
      <c r="F21" s="9">
        <v>76.25</v>
      </c>
    </row>
    <row r="22" spans="1:6" ht="16.5" x14ac:dyDescent="0.3">
      <c r="A22" s="9" t="s">
        <v>50</v>
      </c>
      <c r="B22" s="9" t="s">
        <v>51</v>
      </c>
      <c r="C22" s="9" t="s">
        <v>49</v>
      </c>
      <c r="D22" s="9" t="s">
        <v>110</v>
      </c>
      <c r="E22" s="9">
        <v>126</v>
      </c>
      <c r="F22" s="9">
        <v>162.54</v>
      </c>
    </row>
    <row r="23" spans="1:6" ht="16.5" x14ac:dyDescent="0.3">
      <c r="A23" s="9" t="s">
        <v>52</v>
      </c>
      <c r="B23" s="9" t="s">
        <v>53</v>
      </c>
      <c r="C23" s="9" t="s">
        <v>49</v>
      </c>
      <c r="D23" s="9" t="s">
        <v>110</v>
      </c>
      <c r="E23" s="9">
        <v>121</v>
      </c>
      <c r="F23" s="9">
        <v>141.57</v>
      </c>
    </row>
    <row r="24" spans="1:6" ht="16.5" x14ac:dyDescent="0.3">
      <c r="A24" s="9" t="s">
        <v>54</v>
      </c>
      <c r="B24" s="9" t="s">
        <v>55</v>
      </c>
      <c r="C24" s="9" t="s">
        <v>49</v>
      </c>
      <c r="D24" s="9" t="s">
        <v>110</v>
      </c>
      <c r="E24" s="9">
        <v>141</v>
      </c>
      <c r="F24" s="9">
        <v>149.46</v>
      </c>
    </row>
    <row r="25" spans="1:6" ht="16.5" x14ac:dyDescent="0.3">
      <c r="A25" s="9" t="s">
        <v>56</v>
      </c>
      <c r="B25" s="9" t="s">
        <v>57</v>
      </c>
      <c r="C25" s="9" t="s">
        <v>49</v>
      </c>
      <c r="D25" s="9" t="s">
        <v>110</v>
      </c>
      <c r="E25" s="9">
        <v>144</v>
      </c>
      <c r="F25" s="9">
        <v>156.96</v>
      </c>
    </row>
    <row r="26" spans="1:6" ht="16.5" x14ac:dyDescent="0.3">
      <c r="A26" s="9" t="s">
        <v>58</v>
      </c>
      <c r="B26" s="9" t="s">
        <v>59</v>
      </c>
      <c r="C26" s="9" t="s">
        <v>49</v>
      </c>
      <c r="D26" s="9" t="s">
        <v>111</v>
      </c>
      <c r="E26" s="9">
        <v>7</v>
      </c>
      <c r="F26" s="9">
        <v>8.33</v>
      </c>
    </row>
    <row r="27" spans="1:6" ht="16.5" x14ac:dyDescent="0.3">
      <c r="A27" s="9" t="s">
        <v>60</v>
      </c>
      <c r="B27" s="9" t="s">
        <v>61</v>
      </c>
      <c r="C27" s="9" t="s">
        <v>62</v>
      </c>
      <c r="D27" s="9" t="s">
        <v>111</v>
      </c>
      <c r="E27" s="9">
        <v>18</v>
      </c>
      <c r="F27" s="9">
        <v>24.66</v>
      </c>
    </row>
    <row r="28" spans="1:6" ht="16.5" x14ac:dyDescent="0.3">
      <c r="A28" s="9" t="s">
        <v>63</v>
      </c>
      <c r="B28" s="9" t="s">
        <v>64</v>
      </c>
      <c r="C28" s="9" t="s">
        <v>62</v>
      </c>
      <c r="D28" s="9" t="s">
        <v>109</v>
      </c>
      <c r="E28" s="9">
        <v>48</v>
      </c>
      <c r="F28" s="9">
        <v>57.120000000000005</v>
      </c>
    </row>
    <row r="29" spans="1:6" ht="16.5" x14ac:dyDescent="0.3">
      <c r="A29" s="9" t="s">
        <v>65</v>
      </c>
      <c r="B29" s="9" t="s">
        <v>66</v>
      </c>
      <c r="C29" s="9" t="s">
        <v>62</v>
      </c>
      <c r="D29" s="9" t="s">
        <v>111</v>
      </c>
      <c r="E29" s="9">
        <v>37</v>
      </c>
      <c r="F29" s="9">
        <v>41.81</v>
      </c>
    </row>
    <row r="30" spans="1:6" ht="16.5" x14ac:dyDescent="0.3">
      <c r="A30" s="9" t="s">
        <v>67</v>
      </c>
      <c r="B30" s="9" t="s">
        <v>68</v>
      </c>
      <c r="C30" s="9" t="s">
        <v>62</v>
      </c>
      <c r="D30" s="9" t="s">
        <v>109</v>
      </c>
      <c r="E30" s="9">
        <v>47</v>
      </c>
      <c r="F30" s="9">
        <v>53.11</v>
      </c>
    </row>
    <row r="31" spans="1:6" ht="16.5" x14ac:dyDescent="0.3">
      <c r="A31" s="9" t="s">
        <v>69</v>
      </c>
      <c r="B31" s="9" t="s">
        <v>70</v>
      </c>
      <c r="C31" s="9" t="s">
        <v>62</v>
      </c>
      <c r="D31" s="9" t="s">
        <v>110</v>
      </c>
      <c r="E31" s="9">
        <v>148</v>
      </c>
      <c r="F31" s="9">
        <v>201.28</v>
      </c>
    </row>
    <row r="32" spans="1:6" ht="16.5" x14ac:dyDescent="0.3">
      <c r="A32" s="9" t="s">
        <v>71</v>
      </c>
      <c r="B32" s="9" t="s">
        <v>72</v>
      </c>
      <c r="C32" s="9" t="s">
        <v>62</v>
      </c>
      <c r="D32" s="9" t="s">
        <v>9</v>
      </c>
      <c r="E32" s="9">
        <v>93</v>
      </c>
      <c r="F32" s="9">
        <v>104.16</v>
      </c>
    </row>
    <row r="33" spans="1:6" ht="16.5" x14ac:dyDescent="0.3">
      <c r="A33" s="9" t="s">
        <v>73</v>
      </c>
      <c r="B33" s="9" t="s">
        <v>74</v>
      </c>
      <c r="C33" s="9" t="s">
        <v>62</v>
      </c>
      <c r="D33" s="9" t="s">
        <v>9</v>
      </c>
      <c r="E33" s="9">
        <v>89</v>
      </c>
      <c r="F33" s="9">
        <v>117.48</v>
      </c>
    </row>
    <row r="34" spans="1:6" ht="16.5" x14ac:dyDescent="0.3">
      <c r="A34" s="9" t="s">
        <v>75</v>
      </c>
      <c r="B34" s="9" t="s">
        <v>76</v>
      </c>
      <c r="C34" s="9" t="s">
        <v>62</v>
      </c>
      <c r="D34" s="9" t="s">
        <v>9</v>
      </c>
      <c r="E34" s="9">
        <v>95</v>
      </c>
      <c r="F34" s="9">
        <v>119.7</v>
      </c>
    </row>
    <row r="35" spans="1:6" ht="16.5" x14ac:dyDescent="0.3">
      <c r="A35" s="9" t="s">
        <v>77</v>
      </c>
      <c r="B35" s="9" t="s">
        <v>78</v>
      </c>
      <c r="C35" s="9" t="s">
        <v>62</v>
      </c>
      <c r="D35" s="9" t="s">
        <v>109</v>
      </c>
      <c r="E35" s="9">
        <v>55</v>
      </c>
      <c r="F35" s="9">
        <v>58.3</v>
      </c>
    </row>
    <row r="36" spans="1:6" ht="16.5" x14ac:dyDescent="0.3">
      <c r="A36" s="9" t="s">
        <v>79</v>
      </c>
      <c r="B36" s="9" t="s">
        <v>80</v>
      </c>
      <c r="C36" s="9" t="s">
        <v>62</v>
      </c>
      <c r="D36" s="9" t="s">
        <v>111</v>
      </c>
      <c r="E36" s="9">
        <v>5</v>
      </c>
      <c r="F36" s="9">
        <v>6.7</v>
      </c>
    </row>
    <row r="37" spans="1:6" ht="16.5" x14ac:dyDescent="0.3">
      <c r="A37" s="9" t="s">
        <v>81</v>
      </c>
      <c r="B37" s="9" t="s">
        <v>82</v>
      </c>
      <c r="C37" s="9" t="s">
        <v>62</v>
      </c>
      <c r="D37" s="9" t="s">
        <v>9</v>
      </c>
      <c r="E37" s="9">
        <v>90</v>
      </c>
      <c r="F37" s="9">
        <v>96.3</v>
      </c>
    </row>
    <row r="38" spans="1:6" ht="16.5" x14ac:dyDescent="0.3">
      <c r="A38" s="9" t="s">
        <v>83</v>
      </c>
      <c r="B38" s="9" t="s">
        <v>84</v>
      </c>
      <c r="C38" s="9" t="s">
        <v>85</v>
      </c>
      <c r="D38" s="9" t="s">
        <v>9</v>
      </c>
      <c r="E38" s="9">
        <v>67</v>
      </c>
      <c r="F38" s="9">
        <v>85.76</v>
      </c>
    </row>
    <row r="39" spans="1:6" ht="16.5" x14ac:dyDescent="0.3">
      <c r="A39" s="9" t="s">
        <v>86</v>
      </c>
      <c r="B39" s="9" t="s">
        <v>87</v>
      </c>
      <c r="C39" s="9" t="s">
        <v>85</v>
      </c>
      <c r="D39" s="9" t="s">
        <v>9</v>
      </c>
      <c r="E39" s="9">
        <v>72</v>
      </c>
      <c r="F39" s="9">
        <v>79.92</v>
      </c>
    </row>
    <row r="40" spans="1:6" ht="16.5" x14ac:dyDescent="0.3">
      <c r="A40" s="9" t="s">
        <v>88</v>
      </c>
      <c r="B40" s="9" t="s">
        <v>89</v>
      </c>
      <c r="C40" s="9" t="s">
        <v>85</v>
      </c>
      <c r="D40" s="9" t="s">
        <v>111</v>
      </c>
      <c r="E40" s="9">
        <v>37</v>
      </c>
      <c r="F40" s="9">
        <v>42.55</v>
      </c>
    </row>
    <row r="41" spans="1:6" ht="16.5" x14ac:dyDescent="0.3">
      <c r="A41" s="9" t="s">
        <v>90</v>
      </c>
      <c r="B41" s="9" t="s">
        <v>91</v>
      </c>
      <c r="C41" s="9" t="s">
        <v>85</v>
      </c>
      <c r="D41" s="9" t="s">
        <v>9</v>
      </c>
      <c r="E41" s="9">
        <v>90</v>
      </c>
      <c r="F41" s="9">
        <v>115.2</v>
      </c>
    </row>
    <row r="42" spans="1:6" ht="16.5" x14ac:dyDescent="0.3">
      <c r="A42" s="9" t="s">
        <v>92</v>
      </c>
      <c r="B42" s="9" t="s">
        <v>93</v>
      </c>
      <c r="C42" s="9" t="s">
        <v>85</v>
      </c>
      <c r="D42" s="9" t="s">
        <v>110</v>
      </c>
      <c r="E42" s="9">
        <v>138</v>
      </c>
      <c r="F42" s="9">
        <v>173.88</v>
      </c>
    </row>
    <row r="43" spans="1:6" ht="16.5" x14ac:dyDescent="0.3">
      <c r="A43" s="9" t="s">
        <v>94</v>
      </c>
      <c r="B43" s="9" t="s">
        <v>95</v>
      </c>
      <c r="C43" s="9" t="s">
        <v>85</v>
      </c>
      <c r="D43" s="9" t="s">
        <v>110</v>
      </c>
      <c r="E43" s="9">
        <v>120</v>
      </c>
      <c r="F43" s="9">
        <v>162</v>
      </c>
    </row>
    <row r="44" spans="1:6" ht="16.5" x14ac:dyDescent="0.3">
      <c r="A44" s="9" t="s">
        <v>96</v>
      </c>
      <c r="B44" s="9" t="s">
        <v>97</v>
      </c>
      <c r="C44" s="9" t="s">
        <v>85</v>
      </c>
      <c r="D44" s="9" t="s">
        <v>9</v>
      </c>
      <c r="E44" s="9">
        <v>67</v>
      </c>
      <c r="F44" s="9">
        <v>83.08</v>
      </c>
    </row>
    <row r="45" spans="1:6" ht="16.5" x14ac:dyDescent="0.3">
      <c r="A45" s="9" t="s">
        <v>98</v>
      </c>
      <c r="B45" s="9" t="s">
        <v>99</v>
      </c>
      <c r="C45" s="9" t="s">
        <v>85</v>
      </c>
      <c r="D45" s="9" t="s">
        <v>9</v>
      </c>
      <c r="E45" s="9">
        <v>76</v>
      </c>
      <c r="F45" s="9">
        <v>82.08</v>
      </c>
    </row>
    <row r="46" spans="1:6" ht="16.5" x14ac:dyDescent="0.3">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9709B-54E2-4265-82D3-55CEBC8878E2}">
  <dimension ref="A1:AR46"/>
  <sheetViews>
    <sheetView topLeftCell="Y1" workbookViewId="0">
      <selection activeCell="AG14" sqref="AG14"/>
    </sheetView>
  </sheetViews>
  <sheetFormatPr defaultRowHeight="16.5" x14ac:dyDescent="0.3"/>
  <cols>
    <col min="1" max="1" width="6.75" bestFit="1" customWidth="1"/>
    <col min="2" max="2" width="29.375" bestFit="1" customWidth="1"/>
    <col min="4" max="4" width="28.75" bestFit="1" customWidth="1"/>
    <col min="5" max="5" width="29.375" bestFit="1" customWidth="1"/>
    <col min="6" max="6" width="11.75" customWidth="1"/>
    <col min="7" max="7" width="9.625" bestFit="1" customWidth="1"/>
    <col min="8" max="8" width="28.75" bestFit="1" customWidth="1"/>
    <col min="9" max="9" width="29.375" bestFit="1" customWidth="1"/>
    <col min="10" max="10" width="17.625" customWidth="1"/>
    <col min="11" max="11" width="18.5" customWidth="1"/>
    <col min="12" max="12" width="16.875" customWidth="1"/>
    <col min="13" max="13" width="9" customWidth="1"/>
    <col min="14" max="14" width="7.875" customWidth="1"/>
    <col min="15" max="15" width="28.625" customWidth="1"/>
    <col min="17" max="17" width="13" customWidth="1"/>
    <col min="18" max="18" width="7.25" bestFit="1" customWidth="1"/>
    <col min="19" max="19" width="29.375" bestFit="1" customWidth="1"/>
    <col min="20" max="20" width="17" bestFit="1" customWidth="1"/>
    <col min="21" max="21" width="8" customWidth="1"/>
    <col min="22" max="22" width="11.375" customWidth="1"/>
    <col min="23" max="28" width="9.75" customWidth="1"/>
    <col min="29" max="29" width="28.375" customWidth="1"/>
    <col min="30" max="30" width="9.75" customWidth="1"/>
    <col min="31" max="31" width="7" customWidth="1"/>
    <col min="32" max="32" width="12.625" bestFit="1" customWidth="1"/>
    <col min="33" max="33" width="29.375" bestFit="1" customWidth="1"/>
    <col min="34" max="34" width="7.5" customWidth="1"/>
    <col min="35" max="35" width="8.5" customWidth="1"/>
    <col min="36" max="36" width="10.75" customWidth="1"/>
    <col min="37" max="37" width="10.625" customWidth="1"/>
    <col min="38" max="38" width="28.625" customWidth="1"/>
    <col min="39" max="39" width="7" customWidth="1"/>
    <col min="40" max="40" width="12.625" bestFit="1" customWidth="1"/>
    <col min="41" max="41" width="29.375" bestFit="1" customWidth="1"/>
    <col min="42" max="42" width="7" customWidth="1"/>
    <col min="43" max="43" width="17.625" bestFit="1" customWidth="1"/>
    <col min="44" max="44" width="29.375" bestFit="1" customWidth="1"/>
    <col min="45" max="45" width="7" customWidth="1"/>
    <col min="46" max="75" width="6.25" bestFit="1" customWidth="1"/>
    <col min="76" max="250" width="7.125" bestFit="1" customWidth="1"/>
    <col min="251" max="321" width="8.5" bestFit="1" customWidth="1"/>
    <col min="322" max="322" width="9.875" bestFit="1" customWidth="1"/>
  </cols>
  <sheetData>
    <row r="1" spans="1:44" x14ac:dyDescent="0.3">
      <c r="L1" t="b">
        <v>1</v>
      </c>
      <c r="M1" t="b">
        <v>1</v>
      </c>
      <c r="N1" t="b">
        <v>1</v>
      </c>
      <c r="W1" s="19" t="str">
        <f ca="1">VLOOKUP(1,V:Z,2,0)</f>
        <v>Product41</v>
      </c>
      <c r="X1" t="str">
        <f ca="1">VLOOKUP(1,V:Z,3,0)</f>
        <v>Ft</v>
      </c>
      <c r="Y1" s="20">
        <f ca="1">VLOOKUP(1,V:Z,4,0)</f>
        <v>22952.16</v>
      </c>
      <c r="Z1" s="19">
        <f ca="1">VLOOKUP(1,V:Z,5,0)</f>
        <v>132</v>
      </c>
      <c r="AB1">
        <v>41</v>
      </c>
      <c r="AC1">
        <f>COUNT(T:T)-9</f>
        <v>35</v>
      </c>
      <c r="AD1">
        <f>MIN(AC1,AB1)</f>
        <v>35</v>
      </c>
      <c r="AJ1" s="19" t="str">
        <f ca="1">VLOOKUP(1, $AI:$AK,2,0)</f>
        <v>Category04</v>
      </c>
      <c r="AK1" s="20">
        <f ca="1">VLOOKUP(1, $AI:$AK,3,0)</f>
        <v>95269.4</v>
      </c>
    </row>
    <row r="2" spans="1:44" x14ac:dyDescent="0.3">
      <c r="A2" s="13" t="s">
        <v>116</v>
      </c>
      <c r="B2" t="s">
        <v>119</v>
      </c>
      <c r="D2" t="s">
        <v>120</v>
      </c>
      <c r="E2" t="s">
        <v>119</v>
      </c>
      <c r="G2" s="13" t="s">
        <v>117</v>
      </c>
      <c r="H2" t="s">
        <v>120</v>
      </c>
      <c r="I2" t="s">
        <v>119</v>
      </c>
      <c r="K2" t="s">
        <v>136</v>
      </c>
      <c r="L2" t="s">
        <v>137</v>
      </c>
      <c r="M2" t="s">
        <v>138</v>
      </c>
      <c r="N2" t="s">
        <v>135</v>
      </c>
      <c r="Q2" s="13" t="s">
        <v>1</v>
      </c>
      <c r="R2" s="13" t="s">
        <v>3</v>
      </c>
      <c r="S2" t="s">
        <v>119</v>
      </c>
      <c r="T2" t="s">
        <v>139</v>
      </c>
      <c r="AF2" s="13" t="s">
        <v>2</v>
      </c>
      <c r="AG2" t="s">
        <v>119</v>
      </c>
      <c r="AN2" s="13" t="s">
        <v>102</v>
      </c>
      <c r="AO2" t="s">
        <v>119</v>
      </c>
      <c r="AQ2" s="13" t="s">
        <v>103</v>
      </c>
      <c r="AR2" t="s">
        <v>119</v>
      </c>
    </row>
    <row r="3" spans="1:44" x14ac:dyDescent="0.3">
      <c r="A3">
        <v>1</v>
      </c>
      <c r="B3" s="12">
        <v>13167.810000000001</v>
      </c>
      <c r="D3" s="12">
        <v>332504</v>
      </c>
      <c r="E3" s="12">
        <v>401411.91999999969</v>
      </c>
      <c r="F3" s="12"/>
      <c r="G3" t="s">
        <v>121</v>
      </c>
      <c r="H3" s="11">
        <v>34290</v>
      </c>
      <c r="I3" s="11">
        <v>41346.959999999992</v>
      </c>
      <c r="K3" s="14" t="s">
        <v>121</v>
      </c>
      <c r="L3" s="15">
        <f>IF($L$1=TRUE, VLOOKUP(K3,G3:I14,3,0),NA())</f>
        <v>41346.959999999992</v>
      </c>
      <c r="M3" s="15">
        <f>IF($M$1=TRUE, VLOOKUP(K3,G3:I14,3,0)-VLOOKUP(K3,G3:I14,2,0), NA())</f>
        <v>7056.9599999999919</v>
      </c>
      <c r="N3" s="16">
        <f>IF($N$1=TRUE, M3/VLOOKUP(K3,G3:I14,2,0), "")</f>
        <v>0.20580227471566032</v>
      </c>
      <c r="Q3" t="s">
        <v>7</v>
      </c>
      <c r="R3" t="s">
        <v>9</v>
      </c>
      <c r="S3" s="11">
        <v>9764.7199999999993</v>
      </c>
      <c r="T3" s="11">
        <v>94</v>
      </c>
      <c r="U3" s="11"/>
      <c r="V3" cm="1">
        <f t="array" aca="1" ref="V3:V46" ca="1">RANK(_xlfn.ANCHORARRAY(Y3),_xlfn.ANCHORARRAY(Y3))</f>
        <v>19</v>
      </c>
      <c r="W3" t="str" cm="1">
        <f t="array" aca="1" ref="W3:W46" ca="1">OFFSET($Q$2, 1,0,COUNT($S:$S))</f>
        <v>Product01</v>
      </c>
      <c r="X3" t="str" cm="1">
        <f t="array" aca="1" ref="X3:X46" ca="1">OFFSET($Q$2, 1,1,COUNT($S:$S))</f>
        <v>Kg</v>
      </c>
      <c r="Y3" cm="1">
        <f t="array" aca="1" ref="Y3:Y46" ca="1">OFFSET($Q$2, 1,2,COUNT($S:$S))</f>
        <v>9764.7199999999993</v>
      </c>
      <c r="Z3" cm="1">
        <f t="array" aca="1" ref="Z3:Z46" ca="1">OFFSET($Q$2, 1,3,COUNT($S:$S))</f>
        <v>94</v>
      </c>
      <c r="AB3" s="11" t="str" cm="1">
        <f t="array" aca="1" ref="AB3:AB12" ca="1">OFFSET($Q$2, $AD$1,0,10)</f>
        <v>Product35</v>
      </c>
      <c r="AC3" s="21" cm="1">
        <f t="array" aca="1" ref="AC3:AC12" ca="1">OFFSET($Q$2, $AD$1,2,10)</f>
        <v>703.5</v>
      </c>
      <c r="AF3" t="s">
        <v>8</v>
      </c>
      <c r="AG3" s="12">
        <v>69261.950000000012</v>
      </c>
      <c r="AH3" s="11"/>
      <c r="AI3" cm="1">
        <f t="array" aca="1" ref="AI3:AI7" ca="1">RANK(_xlfn.ANCHORARRAY(AK3),_xlfn.ANCHORARRAY(AK3))</f>
        <v>4</v>
      </c>
      <c r="AJ3" t="str" cm="1">
        <f t="array" aca="1" ref="AJ3:AJ7" ca="1">OFFSET($AF$2, 1,0,COUNT($AG:$AG))</f>
        <v>Category01</v>
      </c>
      <c r="AK3" s="12" cm="1">
        <f t="array" aca="1" ref="AK3:AK7" ca="1">OFFSET($AF$2, 1,1,COUNT($AG:$AG))</f>
        <v>69261.950000000012</v>
      </c>
      <c r="AL3" s="11"/>
      <c r="AN3" t="s">
        <v>108</v>
      </c>
      <c r="AO3" s="11">
        <v>208140.15000000005</v>
      </c>
      <c r="AQ3" t="s">
        <v>107</v>
      </c>
      <c r="AR3" s="11">
        <v>199516.90000000008</v>
      </c>
    </row>
    <row r="4" spans="1:44" x14ac:dyDescent="0.3">
      <c r="A4">
        <v>2</v>
      </c>
      <c r="B4" s="12">
        <v>13210.220000000001</v>
      </c>
      <c r="G4" t="s">
        <v>122</v>
      </c>
      <c r="H4" s="11">
        <v>25341</v>
      </c>
      <c r="I4" s="11">
        <v>30857.300000000003</v>
      </c>
      <c r="K4" s="14" t="s">
        <v>122</v>
      </c>
      <c r="L4" s="15">
        <f t="shared" ref="L4:L14" si="0">IF($L$1=TRUE, VLOOKUP(K4,G4:I15,3,0),NA())</f>
        <v>30857.300000000003</v>
      </c>
      <c r="M4" s="15">
        <f t="shared" ref="M4:M14" si="1">IF($M$1=TRUE, VLOOKUP(K4,G4:I15,3,0)-VLOOKUP(K4,G4:I15,2,0), NA())</f>
        <v>5516.3000000000029</v>
      </c>
      <c r="N4" s="16">
        <f t="shared" ref="N4:N14" si="2">IF($N$1=TRUE, M4/VLOOKUP(K4,G4:I15,2,0), "")</f>
        <v>0.21768280651907987</v>
      </c>
      <c r="Q4" t="s">
        <v>11</v>
      </c>
      <c r="R4" t="s">
        <v>9</v>
      </c>
      <c r="S4" s="11">
        <v>13423.199999999999</v>
      </c>
      <c r="T4" s="11">
        <v>94</v>
      </c>
      <c r="U4" s="11"/>
      <c r="V4">
        <f ca="1"/>
        <v>10</v>
      </c>
      <c r="W4" t="str">
        <f ca="1"/>
        <v>Product02</v>
      </c>
      <c r="X4" t="str">
        <f ca="1"/>
        <v>Kg</v>
      </c>
      <c r="Y4">
        <f ca="1"/>
        <v>13423.199999999999</v>
      </c>
      <c r="Z4">
        <f ca="1"/>
        <v>94</v>
      </c>
      <c r="AB4" s="11" t="str">
        <f ca="1"/>
        <v>Product36</v>
      </c>
      <c r="AC4" s="21">
        <f ca="1"/>
        <v>7222.5</v>
      </c>
      <c r="AF4" t="s">
        <v>28</v>
      </c>
      <c r="AG4" s="12">
        <v>92963.87</v>
      </c>
      <c r="AH4" s="11"/>
      <c r="AI4">
        <f ca="1"/>
        <v>2</v>
      </c>
      <c r="AJ4" s="11" t="str">
        <f ca="1"/>
        <v>Category02</v>
      </c>
      <c r="AK4" s="12">
        <f ca="1"/>
        <v>92963.87</v>
      </c>
      <c r="AL4" s="11"/>
      <c r="AN4" t="s">
        <v>106</v>
      </c>
      <c r="AO4" s="11">
        <v>133923.87000000002</v>
      </c>
      <c r="AQ4" t="s">
        <v>106</v>
      </c>
      <c r="AR4" s="11">
        <v>201895.01999999993</v>
      </c>
    </row>
    <row r="5" spans="1:44" x14ac:dyDescent="0.3">
      <c r="A5">
        <v>3</v>
      </c>
      <c r="B5" s="12">
        <v>20202.099999999995</v>
      </c>
      <c r="D5" t="s">
        <v>133</v>
      </c>
      <c r="E5" s="17">
        <f>GETPIVOTDATA("Sum of TOTAL_SELLING_VALUE",$D$2)</f>
        <v>401411.91999999969</v>
      </c>
      <c r="F5" s="15"/>
      <c r="G5" t="s">
        <v>123</v>
      </c>
      <c r="H5" s="11">
        <v>23437</v>
      </c>
      <c r="I5" s="11">
        <v>28616.65</v>
      </c>
      <c r="K5" s="14" t="s">
        <v>123</v>
      </c>
      <c r="L5" s="15">
        <f t="shared" si="0"/>
        <v>28616.65</v>
      </c>
      <c r="M5" s="15">
        <f>IF($M$1=TRUE, VLOOKUP(K5,G5:I16,3,0)-VLOOKUP(K5,G5:I16,2,0), NA())</f>
        <v>5179.6500000000015</v>
      </c>
      <c r="N5" s="16">
        <f t="shared" si="2"/>
        <v>0.22100311473311438</v>
      </c>
      <c r="Q5" t="s">
        <v>13</v>
      </c>
      <c r="R5" t="s">
        <v>9</v>
      </c>
      <c r="S5" s="11">
        <v>6394.2599999999993</v>
      </c>
      <c r="T5" s="11">
        <v>79</v>
      </c>
      <c r="U5" s="11"/>
      <c r="V5">
        <f ca="1"/>
        <v>26</v>
      </c>
      <c r="W5" t="str">
        <f ca="1"/>
        <v>Product03</v>
      </c>
      <c r="X5" t="str">
        <f ca="1"/>
        <v>Kg</v>
      </c>
      <c r="Y5">
        <f ca="1"/>
        <v>6394.2599999999993</v>
      </c>
      <c r="Z5">
        <f ca="1"/>
        <v>79</v>
      </c>
      <c r="AB5" s="11" t="str">
        <f ca="1"/>
        <v>Product37</v>
      </c>
      <c r="AC5" s="21">
        <f ca="1"/>
        <v>5145.6000000000004</v>
      </c>
      <c r="AF5" t="s">
        <v>49</v>
      </c>
      <c r="AG5" s="12">
        <v>52299.509999999995</v>
      </c>
      <c r="AH5" s="11"/>
      <c r="AI5">
        <f ca="1"/>
        <v>5</v>
      </c>
      <c r="AJ5" s="11" t="str">
        <f ca="1"/>
        <v>Category03</v>
      </c>
      <c r="AK5" s="12">
        <f ca="1"/>
        <v>52299.509999999995</v>
      </c>
      <c r="AL5" s="11"/>
      <c r="AN5" t="s">
        <v>105</v>
      </c>
      <c r="AO5" s="11">
        <v>59347.900000000009</v>
      </c>
    </row>
    <row r="6" spans="1:44" x14ac:dyDescent="0.3">
      <c r="A6">
        <v>4</v>
      </c>
      <c r="B6" s="12">
        <v>11312.2</v>
      </c>
      <c r="D6" t="s">
        <v>134</v>
      </c>
      <c r="E6" s="17">
        <f>GETPIVOTDATA("Sum of TOTAL_SELLING_VALUE",$D$2)-GETPIVOTDATA("Sum of TOTAL_BUYING_VALUE",$D$2)</f>
        <v>68907.919999999693</v>
      </c>
      <c r="F6" s="15"/>
      <c r="G6" t="s">
        <v>124</v>
      </c>
      <c r="H6" s="11">
        <v>21282</v>
      </c>
      <c r="I6" s="11">
        <v>26579.11</v>
      </c>
      <c r="K6" s="14" t="s">
        <v>124</v>
      </c>
      <c r="L6" s="15">
        <f t="shared" si="0"/>
        <v>26579.11</v>
      </c>
      <c r="M6" s="15">
        <f t="shared" si="1"/>
        <v>5297.1100000000006</v>
      </c>
      <c r="N6" s="16">
        <f t="shared" si="2"/>
        <v>0.24890094915891367</v>
      </c>
      <c r="Q6" t="s">
        <v>15</v>
      </c>
      <c r="R6" t="s">
        <v>109</v>
      </c>
      <c r="S6" s="11">
        <v>6056.1600000000008</v>
      </c>
      <c r="T6" s="11">
        <v>124</v>
      </c>
      <c r="U6" s="11"/>
      <c r="V6">
        <f ca="1"/>
        <v>30</v>
      </c>
      <c r="W6" t="str">
        <f ca="1"/>
        <v>Product04</v>
      </c>
      <c r="X6" t="str">
        <f ca="1"/>
        <v>Lt</v>
      </c>
      <c r="Y6">
        <f ca="1"/>
        <v>6056.1600000000008</v>
      </c>
      <c r="Z6">
        <f ca="1"/>
        <v>124</v>
      </c>
      <c r="AB6" s="11" t="str">
        <f ca="1"/>
        <v>Product38</v>
      </c>
      <c r="AC6" s="21">
        <f ca="1"/>
        <v>8871.1200000000008</v>
      </c>
      <c r="AF6" t="s">
        <v>62</v>
      </c>
      <c r="AG6" s="12">
        <v>95269.4</v>
      </c>
      <c r="AH6" s="11"/>
      <c r="AI6">
        <f ca="1"/>
        <v>1</v>
      </c>
      <c r="AJ6" s="11" t="str">
        <f ca="1"/>
        <v>Category04</v>
      </c>
      <c r="AK6" s="12">
        <f ca="1"/>
        <v>95269.4</v>
      </c>
      <c r="AL6" s="11"/>
    </row>
    <row r="7" spans="1:44" x14ac:dyDescent="0.3">
      <c r="A7">
        <v>5</v>
      </c>
      <c r="B7" s="12">
        <v>11711.449999999999</v>
      </c>
      <c r="D7" t="s">
        <v>135</v>
      </c>
      <c r="E7" s="18">
        <f>E6/GETPIVOTDATA("Sum of TOTAL_BUYING_VALUE",$D$2)</f>
        <v>0.20723937155643149</v>
      </c>
      <c r="F7" s="16"/>
      <c r="G7" t="s">
        <v>125</v>
      </c>
      <c r="H7" s="11">
        <v>26526</v>
      </c>
      <c r="I7" s="11">
        <v>30910.45</v>
      </c>
      <c r="K7" s="14" t="s">
        <v>125</v>
      </c>
      <c r="L7" s="15">
        <f t="shared" si="0"/>
        <v>30910.45</v>
      </c>
      <c r="M7" s="15">
        <f t="shared" si="1"/>
        <v>4384.4500000000007</v>
      </c>
      <c r="N7" s="16">
        <f t="shared" si="2"/>
        <v>0.16528877327904701</v>
      </c>
      <c r="Q7" t="s">
        <v>17</v>
      </c>
      <c r="R7" t="s">
        <v>110</v>
      </c>
      <c r="S7" s="11">
        <v>15716.61</v>
      </c>
      <c r="T7" s="11">
        <v>101</v>
      </c>
      <c r="U7" s="11"/>
      <c r="V7">
        <f ca="1"/>
        <v>8</v>
      </c>
      <c r="W7" t="str">
        <f ca="1"/>
        <v>Product05</v>
      </c>
      <c r="X7" t="str">
        <f ca="1"/>
        <v>Ft</v>
      </c>
      <c r="Y7">
        <f ca="1"/>
        <v>15716.61</v>
      </c>
      <c r="Z7">
        <f ca="1"/>
        <v>101</v>
      </c>
      <c r="AB7" s="11" t="str">
        <f ca="1"/>
        <v>Product39</v>
      </c>
      <c r="AC7" s="21">
        <f ca="1"/>
        <v>3957.15</v>
      </c>
      <c r="AF7" t="s">
        <v>85</v>
      </c>
      <c r="AG7" s="12">
        <v>91617.19</v>
      </c>
      <c r="AH7" s="11"/>
      <c r="AI7">
        <f ca="1"/>
        <v>3</v>
      </c>
      <c r="AJ7" s="11" t="str">
        <f ca="1"/>
        <v>Category05</v>
      </c>
      <c r="AK7" s="12">
        <f ca="1"/>
        <v>91617.19</v>
      </c>
      <c r="AL7" s="11"/>
    </row>
    <row r="8" spans="1:44" x14ac:dyDescent="0.3">
      <c r="A8">
        <v>6</v>
      </c>
      <c r="B8" s="12">
        <v>14365.540000000005</v>
      </c>
      <c r="G8" t="s">
        <v>126</v>
      </c>
      <c r="H8" s="11">
        <v>24879</v>
      </c>
      <c r="I8" s="11">
        <v>30533.710000000003</v>
      </c>
      <c r="K8" s="14" t="s">
        <v>126</v>
      </c>
      <c r="L8" s="15">
        <f t="shared" si="0"/>
        <v>30533.710000000003</v>
      </c>
      <c r="M8" s="15">
        <f t="shared" si="1"/>
        <v>5654.7100000000028</v>
      </c>
      <c r="N8" s="16">
        <f t="shared" si="2"/>
        <v>0.22728847622492876</v>
      </c>
      <c r="Q8" t="s">
        <v>19</v>
      </c>
      <c r="R8" t="s">
        <v>9</v>
      </c>
      <c r="S8" s="11">
        <v>4531.5</v>
      </c>
      <c r="T8" s="11">
        <v>53</v>
      </c>
      <c r="U8" s="11"/>
      <c r="V8">
        <f ca="1"/>
        <v>35</v>
      </c>
      <c r="W8" t="str">
        <f ca="1"/>
        <v>Product06</v>
      </c>
      <c r="X8" t="str">
        <f ca="1"/>
        <v>Kg</v>
      </c>
      <c r="Y8">
        <f ca="1"/>
        <v>4531.5</v>
      </c>
      <c r="Z8">
        <f ca="1"/>
        <v>53</v>
      </c>
      <c r="AB8" s="11" t="str">
        <f ca="1"/>
        <v>Product40</v>
      </c>
      <c r="AC8" s="21">
        <f ca="1"/>
        <v>7718.4000000000005</v>
      </c>
    </row>
    <row r="9" spans="1:44" x14ac:dyDescent="0.3">
      <c r="A9">
        <v>7</v>
      </c>
      <c r="B9" s="12">
        <v>7132.79</v>
      </c>
      <c r="G9" t="s">
        <v>127</v>
      </c>
      <c r="H9" s="11">
        <v>29878</v>
      </c>
      <c r="I9" s="11">
        <v>35251.79</v>
      </c>
      <c r="K9" s="14" t="s">
        <v>127</v>
      </c>
      <c r="L9" s="15">
        <f t="shared" si="0"/>
        <v>35251.79</v>
      </c>
      <c r="M9" s="15">
        <f t="shared" si="1"/>
        <v>5373.7900000000009</v>
      </c>
      <c r="N9" s="16">
        <f t="shared" si="2"/>
        <v>0.1798577548698039</v>
      </c>
      <c r="Q9" t="s">
        <v>21</v>
      </c>
      <c r="R9" t="s">
        <v>109</v>
      </c>
      <c r="S9" s="11">
        <v>2291.04</v>
      </c>
      <c r="T9" s="11">
        <v>48</v>
      </c>
      <c r="U9" s="11"/>
      <c r="V9">
        <f ca="1"/>
        <v>39</v>
      </c>
      <c r="W9" t="str">
        <f ca="1"/>
        <v>Product07</v>
      </c>
      <c r="X9" t="str">
        <f ca="1"/>
        <v>Lt</v>
      </c>
      <c r="Y9">
        <f ca="1"/>
        <v>2291.04</v>
      </c>
      <c r="Z9">
        <f ca="1"/>
        <v>48</v>
      </c>
      <c r="AB9" s="11" t="str">
        <f ca="1"/>
        <v>Product41</v>
      </c>
      <c r="AC9" s="21">
        <f ca="1"/>
        <v>22952.16</v>
      </c>
    </row>
    <row r="10" spans="1:44" x14ac:dyDescent="0.3">
      <c r="A10">
        <v>8</v>
      </c>
      <c r="B10" s="12">
        <v>14262.46</v>
      </c>
      <c r="G10" t="s">
        <v>128</v>
      </c>
      <c r="H10" s="11">
        <v>29831</v>
      </c>
      <c r="I10" s="11">
        <v>35350.400000000016</v>
      </c>
      <c r="K10" s="14" t="s">
        <v>128</v>
      </c>
      <c r="L10" s="15">
        <f t="shared" si="0"/>
        <v>35350.400000000016</v>
      </c>
      <c r="M10" s="15">
        <f t="shared" si="1"/>
        <v>5519.400000000016</v>
      </c>
      <c r="N10" s="16">
        <f t="shared" si="2"/>
        <v>0.18502229224632147</v>
      </c>
      <c r="Q10" t="s">
        <v>23</v>
      </c>
      <c r="R10" t="s">
        <v>9</v>
      </c>
      <c r="S10" s="11">
        <v>10502.82</v>
      </c>
      <c r="T10" s="11">
        <v>111</v>
      </c>
      <c r="U10" s="11"/>
      <c r="V10">
        <f ca="1"/>
        <v>15</v>
      </c>
      <c r="W10" t="str">
        <f ca="1"/>
        <v>Product08</v>
      </c>
      <c r="X10" t="str">
        <f ca="1"/>
        <v>Kg</v>
      </c>
      <c r="Y10">
        <f ca="1"/>
        <v>10502.82</v>
      </c>
      <c r="Z10">
        <f ca="1"/>
        <v>111</v>
      </c>
      <c r="AB10" s="11" t="str">
        <f ca="1"/>
        <v>Product42</v>
      </c>
      <c r="AC10" s="21">
        <f ca="1"/>
        <v>20574</v>
      </c>
    </row>
    <row r="11" spans="1:44" x14ac:dyDescent="0.3">
      <c r="A11">
        <v>9</v>
      </c>
      <c r="B11" s="12">
        <v>16824.670000000002</v>
      </c>
      <c r="G11" t="s">
        <v>129</v>
      </c>
      <c r="H11" s="11">
        <v>28758</v>
      </c>
      <c r="I11" s="11">
        <v>35242.810000000005</v>
      </c>
      <c r="K11" s="14" t="s">
        <v>129</v>
      </c>
      <c r="L11" s="15">
        <f t="shared" si="0"/>
        <v>35242.810000000005</v>
      </c>
      <c r="M11" s="15">
        <f t="shared" si="1"/>
        <v>6484.8100000000049</v>
      </c>
      <c r="N11" s="16">
        <f t="shared" si="2"/>
        <v>0.22549586202100302</v>
      </c>
      <c r="Q11" t="s">
        <v>25</v>
      </c>
      <c r="R11" t="s">
        <v>111</v>
      </c>
      <c r="S11" s="11">
        <v>581.64</v>
      </c>
      <c r="T11" s="11">
        <v>74</v>
      </c>
      <c r="U11" s="11"/>
      <c r="V11">
        <f ca="1"/>
        <v>44</v>
      </c>
      <c r="W11" t="str">
        <f ca="1"/>
        <v>Product09</v>
      </c>
      <c r="X11" t="str">
        <f ca="1"/>
        <v>No.</v>
      </c>
      <c r="Y11">
        <f ca="1"/>
        <v>581.64</v>
      </c>
      <c r="Z11">
        <f ca="1"/>
        <v>74</v>
      </c>
      <c r="AB11" s="11" t="str">
        <f ca="1"/>
        <v>Product43</v>
      </c>
      <c r="AC11" s="21">
        <f ca="1"/>
        <v>6064.8399999999992</v>
      </c>
    </row>
    <row r="12" spans="1:44" x14ac:dyDescent="0.3">
      <c r="A12">
        <v>10</v>
      </c>
      <c r="B12" s="12">
        <v>15229.35</v>
      </c>
      <c r="G12" t="s">
        <v>130</v>
      </c>
      <c r="H12" s="11">
        <v>27842</v>
      </c>
      <c r="I12" s="11">
        <v>33500.69000000001</v>
      </c>
      <c r="K12" s="14" t="s">
        <v>130</v>
      </c>
      <c r="L12" s="15">
        <f t="shared" si="0"/>
        <v>33500.69000000001</v>
      </c>
      <c r="M12" s="15">
        <f t="shared" si="1"/>
        <v>5658.6900000000096</v>
      </c>
      <c r="N12" s="16">
        <f t="shared" si="2"/>
        <v>0.20324294231736259</v>
      </c>
      <c r="Q12" t="s">
        <v>27</v>
      </c>
      <c r="R12" t="s">
        <v>110</v>
      </c>
      <c r="S12" s="11">
        <v>16428</v>
      </c>
      <c r="T12" s="11">
        <v>100</v>
      </c>
      <c r="U12" s="11"/>
      <c r="V12">
        <f ca="1"/>
        <v>5</v>
      </c>
      <c r="W12" t="str">
        <f ca="1"/>
        <v>Product10</v>
      </c>
      <c r="X12" t="str">
        <f ca="1"/>
        <v>Ft</v>
      </c>
      <c r="Y12">
        <f ca="1"/>
        <v>16428</v>
      </c>
      <c r="Z12">
        <f ca="1"/>
        <v>100</v>
      </c>
      <c r="AB12" s="11" t="str">
        <f ca="1"/>
        <v>Product44</v>
      </c>
      <c r="AC12" s="21">
        <f ca="1"/>
        <v>16333.92</v>
      </c>
    </row>
    <row r="13" spans="1:44" x14ac:dyDescent="0.3">
      <c r="A13">
        <v>11</v>
      </c>
      <c r="B13" s="12">
        <v>11915.58</v>
      </c>
      <c r="G13" t="s">
        <v>131</v>
      </c>
      <c r="H13" s="11">
        <v>29306</v>
      </c>
      <c r="I13" s="11">
        <v>36124.07</v>
      </c>
      <c r="K13" s="14" t="s">
        <v>131</v>
      </c>
      <c r="L13" s="15">
        <f t="shared" si="0"/>
        <v>36124.07</v>
      </c>
      <c r="M13" s="15">
        <f t="shared" si="1"/>
        <v>6818.07</v>
      </c>
      <c r="N13" s="16">
        <f t="shared" si="2"/>
        <v>0.2326509929707227</v>
      </c>
      <c r="Q13" t="s">
        <v>30</v>
      </c>
      <c r="R13" t="s">
        <v>109</v>
      </c>
      <c r="S13" s="11">
        <v>5856.4</v>
      </c>
      <c r="T13" s="11">
        <v>121</v>
      </c>
      <c r="U13" s="11"/>
      <c r="V13">
        <f ca="1"/>
        <v>31</v>
      </c>
      <c r="W13" t="str">
        <f ca="1"/>
        <v>Product11</v>
      </c>
      <c r="X13" t="str">
        <f ca="1"/>
        <v>Lt</v>
      </c>
      <c r="Y13">
        <f ca="1"/>
        <v>5856.4</v>
      </c>
      <c r="Z13">
        <f ca="1"/>
        <v>121</v>
      </c>
    </row>
    <row r="14" spans="1:44" x14ac:dyDescent="0.3">
      <c r="A14">
        <v>12</v>
      </c>
      <c r="B14" s="12">
        <v>14837.359999999999</v>
      </c>
      <c r="G14" t="s">
        <v>132</v>
      </c>
      <c r="H14" s="11">
        <v>31134</v>
      </c>
      <c r="I14" s="11">
        <v>37097.979999999996</v>
      </c>
      <c r="K14" s="14" t="s">
        <v>132</v>
      </c>
      <c r="L14" s="15">
        <f t="shared" si="0"/>
        <v>37097.979999999996</v>
      </c>
      <c r="M14" s="15">
        <f t="shared" si="1"/>
        <v>5963.9799999999959</v>
      </c>
      <c r="N14" s="16">
        <f t="shared" si="2"/>
        <v>0.19155842487312894</v>
      </c>
      <c r="Q14" t="s">
        <v>32</v>
      </c>
      <c r="R14" t="s">
        <v>9</v>
      </c>
      <c r="S14" s="11">
        <v>11582.910000000003</v>
      </c>
      <c r="T14" s="11">
        <v>123</v>
      </c>
      <c r="U14" s="11"/>
      <c r="V14">
        <f ca="1"/>
        <v>13</v>
      </c>
      <c r="W14" t="str">
        <f ca="1"/>
        <v>Product12</v>
      </c>
      <c r="X14" t="str">
        <f ca="1"/>
        <v>Kg</v>
      </c>
      <c r="Y14">
        <f ca="1"/>
        <v>11582.910000000003</v>
      </c>
      <c r="Z14">
        <f ca="1"/>
        <v>123</v>
      </c>
    </row>
    <row r="15" spans="1:44" x14ac:dyDescent="0.3">
      <c r="A15">
        <v>13</v>
      </c>
      <c r="B15" s="12">
        <v>8084.26</v>
      </c>
      <c r="Q15" t="s">
        <v>34</v>
      </c>
      <c r="R15" t="s">
        <v>9</v>
      </c>
      <c r="S15" s="11">
        <v>8423.52</v>
      </c>
      <c r="T15" s="11">
        <v>69</v>
      </c>
      <c r="U15" s="11"/>
      <c r="V15">
        <f ca="1"/>
        <v>22</v>
      </c>
      <c r="W15" t="str">
        <f ca="1"/>
        <v>Product13</v>
      </c>
      <c r="X15" t="str">
        <f ca="1"/>
        <v>Kg</v>
      </c>
      <c r="Y15">
        <f ca="1"/>
        <v>8423.52</v>
      </c>
      <c r="Z15">
        <f ca="1"/>
        <v>69</v>
      </c>
    </row>
    <row r="16" spans="1:44" x14ac:dyDescent="0.3">
      <c r="A16">
        <v>14</v>
      </c>
      <c r="B16" s="12">
        <v>9461.1400000000012</v>
      </c>
      <c r="Q16" t="s">
        <v>36</v>
      </c>
      <c r="R16" t="s">
        <v>9</v>
      </c>
      <c r="S16" s="11">
        <v>12764.640000000001</v>
      </c>
      <c r="T16" s="11">
        <v>87</v>
      </c>
      <c r="U16" s="11"/>
      <c r="V16">
        <f ca="1"/>
        <v>12</v>
      </c>
      <c r="W16" t="str">
        <f ca="1"/>
        <v>Product14</v>
      </c>
      <c r="X16" t="str">
        <f ca="1"/>
        <v>Kg</v>
      </c>
      <c r="Y16">
        <f ca="1"/>
        <v>12764.640000000001</v>
      </c>
      <c r="Z16">
        <f ca="1"/>
        <v>87</v>
      </c>
    </row>
    <row r="17" spans="1:26" x14ac:dyDescent="0.3">
      <c r="A17">
        <v>15</v>
      </c>
      <c r="B17" s="12">
        <v>12189.7</v>
      </c>
      <c r="Q17" t="s">
        <v>38</v>
      </c>
      <c r="R17" t="s">
        <v>111</v>
      </c>
      <c r="S17" s="11">
        <v>1839.2399999999998</v>
      </c>
      <c r="T17" s="11">
        <v>117</v>
      </c>
      <c r="U17" s="11"/>
      <c r="V17">
        <f ca="1"/>
        <v>41</v>
      </c>
      <c r="W17" t="str">
        <f ca="1"/>
        <v>Product15</v>
      </c>
      <c r="X17" t="str">
        <f ca="1"/>
        <v>No.</v>
      </c>
      <c r="Y17">
        <f ca="1"/>
        <v>1839.2399999999998</v>
      </c>
      <c r="Z17">
        <f ca="1"/>
        <v>117</v>
      </c>
    </row>
    <row r="18" spans="1:26" x14ac:dyDescent="0.3">
      <c r="A18">
        <v>16</v>
      </c>
      <c r="B18" s="12">
        <v>12762.63</v>
      </c>
      <c r="Q18" t="s">
        <v>40</v>
      </c>
      <c r="R18" t="s">
        <v>111</v>
      </c>
      <c r="S18" s="11">
        <v>1996.8</v>
      </c>
      <c r="T18" s="11">
        <v>120</v>
      </c>
      <c r="U18" s="11"/>
      <c r="V18">
        <f ca="1"/>
        <v>40</v>
      </c>
      <c r="W18" t="str">
        <f ca="1"/>
        <v>Product16</v>
      </c>
      <c r="X18" t="str">
        <f ca="1"/>
        <v>No.</v>
      </c>
      <c r="Y18">
        <f ca="1"/>
        <v>1996.8</v>
      </c>
      <c r="Z18">
        <f ca="1"/>
        <v>120</v>
      </c>
    </row>
    <row r="19" spans="1:26" x14ac:dyDescent="0.3">
      <c r="A19">
        <v>17</v>
      </c>
      <c r="B19" s="12">
        <v>3659.24</v>
      </c>
      <c r="Q19" t="s">
        <v>42</v>
      </c>
      <c r="R19" t="s">
        <v>110</v>
      </c>
      <c r="S19" s="11">
        <v>9877.1400000000012</v>
      </c>
      <c r="T19" s="11">
        <v>63</v>
      </c>
      <c r="U19" s="11"/>
      <c r="V19">
        <f ca="1"/>
        <v>18</v>
      </c>
      <c r="W19" t="str">
        <f ca="1"/>
        <v>Product17</v>
      </c>
      <c r="X19" t="str">
        <f ca="1"/>
        <v>Ft</v>
      </c>
      <c r="Y19">
        <f ca="1"/>
        <v>9877.1400000000012</v>
      </c>
      <c r="Z19">
        <f ca="1"/>
        <v>63</v>
      </c>
    </row>
    <row r="20" spans="1:26" x14ac:dyDescent="0.3">
      <c r="A20">
        <v>18</v>
      </c>
      <c r="B20" s="12">
        <v>18582.390000000003</v>
      </c>
      <c r="Q20" t="s">
        <v>44</v>
      </c>
      <c r="R20" t="s">
        <v>111</v>
      </c>
      <c r="S20" s="11">
        <v>4035.2200000000003</v>
      </c>
      <c r="T20" s="11">
        <v>82</v>
      </c>
      <c r="U20" s="11"/>
      <c r="V20">
        <f ca="1"/>
        <v>36</v>
      </c>
      <c r="W20" t="str">
        <f ca="1"/>
        <v>Product18</v>
      </c>
      <c r="X20" t="str">
        <f ca="1"/>
        <v>No.</v>
      </c>
      <c r="Y20">
        <f ca="1"/>
        <v>4035.2200000000003</v>
      </c>
      <c r="Z20">
        <f ca="1"/>
        <v>82</v>
      </c>
    </row>
    <row r="21" spans="1:26" x14ac:dyDescent="0.3">
      <c r="A21">
        <v>19</v>
      </c>
      <c r="B21" s="12">
        <v>10204.229999999998</v>
      </c>
      <c r="Q21" t="s">
        <v>46</v>
      </c>
      <c r="R21" t="s">
        <v>110</v>
      </c>
      <c r="S21" s="11">
        <v>20160</v>
      </c>
      <c r="T21" s="11">
        <v>96</v>
      </c>
      <c r="U21" s="11"/>
      <c r="V21">
        <f ca="1"/>
        <v>4</v>
      </c>
      <c r="W21" t="str">
        <f ca="1"/>
        <v>Product19</v>
      </c>
      <c r="X21" t="str">
        <f ca="1"/>
        <v>Ft</v>
      </c>
      <c r="Y21">
        <f ca="1"/>
        <v>20160</v>
      </c>
      <c r="Z21">
        <f ca="1"/>
        <v>96</v>
      </c>
    </row>
    <row r="22" spans="1:26" x14ac:dyDescent="0.3">
      <c r="A22">
        <v>20</v>
      </c>
      <c r="B22" s="12">
        <v>20482.78</v>
      </c>
      <c r="Q22" t="s">
        <v>48</v>
      </c>
      <c r="R22" t="s">
        <v>109</v>
      </c>
      <c r="S22" s="11">
        <v>8006.25</v>
      </c>
      <c r="T22" s="11">
        <v>105</v>
      </c>
      <c r="U22" s="11"/>
      <c r="V22">
        <f ca="1"/>
        <v>23</v>
      </c>
      <c r="W22" t="str">
        <f ca="1"/>
        <v>Product20</v>
      </c>
      <c r="X22" t="str">
        <f ca="1"/>
        <v>Lt</v>
      </c>
      <c r="Y22">
        <f ca="1"/>
        <v>8006.25</v>
      </c>
      <c r="Z22">
        <f ca="1"/>
        <v>105</v>
      </c>
    </row>
    <row r="23" spans="1:26" x14ac:dyDescent="0.3">
      <c r="A23">
        <v>21</v>
      </c>
      <c r="B23" s="12">
        <v>10665.4</v>
      </c>
      <c r="Q23" t="s">
        <v>51</v>
      </c>
      <c r="R23" t="s">
        <v>110</v>
      </c>
      <c r="S23" s="11">
        <v>10727.64</v>
      </c>
      <c r="T23" s="11">
        <v>66</v>
      </c>
      <c r="U23" s="11"/>
      <c r="V23">
        <f ca="1"/>
        <v>14</v>
      </c>
      <c r="W23" t="str">
        <f ca="1"/>
        <v>Product21</v>
      </c>
      <c r="X23" t="str">
        <f ca="1"/>
        <v>Ft</v>
      </c>
      <c r="Y23">
        <f ca="1"/>
        <v>10727.64</v>
      </c>
      <c r="Z23">
        <f ca="1"/>
        <v>66</v>
      </c>
    </row>
    <row r="24" spans="1:26" x14ac:dyDescent="0.3">
      <c r="A24">
        <v>22</v>
      </c>
      <c r="B24" s="12">
        <v>11315.839999999997</v>
      </c>
      <c r="Q24" t="s">
        <v>53</v>
      </c>
      <c r="R24" t="s">
        <v>110</v>
      </c>
      <c r="S24" s="11">
        <v>9909.9</v>
      </c>
      <c r="T24" s="11">
        <v>70</v>
      </c>
      <c r="U24" s="11"/>
      <c r="V24">
        <f ca="1"/>
        <v>17</v>
      </c>
      <c r="W24" t="str">
        <f ca="1"/>
        <v>Product22</v>
      </c>
      <c r="X24" t="str">
        <f ca="1"/>
        <v>Ft</v>
      </c>
      <c r="Y24">
        <f ca="1"/>
        <v>9909.9</v>
      </c>
      <c r="Z24">
        <f ca="1"/>
        <v>70</v>
      </c>
    </row>
    <row r="25" spans="1:26" x14ac:dyDescent="0.3">
      <c r="A25">
        <v>23</v>
      </c>
      <c r="B25" s="12">
        <v>18818.189999999999</v>
      </c>
      <c r="Q25" t="s">
        <v>55</v>
      </c>
      <c r="R25" t="s">
        <v>110</v>
      </c>
      <c r="S25" s="11">
        <v>12853.560000000001</v>
      </c>
      <c r="T25" s="11">
        <v>86</v>
      </c>
      <c r="U25" s="11"/>
      <c r="V25">
        <f ca="1"/>
        <v>11</v>
      </c>
      <c r="W25" t="str">
        <f ca="1"/>
        <v>Product23</v>
      </c>
      <c r="X25" t="str">
        <f ca="1"/>
        <v>Ft</v>
      </c>
      <c r="Y25">
        <f ca="1"/>
        <v>12853.560000000001</v>
      </c>
      <c r="Z25">
        <f ca="1"/>
        <v>86</v>
      </c>
    </row>
    <row r="26" spans="1:26" x14ac:dyDescent="0.3">
      <c r="A26">
        <v>24</v>
      </c>
      <c r="B26" s="12">
        <v>11488.4</v>
      </c>
      <c r="Q26" t="s">
        <v>57</v>
      </c>
      <c r="R26" t="s">
        <v>110</v>
      </c>
      <c r="S26" s="11">
        <v>10202.400000000001</v>
      </c>
      <c r="T26" s="11">
        <v>65</v>
      </c>
      <c r="U26" s="11"/>
      <c r="V26">
        <f ca="1"/>
        <v>16</v>
      </c>
      <c r="W26" t="str">
        <f ca="1"/>
        <v>Product24</v>
      </c>
      <c r="X26" t="str">
        <f ca="1"/>
        <v>Ft</v>
      </c>
      <c r="Y26">
        <f ca="1"/>
        <v>10202.400000000001</v>
      </c>
      <c r="Z26">
        <f ca="1"/>
        <v>65</v>
      </c>
    </row>
    <row r="27" spans="1:26" x14ac:dyDescent="0.3">
      <c r="A27">
        <v>25</v>
      </c>
      <c r="B27" s="12">
        <v>18688.430000000004</v>
      </c>
      <c r="Q27" t="s">
        <v>59</v>
      </c>
      <c r="R27" t="s">
        <v>111</v>
      </c>
      <c r="S27" s="11">
        <v>599.7600000000001</v>
      </c>
      <c r="T27" s="11">
        <v>72</v>
      </c>
      <c r="U27" s="11"/>
      <c r="V27">
        <f ca="1"/>
        <v>43</v>
      </c>
      <c r="W27" t="str">
        <f ca="1"/>
        <v>Product25</v>
      </c>
      <c r="X27" t="str">
        <f ca="1"/>
        <v>No.</v>
      </c>
      <c r="Y27">
        <f ca="1"/>
        <v>599.7600000000001</v>
      </c>
      <c r="Z27">
        <f ca="1"/>
        <v>72</v>
      </c>
    </row>
    <row r="28" spans="1:26" x14ac:dyDescent="0.3">
      <c r="A28">
        <v>26</v>
      </c>
      <c r="B28" s="12">
        <v>13710.079999999998</v>
      </c>
      <c r="Q28" t="s">
        <v>61</v>
      </c>
      <c r="R28" t="s">
        <v>111</v>
      </c>
      <c r="S28" s="11">
        <v>2761.9200000000005</v>
      </c>
      <c r="T28" s="11">
        <v>112</v>
      </c>
      <c r="U28" s="11"/>
      <c r="V28">
        <f ca="1"/>
        <v>38</v>
      </c>
      <c r="W28" t="str">
        <f ca="1"/>
        <v>Product26</v>
      </c>
      <c r="X28" t="str">
        <f ca="1"/>
        <v>No.</v>
      </c>
      <c r="Y28">
        <f ca="1"/>
        <v>2761.9200000000005</v>
      </c>
      <c r="Z28">
        <f ca="1"/>
        <v>112</v>
      </c>
    </row>
    <row r="29" spans="1:26" x14ac:dyDescent="0.3">
      <c r="A29">
        <v>27</v>
      </c>
      <c r="B29" s="12">
        <v>11440.67</v>
      </c>
      <c r="Q29" t="s">
        <v>64</v>
      </c>
      <c r="R29" t="s">
        <v>109</v>
      </c>
      <c r="S29" s="11">
        <v>6226.0800000000008</v>
      </c>
      <c r="T29" s="11">
        <v>109</v>
      </c>
      <c r="U29" s="11"/>
      <c r="V29">
        <f ca="1"/>
        <v>28</v>
      </c>
      <c r="W29" t="str">
        <f ca="1"/>
        <v>Product27</v>
      </c>
      <c r="X29" t="str">
        <f ca="1"/>
        <v>Lt</v>
      </c>
      <c r="Y29">
        <f ca="1"/>
        <v>6226.0800000000008</v>
      </c>
      <c r="Z29">
        <f ca="1"/>
        <v>109</v>
      </c>
    </row>
    <row r="30" spans="1:26" x14ac:dyDescent="0.3">
      <c r="A30">
        <v>28</v>
      </c>
      <c r="B30" s="12">
        <v>13306.16</v>
      </c>
      <c r="Q30" t="s">
        <v>66</v>
      </c>
      <c r="R30" t="s">
        <v>111</v>
      </c>
      <c r="S30" s="11">
        <v>4682.72</v>
      </c>
      <c r="T30" s="11">
        <v>112</v>
      </c>
      <c r="U30" s="11"/>
      <c r="V30">
        <f ca="1"/>
        <v>34</v>
      </c>
      <c r="W30" t="str">
        <f ca="1"/>
        <v>Product28</v>
      </c>
      <c r="X30" t="str">
        <f ca="1"/>
        <v>No.</v>
      </c>
      <c r="Y30">
        <f ca="1"/>
        <v>4682.72</v>
      </c>
      <c r="Z30">
        <f ca="1"/>
        <v>112</v>
      </c>
    </row>
    <row r="31" spans="1:26" x14ac:dyDescent="0.3">
      <c r="A31">
        <v>29</v>
      </c>
      <c r="B31" s="12">
        <v>8794.48</v>
      </c>
      <c r="Q31" t="s">
        <v>68</v>
      </c>
      <c r="R31" t="s">
        <v>109</v>
      </c>
      <c r="S31" s="11">
        <v>5523.44</v>
      </c>
      <c r="T31" s="11">
        <v>104</v>
      </c>
      <c r="U31" s="11"/>
      <c r="V31">
        <f ca="1"/>
        <v>32</v>
      </c>
      <c r="W31" t="str">
        <f ca="1"/>
        <v>Product29</v>
      </c>
      <c r="X31" t="str">
        <f ca="1"/>
        <v>Lt</v>
      </c>
      <c r="Y31">
        <f ca="1"/>
        <v>5523.44</v>
      </c>
      <c r="Z31">
        <f ca="1"/>
        <v>104</v>
      </c>
    </row>
    <row r="32" spans="1:26" x14ac:dyDescent="0.3">
      <c r="A32">
        <v>30</v>
      </c>
      <c r="B32" s="12">
        <v>16666.269999999997</v>
      </c>
      <c r="Q32" t="s">
        <v>70</v>
      </c>
      <c r="R32" t="s">
        <v>110</v>
      </c>
      <c r="S32" s="11">
        <v>22945.919999999998</v>
      </c>
      <c r="T32" s="11">
        <v>114</v>
      </c>
      <c r="U32" s="11"/>
      <c r="V32">
        <f ca="1"/>
        <v>2</v>
      </c>
      <c r="W32" t="str">
        <f ca="1"/>
        <v>Product30</v>
      </c>
      <c r="X32" t="str">
        <f ca="1"/>
        <v>Ft</v>
      </c>
      <c r="Y32">
        <f ca="1"/>
        <v>22945.919999999998</v>
      </c>
      <c r="Z32">
        <f ca="1"/>
        <v>114</v>
      </c>
    </row>
    <row r="33" spans="1:26" x14ac:dyDescent="0.3">
      <c r="A33">
        <v>31</v>
      </c>
      <c r="B33" s="12">
        <v>6920.0999999999995</v>
      </c>
      <c r="Q33" t="s">
        <v>72</v>
      </c>
      <c r="R33" t="s">
        <v>9</v>
      </c>
      <c r="S33" s="11">
        <v>6249.5999999999995</v>
      </c>
      <c r="T33" s="11">
        <v>60</v>
      </c>
      <c r="U33" s="11"/>
      <c r="V33">
        <f ca="1"/>
        <v>27</v>
      </c>
      <c r="W33" t="str">
        <f ca="1"/>
        <v>Product31</v>
      </c>
      <c r="X33" t="str">
        <f ca="1"/>
        <v>Kg</v>
      </c>
      <c r="Y33">
        <f ca="1"/>
        <v>6249.5999999999995</v>
      </c>
      <c r="Z33">
        <f ca="1"/>
        <v>60</v>
      </c>
    </row>
    <row r="34" spans="1:26" x14ac:dyDescent="0.3">
      <c r="Q34" t="s">
        <v>74</v>
      </c>
      <c r="R34" t="s">
        <v>9</v>
      </c>
      <c r="S34" s="11">
        <v>16329.72</v>
      </c>
      <c r="T34" s="11">
        <v>139</v>
      </c>
      <c r="U34" s="11"/>
      <c r="V34">
        <f ca="1"/>
        <v>7</v>
      </c>
      <c r="W34" t="str">
        <f ca="1"/>
        <v>Product32</v>
      </c>
      <c r="X34" t="str">
        <f ca="1"/>
        <v>Kg</v>
      </c>
      <c r="Y34">
        <f ca="1"/>
        <v>16329.72</v>
      </c>
      <c r="Z34">
        <f ca="1"/>
        <v>139</v>
      </c>
    </row>
    <row r="35" spans="1:26" x14ac:dyDescent="0.3">
      <c r="Q35" t="s">
        <v>76</v>
      </c>
      <c r="R35" t="s">
        <v>9</v>
      </c>
      <c r="S35" s="11">
        <v>13645.800000000001</v>
      </c>
      <c r="T35" s="11">
        <v>114</v>
      </c>
      <c r="U35" s="11"/>
      <c r="V35">
        <f ca="1"/>
        <v>9</v>
      </c>
      <c r="W35" t="str">
        <f ca="1"/>
        <v>Product33</v>
      </c>
      <c r="X35" t="str">
        <f ca="1"/>
        <v>Kg</v>
      </c>
      <c r="Y35">
        <f ca="1"/>
        <v>13645.800000000001</v>
      </c>
      <c r="Z35">
        <f ca="1"/>
        <v>114</v>
      </c>
    </row>
    <row r="36" spans="1:26" x14ac:dyDescent="0.3">
      <c r="Q36" t="s">
        <v>78</v>
      </c>
      <c r="R36" t="s">
        <v>109</v>
      </c>
      <c r="S36" s="11">
        <v>8978.2000000000007</v>
      </c>
      <c r="T36" s="11">
        <v>154</v>
      </c>
      <c r="U36" s="11"/>
      <c r="V36">
        <f ca="1"/>
        <v>20</v>
      </c>
      <c r="W36" t="str">
        <f ca="1"/>
        <v>Product34</v>
      </c>
      <c r="X36" t="str">
        <f ca="1"/>
        <v>Lt</v>
      </c>
      <c r="Y36">
        <f ca="1"/>
        <v>8978.2000000000007</v>
      </c>
      <c r="Z36">
        <f ca="1"/>
        <v>154</v>
      </c>
    </row>
    <row r="37" spans="1:26" x14ac:dyDescent="0.3">
      <c r="Q37" t="s">
        <v>80</v>
      </c>
      <c r="R37" t="s">
        <v>111</v>
      </c>
      <c r="S37" s="11">
        <v>703.5</v>
      </c>
      <c r="T37" s="11">
        <v>105</v>
      </c>
      <c r="U37" s="11"/>
      <c r="V37">
        <f ca="1"/>
        <v>42</v>
      </c>
      <c r="W37" t="str">
        <f ca="1"/>
        <v>Product35</v>
      </c>
      <c r="X37" t="str">
        <f ca="1"/>
        <v>No.</v>
      </c>
      <c r="Y37">
        <f ca="1"/>
        <v>703.5</v>
      </c>
      <c r="Z37">
        <f ca="1"/>
        <v>105</v>
      </c>
    </row>
    <row r="38" spans="1:26" x14ac:dyDescent="0.3">
      <c r="Q38" t="s">
        <v>82</v>
      </c>
      <c r="R38" t="s">
        <v>9</v>
      </c>
      <c r="S38" s="11">
        <v>7222.5</v>
      </c>
      <c r="T38" s="11">
        <v>75</v>
      </c>
      <c r="U38" s="11"/>
      <c r="V38">
        <f ca="1"/>
        <v>25</v>
      </c>
      <c r="W38" t="str">
        <f ca="1"/>
        <v>Product36</v>
      </c>
      <c r="X38" t="str">
        <f ca="1"/>
        <v>Kg</v>
      </c>
      <c r="Y38">
        <f ca="1"/>
        <v>7222.5</v>
      </c>
      <c r="Z38">
        <f ca="1"/>
        <v>75</v>
      </c>
    </row>
    <row r="39" spans="1:26" x14ac:dyDescent="0.3">
      <c r="Q39" t="s">
        <v>84</v>
      </c>
      <c r="R39" t="s">
        <v>9</v>
      </c>
      <c r="S39" s="11">
        <v>5145.6000000000004</v>
      </c>
      <c r="T39" s="11">
        <v>60</v>
      </c>
      <c r="U39" s="11"/>
      <c r="V39">
        <f ca="1"/>
        <v>33</v>
      </c>
      <c r="W39" t="str">
        <f ca="1"/>
        <v>Product37</v>
      </c>
      <c r="X39" t="str">
        <f ca="1"/>
        <v>Kg</v>
      </c>
      <c r="Y39">
        <f ca="1"/>
        <v>5145.6000000000004</v>
      </c>
      <c r="Z39">
        <f ca="1"/>
        <v>60</v>
      </c>
    </row>
    <row r="40" spans="1:26" x14ac:dyDescent="0.3">
      <c r="Q40" t="s">
        <v>87</v>
      </c>
      <c r="R40" t="s">
        <v>9</v>
      </c>
      <c r="S40" s="11">
        <v>8871.1200000000008</v>
      </c>
      <c r="T40" s="11">
        <v>111</v>
      </c>
      <c r="U40" s="11"/>
      <c r="V40">
        <f ca="1"/>
        <v>21</v>
      </c>
      <c r="W40" t="str">
        <f ca="1"/>
        <v>Product38</v>
      </c>
      <c r="X40" t="str">
        <f ca="1"/>
        <v>Kg</v>
      </c>
      <c r="Y40">
        <f ca="1"/>
        <v>8871.1200000000008</v>
      </c>
      <c r="Z40">
        <f ca="1"/>
        <v>111</v>
      </c>
    </row>
    <row r="41" spans="1:26" x14ac:dyDescent="0.3">
      <c r="Q41" t="s">
        <v>89</v>
      </c>
      <c r="R41" t="s">
        <v>111</v>
      </c>
      <c r="S41" s="11">
        <v>3957.15</v>
      </c>
      <c r="T41" s="11">
        <v>93</v>
      </c>
      <c r="U41" s="11"/>
      <c r="V41">
        <f ca="1"/>
        <v>37</v>
      </c>
      <c r="W41" t="str">
        <f ca="1"/>
        <v>Product39</v>
      </c>
      <c r="X41" t="str">
        <f ca="1"/>
        <v>No.</v>
      </c>
      <c r="Y41">
        <f ca="1"/>
        <v>3957.15</v>
      </c>
      <c r="Z41">
        <f ca="1"/>
        <v>93</v>
      </c>
    </row>
    <row r="42" spans="1:26" x14ac:dyDescent="0.3">
      <c r="Q42" t="s">
        <v>91</v>
      </c>
      <c r="R42" t="s">
        <v>9</v>
      </c>
      <c r="S42" s="11">
        <v>7718.4000000000005</v>
      </c>
      <c r="T42" s="11">
        <v>67</v>
      </c>
      <c r="U42" s="11"/>
      <c r="V42">
        <f ca="1"/>
        <v>24</v>
      </c>
      <c r="W42" t="str">
        <f ca="1"/>
        <v>Product40</v>
      </c>
      <c r="X42" t="str">
        <f ca="1"/>
        <v>Kg</v>
      </c>
      <c r="Y42">
        <f ca="1"/>
        <v>7718.4000000000005</v>
      </c>
      <c r="Z42">
        <f ca="1"/>
        <v>67</v>
      </c>
    </row>
    <row r="43" spans="1:26" x14ac:dyDescent="0.3">
      <c r="Q43" t="s">
        <v>93</v>
      </c>
      <c r="R43" t="s">
        <v>110</v>
      </c>
      <c r="S43" s="11">
        <v>22952.16</v>
      </c>
      <c r="T43" s="11">
        <v>132</v>
      </c>
      <c r="U43" s="11"/>
      <c r="V43">
        <f ca="1"/>
        <v>1</v>
      </c>
      <c r="W43" t="str">
        <f ca="1"/>
        <v>Product41</v>
      </c>
      <c r="X43" t="str">
        <f ca="1"/>
        <v>Ft</v>
      </c>
      <c r="Y43">
        <f ca="1"/>
        <v>22952.16</v>
      </c>
      <c r="Z43">
        <f ca="1"/>
        <v>132</v>
      </c>
    </row>
    <row r="44" spans="1:26" x14ac:dyDescent="0.3">
      <c r="Q44" t="s">
        <v>95</v>
      </c>
      <c r="R44" t="s">
        <v>110</v>
      </c>
      <c r="S44" s="11">
        <v>20574</v>
      </c>
      <c r="T44" s="11">
        <v>127</v>
      </c>
      <c r="U44" s="11"/>
      <c r="V44">
        <f ca="1"/>
        <v>3</v>
      </c>
      <c r="W44" t="str">
        <f ca="1"/>
        <v>Product42</v>
      </c>
      <c r="X44" t="str">
        <f ca="1"/>
        <v>Ft</v>
      </c>
      <c r="Y44">
        <f ca="1"/>
        <v>20574</v>
      </c>
      <c r="Z44">
        <f ca="1"/>
        <v>127</v>
      </c>
    </row>
    <row r="45" spans="1:26" x14ac:dyDescent="0.3">
      <c r="Q45" t="s">
        <v>97</v>
      </c>
      <c r="R45" t="s">
        <v>9</v>
      </c>
      <c r="S45" s="11">
        <v>6064.8399999999992</v>
      </c>
      <c r="T45" s="11">
        <v>73</v>
      </c>
      <c r="U45" s="11"/>
      <c r="V45">
        <f ca="1"/>
        <v>29</v>
      </c>
      <c r="W45" t="str">
        <f ca="1"/>
        <v>Product43</v>
      </c>
      <c r="X45" t="str">
        <f ca="1"/>
        <v>Kg</v>
      </c>
      <c r="Y45">
        <f ca="1"/>
        <v>6064.8399999999992</v>
      </c>
      <c r="Z45">
        <f ca="1"/>
        <v>73</v>
      </c>
    </row>
    <row r="46" spans="1:26" x14ac:dyDescent="0.3">
      <c r="Q46" t="s">
        <v>99</v>
      </c>
      <c r="R46" t="s">
        <v>9</v>
      </c>
      <c r="S46" s="11">
        <v>16333.92</v>
      </c>
      <c r="T46" s="11">
        <v>199</v>
      </c>
      <c r="U46" s="11"/>
      <c r="V46">
        <f ca="1"/>
        <v>6</v>
      </c>
      <c r="W46" t="str">
        <f ca="1"/>
        <v>Product44</v>
      </c>
      <c r="X46" t="str">
        <f ca="1"/>
        <v>Kg</v>
      </c>
      <c r="Y46">
        <f ca="1"/>
        <v>16333.92</v>
      </c>
      <c r="Z46">
        <f ca="1"/>
        <v>199</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3080" r:id="rId11" name="Check Box 8">
              <controlPr defaultSize="0" autoFill="0" autoLine="0" autoPict="0">
                <anchor moveWithCells="1">
                  <from>
                    <xdr:col>10</xdr:col>
                    <xdr:colOff>180975</xdr:colOff>
                    <xdr:row>17</xdr:row>
                    <xdr:rowOff>9525</xdr:rowOff>
                  </from>
                  <to>
                    <xdr:col>10</xdr:col>
                    <xdr:colOff>981075</xdr:colOff>
                    <xdr:row>18</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10</xdr:col>
                    <xdr:colOff>1009650</xdr:colOff>
                    <xdr:row>17</xdr:row>
                    <xdr:rowOff>0</xdr:rowOff>
                  </from>
                  <to>
                    <xdr:col>11</xdr:col>
                    <xdr:colOff>400050</xdr:colOff>
                    <xdr:row>18</xdr:row>
                    <xdr:rowOff>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11</xdr:col>
                    <xdr:colOff>733425</xdr:colOff>
                    <xdr:row>17</xdr:row>
                    <xdr:rowOff>9525</xdr:rowOff>
                  </from>
                  <to>
                    <xdr:col>12</xdr:col>
                    <xdr:colOff>247650</xdr:colOff>
                    <xdr:row>18</xdr:row>
                    <xdr:rowOff>9525</xdr:rowOff>
                  </to>
                </anchor>
              </controlPr>
            </control>
          </mc:Choice>
        </mc:AlternateContent>
        <mc:AlternateContent xmlns:mc="http://schemas.openxmlformats.org/markup-compatibility/2006">
          <mc:Choice Requires="x14">
            <control shapeId="3083" r:id="rId14" name="Scroll Bar 11">
              <controlPr defaultSize="0" autoPict="0">
                <anchor moveWithCells="1">
                  <from>
                    <xdr:col>27</xdr:col>
                    <xdr:colOff>285750</xdr:colOff>
                    <xdr:row>13</xdr:row>
                    <xdr:rowOff>9525</xdr:rowOff>
                  </from>
                  <to>
                    <xdr:col>27</xdr:col>
                    <xdr:colOff>638175</xdr:colOff>
                    <xdr:row>26</xdr:row>
                    <xdr:rowOff>38100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1CDE-E5DB-4C10-90DC-46E2451AF683}">
  <dimension ref="A1"/>
  <sheetViews>
    <sheetView showGridLines="0" showRowColHeaders="0" tabSelected="1" zoomScale="90" zoomScaleNormal="90" workbookViewId="0">
      <selection activeCell="J38" sqref="J38"/>
    </sheetView>
  </sheetViews>
  <sheetFormatPr defaultRowHeight="16.5"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H</dc:creator>
  <cp:lastModifiedBy>SURAJ H</cp:lastModifiedBy>
  <dcterms:created xsi:type="dcterms:W3CDTF">2021-11-03T11:40:02Z</dcterms:created>
  <dcterms:modified xsi:type="dcterms:W3CDTF">2023-09-23T03:13:04Z</dcterms:modified>
</cp:coreProperties>
</file>