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" sheetId="1" r:id="rId4"/>
    <sheet state="visible" name="Customer-Demographic" sheetId="2" r:id="rId5"/>
    <sheet state="visible" name="Product Engagement score" sheetId="3" r:id="rId6"/>
    <sheet state="visible" name="Profile" sheetId="4" r:id="rId7"/>
    <sheet state="visible" name="Dummy_customer" sheetId="5" r:id="rId8"/>
    <sheet state="visible" name="Profile_strength_score(TS_PSC00" sheetId="6" r:id="rId9"/>
    <sheet state="visible" name="dummy Product Engagement" sheetId="7" r:id="rId10"/>
    <sheet state="visible" name="Target_table_Product_Engagement" sheetId="8" r:id="rId11"/>
    <sheet state="visible" name="Target_Table_For_device_score" sheetId="9" r:id="rId12"/>
  </sheets>
  <definedNames/>
  <calcPr/>
  <extLst>
    <ext uri="GoogleSheetsCustomDataVersion1">
      <go:sheetsCustomData xmlns:go="http://customooxmlschemas.google.com/" r:id="rId13" roundtripDataSignature="AMtx7mhPbmzgEaeS47/P75yD4sfOweMLxw=="/>
    </ext>
  </extLst>
</workbook>
</file>

<file path=xl/sharedStrings.xml><?xml version="1.0" encoding="utf-8"?>
<sst xmlns="http://schemas.openxmlformats.org/spreadsheetml/2006/main" count="565" uniqueCount="350">
  <si>
    <t>Customer demographic score</t>
  </si>
  <si>
    <t>age</t>
  </si>
  <si>
    <t>High Weightage</t>
  </si>
  <si>
    <t>order</t>
  </si>
  <si>
    <t>occupation</t>
  </si>
  <si>
    <t>Segment</t>
  </si>
  <si>
    <t>education</t>
  </si>
  <si>
    <t>Low Weightage</t>
  </si>
  <si>
    <t>income</t>
  </si>
  <si>
    <t>gender</t>
  </si>
  <si>
    <t>marital status</t>
  </si>
  <si>
    <t>Profile stregth score</t>
  </si>
  <si>
    <t>Name</t>
  </si>
  <si>
    <t>same weightage</t>
  </si>
  <si>
    <t>Mobile</t>
  </si>
  <si>
    <t>Address</t>
  </si>
  <si>
    <t>Email</t>
  </si>
  <si>
    <t>DOB</t>
  </si>
  <si>
    <t>Digital Engagement score</t>
  </si>
  <si>
    <t>Frequency of transactions</t>
  </si>
  <si>
    <t>Yearly/Quaterly/Monthly w.r.t segment</t>
  </si>
  <si>
    <t>segment : Age bin, card bin, account type, demogrphic segment</t>
  </si>
  <si>
    <t xml:space="preserve">Avg amount </t>
  </si>
  <si>
    <t>Low-Limit(IQR)</t>
  </si>
  <si>
    <t>High-Limit(IQR)</t>
  </si>
  <si>
    <t xml:space="preserve">sd </t>
  </si>
  <si>
    <t>mad</t>
  </si>
  <si>
    <t>median</t>
  </si>
  <si>
    <t>Number of devices</t>
  </si>
  <si>
    <t>Number of MCC</t>
  </si>
  <si>
    <t>Product Engagement score</t>
  </si>
  <si>
    <t>Number of distinct products</t>
  </si>
  <si>
    <t>Score will be relative to other customers</t>
  </si>
  <si>
    <t>Total number of products</t>
  </si>
  <si>
    <t>First product age</t>
  </si>
  <si>
    <t>Latest product age</t>
  </si>
  <si>
    <t>CIF present in customer</t>
  </si>
  <si>
    <t>CIF present in customer_Account</t>
  </si>
  <si>
    <t>AGE</t>
  </si>
  <si>
    <t>COUNT</t>
  </si>
  <si>
    <t>Gender</t>
  </si>
  <si>
    <t>MARITAL_ST</t>
  </si>
  <si>
    <t>OCCUPATION</t>
  </si>
  <si>
    <t>ANNUAL_INCOME_BRACKET</t>
  </si>
  <si>
    <t>COUNT(*)</t>
  </si>
  <si>
    <t>%</t>
  </si>
  <si>
    <t>ANNUAL_INCOME</t>
  </si>
  <si>
    <t>IS_STAFF</t>
  </si>
  <si>
    <t>BANK_CUSTOMER_C</t>
  </si>
  <si>
    <t>------</t>
  </si>
  <si>
    <t>----------</t>
  </si>
  <si>
    <t>-</t>
  </si>
  <si>
    <t>------------------------------</t>
  </si>
  <si>
    <t>-------------</t>
  </si>
  <si>
    <t>---------------</t>
  </si>
  <si>
    <t>0-10</t>
  </si>
  <si>
    <t>M</t>
  </si>
  <si>
    <t>SEPARATED</t>
  </si>
  <si>
    <t>Self Employed</t>
  </si>
  <si>
    <t>11-20</t>
  </si>
  <si>
    <t>X</t>
  </si>
  <si>
    <t>Salaried</t>
  </si>
  <si>
    <t>1-5 Lakhs</t>
  </si>
  <si>
    <t>21-30</t>
  </si>
  <si>
    <t>F</t>
  </si>
  <si>
    <t>Seperated</t>
  </si>
  <si>
    <t>5-10 Lakhs</t>
  </si>
  <si>
    <t>31-40</t>
  </si>
  <si>
    <t>O</t>
  </si>
  <si>
    <t>Widowed</t>
  </si>
  <si>
    <t>Self- Employed</t>
  </si>
  <si>
    <t>0-1 Lakhs</t>
  </si>
  <si>
    <t>41-50</t>
  </si>
  <si>
    <t>T</t>
  </si>
  <si>
    <t>Divorced</t>
  </si>
  <si>
    <t>Not Employed</t>
  </si>
  <si>
    <t>0-1 Lakh</t>
  </si>
  <si>
    <t>51-60</t>
  </si>
  <si>
    <t>TOTAL</t>
  </si>
  <si>
    <t>Widow</t>
  </si>
  <si>
    <t>Others</t>
  </si>
  <si>
    <t>10-20 Lakh</t>
  </si>
  <si>
    <t>61-70</t>
  </si>
  <si>
    <t>Unmarried</t>
  </si>
  <si>
    <t>Housewife</t>
  </si>
  <si>
    <t>50Lakhs -1</t>
  </si>
  <si>
    <t>71-80</t>
  </si>
  <si>
    <t>Salaried Full time</t>
  </si>
  <si>
    <t>1-5 Lakh</t>
  </si>
  <si>
    <t>Single</t>
  </si>
  <si>
    <t>selfEmployed</t>
  </si>
  <si>
    <t>1 Cr-5 Cr</t>
  </si>
  <si>
    <t>Missing CIF</t>
  </si>
  <si>
    <t>Married</t>
  </si>
  <si>
    <t>Self Employed Full time</t>
  </si>
  <si>
    <t>20-50 Lakh</t>
  </si>
  <si>
    <t>Student</t>
  </si>
  <si>
    <t>Above 20 L</t>
  </si>
  <si>
    <t>Business</t>
  </si>
  <si>
    <t>10 Cr-25 C</t>
  </si>
  <si>
    <t>Not-Employed</t>
  </si>
  <si>
    <t>Above 50 C</t>
  </si>
  <si>
    <t>Self Employed Part time</t>
  </si>
  <si>
    <t>25-50 Lakh</t>
  </si>
  <si>
    <t>House Wife</t>
  </si>
  <si>
    <t>50 Lakhs -</t>
  </si>
  <si>
    <t>Salaried Part Time</t>
  </si>
  <si>
    <t>25 Cr-50 C</t>
  </si>
  <si>
    <t>Other</t>
  </si>
  <si>
    <t>5 Cr-10 Cr</t>
  </si>
  <si>
    <t>NotEmployed/HouseWife</t>
  </si>
  <si>
    <t>Below 50 L</t>
  </si>
  <si>
    <t>Salaried - Others</t>
  </si>
  <si>
    <t>Above 1 Cr</t>
  </si>
  <si>
    <t>Two Wheeler sub dealer</t>
  </si>
  <si>
    <t>5-10 Lakh</t>
  </si>
  <si>
    <t>Retired</t>
  </si>
  <si>
    <t>20-25 Lakh</t>
  </si>
  <si>
    <t>Professional</t>
  </si>
  <si>
    <t>Upto 1 Cr</t>
  </si>
  <si>
    <t>Two Wheeler subdealer</t>
  </si>
  <si>
    <t>50-1Cr</t>
  </si>
  <si>
    <t>Distributor of Mobile Phones</t>
  </si>
  <si>
    <t>05-10 lakh</t>
  </si>
  <si>
    <t>SELE EMPLOYED</t>
  </si>
  <si>
    <t>1cr</t>
  </si>
  <si>
    <t>Mobiles and Accessories</t>
  </si>
  <si>
    <t>Upto 1 cr</t>
  </si>
  <si>
    <t>Trading in Mobile</t>
  </si>
  <si>
    <t>1 Cr</t>
  </si>
  <si>
    <t>Retailer of Steel &amp; Cement</t>
  </si>
  <si>
    <t>1 cr</t>
  </si>
  <si>
    <t>Trading in steel</t>
  </si>
  <si>
    <t>1-5 lakh</t>
  </si>
  <si>
    <t>Subdealer of Two Wheelers</t>
  </si>
  <si>
    <t>50L - 1Cr</t>
  </si>
  <si>
    <t>Trading in two wheelers</t>
  </si>
  <si>
    <t>Up to 1 Cr</t>
  </si>
  <si>
    <t>Trading in Motor</t>
  </si>
  <si>
    <t>1 CR</t>
  </si>
  <si>
    <t>Trading in Mobile &amp; Phones</t>
  </si>
  <si>
    <t>Up to Rs 1</t>
  </si>
  <si>
    <t>Subdealer of TVS Two Wheelers</t>
  </si>
  <si>
    <t>Up to 1cr</t>
  </si>
  <si>
    <t>Trading in Greenlam</t>
  </si>
  <si>
    <t>Trading in mobile and asspries</t>
  </si>
  <si>
    <t>Upto 1Cr</t>
  </si>
  <si>
    <t>Electronics</t>
  </si>
  <si>
    <t>1 Cr -25 C</t>
  </si>
  <si>
    <t>Mobile Phone distributor</t>
  </si>
  <si>
    <t>1cr-25cr</t>
  </si>
  <si>
    <t>Trading in electronics Goods</t>
  </si>
  <si>
    <t>1 Cr-25 Cr</t>
  </si>
  <si>
    <t>Distributor of Home Appliances</t>
  </si>
  <si>
    <t>upto 1 Cr</t>
  </si>
  <si>
    <t>mobile and accessories</t>
  </si>
  <si>
    <t>10-15 Lakh</t>
  </si>
  <si>
    <t>25 cr</t>
  </si>
  <si>
    <t>50 Cr</t>
  </si>
  <si>
    <t>0-1Lakh</t>
  </si>
  <si>
    <t>1 cr-25 cr</t>
  </si>
  <si>
    <t>0-1</t>
  </si>
  <si>
    <t>1cr - 5cr</t>
  </si>
  <si>
    <t>2-3 Cr</t>
  </si>
  <si>
    <t>25 LAKH-50</t>
  </si>
  <si>
    <t>1Cr -25 cr</t>
  </si>
  <si>
    <t>7-5 Lakhs</t>
  </si>
  <si>
    <t>1CR</t>
  </si>
  <si>
    <t>5 to 10 La</t>
  </si>
  <si>
    <t>1-5 CRORE</t>
  </si>
  <si>
    <t>Above 50Cr</t>
  </si>
  <si>
    <t>01-05 Lakh</t>
  </si>
  <si>
    <t>5-1Cr</t>
  </si>
  <si>
    <t>20 - 50Lak</t>
  </si>
  <si>
    <t>Up to Rs.1</t>
  </si>
  <si>
    <t>05-10 Lakh</t>
  </si>
  <si>
    <t>5-10 lakh</t>
  </si>
  <si>
    <t>30-40 Lakh</t>
  </si>
  <si>
    <t>1CR TO 5 C</t>
  </si>
  <si>
    <t>01-5 Lakhs</t>
  </si>
  <si>
    <t>50LAC-1CR</t>
  </si>
  <si>
    <t>Above 25 C</t>
  </si>
  <si>
    <t>up to 1 cr</t>
  </si>
  <si>
    <t>1Cr-5Cr</t>
  </si>
  <si>
    <t>5 Cr</t>
  </si>
  <si>
    <t>up to 1 Cr</t>
  </si>
  <si>
    <t>1 cr to 25</t>
  </si>
  <si>
    <t>5-10Lakhs</t>
  </si>
  <si>
    <t>1-5 LAC</t>
  </si>
  <si>
    <t>01-02 CR</t>
  </si>
  <si>
    <t>50 Lakhs</t>
  </si>
  <si>
    <t>10 lac-1 C</t>
  </si>
  <si>
    <t>1 CR-25CR</t>
  </si>
  <si>
    <t>Up to 1CR</t>
  </si>
  <si>
    <t>50-100 Lac</t>
  </si>
  <si>
    <t>50l-1Cr</t>
  </si>
  <si>
    <t>5 to 10 la</t>
  </si>
  <si>
    <t>1 - 5 Lakh</t>
  </si>
  <si>
    <t>50 LAC TO</t>
  </si>
  <si>
    <t>50 lakh -1</t>
  </si>
  <si>
    <t>Up to 1 cr</t>
  </si>
  <si>
    <t>UPTO 1CR</t>
  </si>
  <si>
    <t>Account_opening_date</t>
  </si>
  <si>
    <t>CIF</t>
  </si>
  <si>
    <t>MIN(ACCOU</t>
  </si>
  <si>
    <t>MAX(ACCOU</t>
  </si>
  <si>
    <t>COUNT(DISTINCT(ACCOUNT_TYPE))</t>
  </si>
  <si>
    <t>COUNT(DISTINCT(PRODUCT_CODE))</t>
  </si>
  <si>
    <t>Days(Max-Min Dates)</t>
  </si>
  <si>
    <t xml:space="preserve"> account count/Days</t>
  </si>
  <si>
    <t>--------------------</t>
  </si>
  <si>
    <t>---------</t>
  </si>
  <si>
    <t>-----------------------------</t>
  </si>
  <si>
    <t>cif</t>
  </si>
  <si>
    <t>accoount_number</t>
  </si>
  <si>
    <t>account_open_date</t>
  </si>
  <si>
    <t>account_type</t>
  </si>
  <si>
    <t>FD</t>
  </si>
  <si>
    <t>Savings</t>
  </si>
  <si>
    <t>Count</t>
  </si>
  <si>
    <t>(min-max scaler)</t>
  </si>
  <si>
    <t>1-(min-max scaler)</t>
  </si>
  <si>
    <t>MOBILE_NUM</t>
  </si>
  <si>
    <t>EMAIL</t>
  </si>
  <si>
    <t>BIRTH_DAT</t>
  </si>
  <si>
    <t xml:space="preserve">     India</t>
  </si>
  <si>
    <t>01-JAN-00 X</t>
  </si>
  <si>
    <t>ANITA DEVI</t>
  </si>
  <si>
    <t>7575757575</t>
  </si>
  <si>
    <t xml:space="preserve">   GUJARAT  India</t>
  </si>
  <si>
    <t>abc@gmail.com</t>
  </si>
  <si>
    <t>9674251806</t>
  </si>
  <si>
    <t>140A,14N. S. C. BOSE ROAD  Kolkata WEST BENGAL 700092 India</t>
  </si>
  <si>
    <t>MAMTA DEVI</t>
  </si>
  <si>
    <t>7676767676</t>
  </si>
  <si>
    <t xml:space="preserve">   KARNATAKA  India</t>
  </si>
  <si>
    <t>abcdef@gmail.com</t>
  </si>
  <si>
    <t>9096196246</t>
  </si>
  <si>
    <t>PLOT N 7MAYA NIWASCHHAPRU  ROADNEAR DR BONDRE HOSPITAL CHHAPRU NAGAR CHOUK NAGPU</t>
  </si>
  <si>
    <t>MANJU DEVI</t>
  </si>
  <si>
    <t>1234567890</t>
  </si>
  <si>
    <t xml:space="preserve">   MADHYA PRADESH  India</t>
  </si>
  <si>
    <t>ananda_cky@rediffmail.com</t>
  </si>
  <si>
    <t>9818317076</t>
  </si>
  <si>
    <t xml:space="preserve">   DELHI  India</t>
  </si>
  <si>
    <t>POOJA</t>
  </si>
  <si>
    <t>7777755555</t>
  </si>
  <si>
    <t xml:space="preserve">   MAHARASHTRA  India</t>
  </si>
  <si>
    <t>dkperiwal@yahoo.co.in</t>
  </si>
  <si>
    <t>9753013615</t>
  </si>
  <si>
    <t>REKHA DEVI</t>
  </si>
  <si>
    <t>7777777777</t>
  </si>
  <si>
    <t xml:space="preserve">   PUNJAB  India</t>
  </si>
  <si>
    <t>jainpramod78@yahoo.co.in</t>
  </si>
  <si>
    <t>ANIL  KUMAR</t>
  </si>
  <si>
    <t>REKHA</t>
  </si>
  <si>
    <t>9777777777</t>
  </si>
  <si>
    <t xml:space="preserve">   RAJASTHAN  India</t>
  </si>
  <si>
    <t>jay196512@gmail.com</t>
  </si>
  <si>
    <t>ASHOK  KUMAR</t>
  </si>
  <si>
    <t>SANTOSH</t>
  </si>
  <si>
    <t>9734948452</t>
  </si>
  <si>
    <t xml:space="preserve">   TAMIL NADU  India</t>
  </si>
  <si>
    <t>kataria4004@gmail.com</t>
  </si>
  <si>
    <t>DINESH  KUMAR</t>
  </si>
  <si>
    <t>SUMAN</t>
  </si>
  <si>
    <t>8637000783</t>
  </si>
  <si>
    <t xml:space="preserve">   WEST BENGAL  India</t>
  </si>
  <si>
    <t>kushj101@gmail.com</t>
  </si>
  <si>
    <t>MUKESH  KUMAR</t>
  </si>
  <si>
    <t>Sunita .</t>
  </si>
  <si>
    <t>1234567891</t>
  </si>
  <si>
    <t>0000  Aurangabad MAHARASHTRA 431001 India</t>
  </si>
  <si>
    <t>mayurparpani@gmail.com</t>
  </si>
  <si>
    <t>MURUGAN  PROP</t>
  </si>
  <si>
    <t>Sunita Devi</t>
  </si>
  <si>
    <t>0000000000</t>
  </si>
  <si>
    <t>0000  Bikaner RAJASTHAN 334001 India</t>
  </si>
  <si>
    <t>na@gmail.com</t>
  </si>
  <si>
    <t>NARESH  KUMAR</t>
  </si>
  <si>
    <t>SUNITA DEVI</t>
  </si>
  <si>
    <t>9735344616</t>
  </si>
  <si>
    <t>0000  Solapur MAHARASHTRA 413401 India</t>
  </si>
  <si>
    <t>na@notavailable.com</t>
  </si>
  <si>
    <t>NAVEEN  KUMAR</t>
  </si>
  <si>
    <t>SUNITA</t>
  </si>
  <si>
    <t>8879120496</t>
  </si>
  <si>
    <t>0000Masauri Mandir Patna BIHAR 804452 India</t>
  </si>
  <si>
    <t>narendra.papriwal@transolutions.co.in</t>
  </si>
  <si>
    <t>PAWAN  KUMAR</t>
  </si>
  <si>
    <t>Total</t>
  </si>
  <si>
    <t>9019705822</t>
  </si>
  <si>
    <t>00Atali Na Rewari HARYANA 123401 India</t>
  </si>
  <si>
    <t>nomail@gmail.com</t>
  </si>
  <si>
    <t>PRAKASH  PROP</t>
  </si>
  <si>
    <t>max</t>
  </si>
  <si>
    <t>9382163164</t>
  </si>
  <si>
    <t>00Ateli Na Rewari HARYANA 123401 India</t>
  </si>
  <si>
    <t>nomail@janabank.com</t>
  </si>
  <si>
    <t>RAJESH  KUMAR</t>
  </si>
  <si>
    <t>min</t>
  </si>
  <si>
    <t>00Dhanarua  Patna BIHAR 804451 India</t>
  </si>
  <si>
    <t>nomail@nomail.com</t>
  </si>
  <si>
    <t>RAVI  PROP</t>
  </si>
  <si>
    <t>max-min</t>
  </si>
  <si>
    <t>9313983787</t>
  </si>
  <si>
    <t>00JuriaJuria  Naogaon ASSAM 782124 India</t>
  </si>
  <si>
    <t>null@gmail.com</t>
  </si>
  <si>
    <t>SAKTHIVEL  PROP</t>
  </si>
  <si>
    <t>8918197076</t>
  </si>
  <si>
    <t>00JuriaJuria  Naogaon Assam 782124 India</t>
  </si>
  <si>
    <t>null@mail.com</t>
  </si>
  <si>
    <t>SARAVANAN  PROP</t>
  </si>
  <si>
    <t>8699353297</t>
  </si>
  <si>
    <t>00NoBanki Temple Khordha ODISHA 752020 India</t>
  </si>
  <si>
    <t>rohitkabra81@gmail.com</t>
  </si>
  <si>
    <t>SIVAKUMAR  PROP</t>
  </si>
  <si>
    <t>7602215572</t>
  </si>
  <si>
    <t>01DAGAON ROADDAGAON MASZID Naogaon ASSAM 782124 India</t>
  </si>
  <si>
    <t>sharmasitaram@gmail.com</t>
  </si>
  <si>
    <t>SURESH  PROP</t>
  </si>
  <si>
    <t>CUST_CIF</t>
  </si>
  <si>
    <t>NAME</t>
  </si>
  <si>
    <t>MIN/MAX SCALER</t>
  </si>
  <si>
    <t>1-MIN/MAX SCALER</t>
  </si>
  <si>
    <t>ADDRESS</t>
  </si>
  <si>
    <t>MOBILE</t>
  </si>
  <si>
    <t>ABHISHEK</t>
  </si>
  <si>
    <t>MAX</t>
  </si>
  <si>
    <t>MIN</t>
  </si>
  <si>
    <t>MAX-MIN</t>
  </si>
  <si>
    <t>NAME_SCORE</t>
  </si>
  <si>
    <t>EMAIL_SCORE</t>
  </si>
  <si>
    <t>DOB_SCORE</t>
  </si>
  <si>
    <t>ADDDRESS_SCORE</t>
  </si>
  <si>
    <t>MOBILE_SCORE</t>
  </si>
  <si>
    <t>Total Profile Strength score</t>
  </si>
  <si>
    <t xml:space="preserve"> </t>
  </si>
  <si>
    <t>First product age(in months)</t>
  </si>
  <si>
    <t>Latest product age(in month)</t>
  </si>
  <si>
    <t>Product engangement score</t>
  </si>
  <si>
    <t>Final_Product_Engagement_Score</t>
  </si>
  <si>
    <t>customer account</t>
  </si>
  <si>
    <t>Channel</t>
  </si>
  <si>
    <t>Number of distinct Device used</t>
  </si>
  <si>
    <t>Total Distinct  of MCC used</t>
  </si>
  <si>
    <t>Number of Device used</t>
  </si>
  <si>
    <t>Type of OS used</t>
  </si>
  <si>
    <t>Final_Device_Score</t>
  </si>
  <si>
    <t>Andriod 8.9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</si>
</sst>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>
      <sz val="8.0"/>
      <color theme="1"/>
      <name val="Liberation Serif"/>
    </font>
    <font>
      <sz val="8.0"/>
      <color theme="1"/>
      <name val="&quot;Liberation Sans&quot;"/>
    </font>
    <font>
      <sz val="11.0"/>
      <color rgb="FF000000"/>
      <name val="&quot;docs-Calibri&quot;"/>
    </font>
    <font>
      <sz val="11.0"/>
      <color rgb="FF000000"/>
      <name val="Calibri"/>
    </font>
    <font>
      <sz val="8.0"/>
      <color theme="1"/>
      <name val="Arial"/>
    </font>
    <font>
      <sz val="14.0"/>
      <color rgb="FF000000"/>
      <name val="Calibri"/>
    </font>
    <font>
      <sz val="14.0"/>
      <color rgb="FF000000"/>
      <name val="&quot;docs-Calibri&quot;"/>
    </font>
    <font>
      <sz val="17.0"/>
      <color rgb="FF000000"/>
      <name val="Calibri"/>
    </font>
    <font>
      <b/>
      <sz val="11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0" fontId="2" numFmtId="0" xfId="0" applyBorder="1" applyFont="1"/>
    <xf borderId="1" fillId="0" fontId="1" numFmtId="0" xfId="0" applyBorder="1" applyFont="1"/>
    <xf quotePrefix="1" borderId="1" fillId="0" fontId="1" numFmtId="17" xfId="0" applyBorder="1" applyFont="1" applyNumberFormat="1"/>
    <xf borderId="1" fillId="0" fontId="1" numFmtId="16" xfId="0" applyBorder="1" applyFont="1" applyNumberFormat="1"/>
    <xf borderId="0" fillId="0" fontId="3" numFmtId="0" xfId="0" applyAlignment="1" applyFont="1">
      <alignment readingOrder="0"/>
    </xf>
    <xf borderId="0" fillId="0" fontId="1" numFmtId="15" xfId="0" applyFont="1" applyNumberFormat="1"/>
    <xf borderId="0" fillId="2" fontId="4" numFmtId="0" xfId="0" applyFill="1" applyFont="1"/>
    <xf borderId="0" fillId="2" fontId="3" numFmtId="0" xfId="0" applyFont="1"/>
    <xf borderId="0" fillId="0" fontId="3" numFmtId="2" xfId="0" applyFont="1" applyNumberFormat="1"/>
    <xf borderId="0" fillId="0" fontId="2" numFmtId="49" xfId="0" applyAlignment="1" applyFont="1" applyNumberFormat="1">
      <alignment readingOrder="0"/>
    </xf>
    <xf borderId="1" fillId="0" fontId="2" numFmtId="49" xfId="0" applyBorder="1" applyFont="1" applyNumberFormat="1"/>
    <xf borderId="0" fillId="0" fontId="1" numFmtId="0" xfId="0" applyAlignment="1" applyFont="1">
      <alignment readingOrder="0"/>
    </xf>
    <xf borderId="1" fillId="0" fontId="1" numFmtId="15" xfId="0" applyBorder="1" applyFont="1" applyNumberFormat="1"/>
    <xf borderId="0" fillId="0" fontId="1" numFmtId="49" xfId="0" applyFont="1" applyNumberFormat="1"/>
    <xf borderId="1" fillId="0" fontId="1" numFmtId="49" xfId="0" applyBorder="1" applyFont="1" applyNumberFormat="1"/>
    <xf borderId="0" fillId="3" fontId="3" numFmtId="0" xfId="0" applyAlignment="1" applyFill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readingOrder="0"/>
    </xf>
    <xf borderId="1" fillId="0" fontId="1" numFmtId="15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0" fillId="4" fontId="9" numFmtId="0" xfId="0" applyAlignment="1" applyFill="1" applyFont="1">
      <alignment horizontal="right" readingOrder="0"/>
    </xf>
    <xf borderId="0" fillId="0" fontId="3" numFmtId="0" xfId="0" applyFont="1"/>
    <xf borderId="0" fillId="4" fontId="5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164" xfId="0" applyFont="1" applyNumberFormat="1"/>
    <xf borderId="0" fillId="5" fontId="4" numFmtId="0" xfId="0" applyFill="1" applyFont="1"/>
    <xf borderId="0" fillId="3" fontId="4" numFmtId="0" xfId="0" applyAlignment="1" applyFont="1">
      <alignment readingOrder="0"/>
    </xf>
    <xf borderId="0" fillId="3" fontId="13" numFmtId="0" xfId="0" applyAlignment="1" applyFont="1">
      <alignment readingOrder="0"/>
    </xf>
    <xf borderId="0" fillId="0" fontId="14" numFmtId="0" xfId="0" applyAlignment="1" applyFont="1">
      <alignment horizontal="right" vertical="bottom"/>
    </xf>
    <xf borderId="0" fillId="0" fontId="14" numFmtId="2" xfId="0" applyAlignment="1" applyFont="1" applyNumberFormat="1">
      <alignment horizontal="right" vertical="bottom"/>
    </xf>
    <xf borderId="0" fillId="0" fontId="14" numFmtId="0" xfId="0" applyAlignment="1" applyFont="1">
      <alignment vertical="bottom"/>
    </xf>
    <xf borderId="0" fillId="0" fontId="9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21.13"/>
    <col customWidth="1" min="3" max="3" width="13.25"/>
    <col customWidth="1" min="4" max="26" width="7.63"/>
  </cols>
  <sheetData>
    <row r="1">
      <c r="B1" s="1"/>
    </row>
    <row r="2">
      <c r="A2" s="2" t="s">
        <v>0</v>
      </c>
      <c r="B2" s="3" t="s">
        <v>1</v>
      </c>
      <c r="C2" s="3" t="s">
        <v>2</v>
      </c>
      <c r="D2" s="3" t="s">
        <v>3</v>
      </c>
    </row>
    <row r="3">
      <c r="B3" s="3" t="s">
        <v>4</v>
      </c>
      <c r="C3" s="3" t="s">
        <v>2</v>
      </c>
      <c r="D3" s="3" t="s">
        <v>5</v>
      </c>
    </row>
    <row r="4">
      <c r="B4" s="3" t="s">
        <v>6</v>
      </c>
      <c r="C4" s="3" t="s">
        <v>7</v>
      </c>
      <c r="D4" s="3" t="s">
        <v>3</v>
      </c>
    </row>
    <row r="5">
      <c r="B5" s="3" t="s">
        <v>8</v>
      </c>
      <c r="C5" s="3" t="s">
        <v>7</v>
      </c>
      <c r="D5" s="3" t="s">
        <v>3</v>
      </c>
    </row>
    <row r="6">
      <c r="B6" s="3" t="s">
        <v>9</v>
      </c>
      <c r="C6" s="3" t="s">
        <v>7</v>
      </c>
      <c r="D6" s="3" t="s">
        <v>5</v>
      </c>
    </row>
    <row r="7">
      <c r="B7" s="3" t="s">
        <v>10</v>
      </c>
      <c r="C7" s="3" t="s">
        <v>7</v>
      </c>
      <c r="D7" s="3" t="s">
        <v>5</v>
      </c>
    </row>
    <row r="9">
      <c r="A9" s="2" t="s">
        <v>11</v>
      </c>
      <c r="B9" s="3" t="s">
        <v>12</v>
      </c>
      <c r="C9" s="3" t="s">
        <v>13</v>
      </c>
    </row>
    <row r="10">
      <c r="B10" s="3" t="s">
        <v>14</v>
      </c>
      <c r="C10" s="3" t="s">
        <v>13</v>
      </c>
    </row>
    <row r="11">
      <c r="B11" s="3" t="s">
        <v>15</v>
      </c>
      <c r="C11" s="3" t="s">
        <v>13</v>
      </c>
    </row>
    <row r="12">
      <c r="B12" s="3" t="s">
        <v>16</v>
      </c>
      <c r="C12" s="3" t="s">
        <v>13</v>
      </c>
    </row>
    <row r="13">
      <c r="B13" s="3" t="s">
        <v>17</v>
      </c>
      <c r="C13" s="3" t="s">
        <v>13</v>
      </c>
    </row>
    <row r="15">
      <c r="A15" s="2" t="s">
        <v>18</v>
      </c>
      <c r="B15" s="3" t="s">
        <v>19</v>
      </c>
      <c r="C15" s="3" t="s">
        <v>20</v>
      </c>
      <c r="G15" s="3" t="s">
        <v>21</v>
      </c>
    </row>
    <row r="16">
      <c r="B16" s="3" t="s">
        <v>22</v>
      </c>
      <c r="C16" s="3" t="s">
        <v>20</v>
      </c>
    </row>
    <row r="17">
      <c r="B17" s="3" t="s">
        <v>23</v>
      </c>
      <c r="C17" s="3" t="s">
        <v>20</v>
      </c>
    </row>
    <row r="18">
      <c r="B18" s="3" t="s">
        <v>24</v>
      </c>
      <c r="C18" s="3" t="s">
        <v>20</v>
      </c>
    </row>
    <row r="19">
      <c r="B19" s="3" t="s">
        <v>25</v>
      </c>
      <c r="C19" s="3" t="s">
        <v>20</v>
      </c>
    </row>
    <row r="20">
      <c r="B20" s="3" t="s">
        <v>26</v>
      </c>
      <c r="C20" s="3" t="s">
        <v>20</v>
      </c>
    </row>
    <row r="21" ht="15.75" customHeight="1">
      <c r="B21" s="3" t="s">
        <v>27</v>
      </c>
      <c r="C21" s="3" t="s">
        <v>20</v>
      </c>
    </row>
    <row r="22" ht="15.75" customHeight="1">
      <c r="B22" s="3" t="s">
        <v>28</v>
      </c>
      <c r="C22" s="3" t="s">
        <v>20</v>
      </c>
    </row>
    <row r="23" ht="15.75" customHeight="1">
      <c r="B23" s="3" t="s">
        <v>29</v>
      </c>
      <c r="C23" s="3" t="s">
        <v>20</v>
      </c>
    </row>
    <row r="24" ht="15.75" customHeight="1"/>
    <row r="25" ht="15.75" customHeight="1">
      <c r="A25" s="2" t="s">
        <v>30</v>
      </c>
      <c r="B25" s="3" t="s">
        <v>31</v>
      </c>
      <c r="C25" s="3" t="s">
        <v>32</v>
      </c>
    </row>
    <row r="26" ht="15.75" customHeight="1">
      <c r="B26" s="3" t="s">
        <v>33</v>
      </c>
    </row>
    <row r="27" ht="15.75" customHeight="1">
      <c r="B27" s="3" t="s">
        <v>34</v>
      </c>
    </row>
    <row r="28" ht="15.75" customHeight="1">
      <c r="B28" s="3" t="s">
        <v>35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5"/>
    <col customWidth="1" min="5" max="10" width="7.63"/>
    <col customWidth="1" min="11" max="11" width="10.38"/>
    <col customWidth="1" min="12" max="13" width="7.63"/>
    <col customWidth="1" min="14" max="14" width="26.13"/>
    <col customWidth="1" min="15" max="16" width="7.63"/>
    <col customWidth="1" min="17" max="17" width="23.0"/>
    <col customWidth="1" min="18" max="20" width="7.63"/>
    <col customWidth="1" min="21" max="21" width="15.25"/>
    <col customWidth="1" min="22" max="24" width="7.63"/>
    <col customWidth="1" min="25" max="25" width="8.63"/>
    <col customWidth="1" min="26" max="26" width="7.63"/>
    <col customWidth="1" min="27" max="27" width="17.0"/>
    <col customWidth="1" min="28" max="28" width="7.63"/>
  </cols>
  <sheetData>
    <row r="2">
      <c r="A2" s="2" t="s">
        <v>36</v>
      </c>
      <c r="B2" s="2"/>
      <c r="D2" s="2" t="s">
        <v>37</v>
      </c>
    </row>
    <row r="4">
      <c r="A4" s="4" t="s">
        <v>38</v>
      </c>
      <c r="B4" s="4" t="s">
        <v>39</v>
      </c>
      <c r="D4" s="4" t="s">
        <v>38</v>
      </c>
      <c r="E4" s="4" t="s">
        <v>39</v>
      </c>
      <c r="H4" s="4" t="s">
        <v>40</v>
      </c>
      <c r="I4" s="4" t="s">
        <v>39</v>
      </c>
      <c r="K4" s="4" t="s">
        <v>41</v>
      </c>
      <c r="L4" s="4" t="s">
        <v>39</v>
      </c>
      <c r="N4" s="4" t="s">
        <v>42</v>
      </c>
      <c r="O4" s="4" t="s">
        <v>39</v>
      </c>
      <c r="Q4" s="4" t="s">
        <v>43</v>
      </c>
      <c r="R4" s="4" t="s">
        <v>44</v>
      </c>
      <c r="S4" s="4" t="s">
        <v>45</v>
      </c>
      <c r="U4" s="4" t="s">
        <v>46</v>
      </c>
      <c r="V4" s="4" t="s">
        <v>44</v>
      </c>
      <c r="X4" s="4" t="s">
        <v>47</v>
      </c>
      <c r="Y4" s="4" t="s">
        <v>44</v>
      </c>
      <c r="AA4" s="4" t="s">
        <v>48</v>
      </c>
      <c r="AB4" s="4" t="s">
        <v>44</v>
      </c>
    </row>
    <row r="5">
      <c r="A5" s="5" t="s">
        <v>49</v>
      </c>
      <c r="B5" s="5" t="s">
        <v>50</v>
      </c>
      <c r="D5" s="5" t="s">
        <v>49</v>
      </c>
      <c r="E5" s="5" t="s">
        <v>50</v>
      </c>
      <c r="H5" s="5" t="s">
        <v>51</v>
      </c>
      <c r="I5" s="5" t="s">
        <v>50</v>
      </c>
      <c r="K5" s="5" t="s">
        <v>50</v>
      </c>
      <c r="L5" s="5" t="s">
        <v>50</v>
      </c>
      <c r="N5" s="5" t="s">
        <v>52</v>
      </c>
      <c r="O5" s="5" t="s">
        <v>50</v>
      </c>
      <c r="Q5" s="5" t="s">
        <v>52</v>
      </c>
      <c r="R5" s="5" t="s">
        <v>50</v>
      </c>
      <c r="S5" s="5"/>
      <c r="U5" s="5" t="s">
        <v>53</v>
      </c>
      <c r="V5" s="5" t="s">
        <v>50</v>
      </c>
      <c r="X5" s="5" t="s">
        <v>50</v>
      </c>
      <c r="Y5" s="5" t="s">
        <v>50</v>
      </c>
      <c r="AA5" s="5" t="s">
        <v>54</v>
      </c>
      <c r="AB5" s="5" t="s">
        <v>50</v>
      </c>
    </row>
    <row r="6">
      <c r="A6" s="5" t="s">
        <v>55</v>
      </c>
      <c r="B6" s="5">
        <v>27168.0</v>
      </c>
      <c r="D6" s="5" t="s">
        <v>55</v>
      </c>
      <c r="E6" s="5">
        <v>25307.0</v>
      </c>
      <c r="H6" s="5" t="s">
        <v>56</v>
      </c>
      <c r="I6" s="5">
        <v>476591.0</v>
      </c>
      <c r="K6" s="5" t="s">
        <v>57</v>
      </c>
      <c r="L6" s="5">
        <v>5.0</v>
      </c>
      <c r="N6" s="5" t="s">
        <v>58</v>
      </c>
      <c r="O6" s="5">
        <v>1728346.0</v>
      </c>
      <c r="Q6" s="5"/>
      <c r="R6" s="5">
        <v>3314309.0</v>
      </c>
      <c r="S6" s="5">
        <f t="shared" ref="S6:S93" si="1">R6/B$14*100</f>
        <v>91.14018</v>
      </c>
      <c r="U6" s="5">
        <v>0.0</v>
      </c>
      <c r="V6" s="5">
        <v>3636496.0</v>
      </c>
      <c r="X6" s="5">
        <v>0.0</v>
      </c>
      <c r="Y6" s="5">
        <v>3090763.0</v>
      </c>
      <c r="AA6" s="5"/>
      <c r="AB6" s="5">
        <v>3636496.0</v>
      </c>
    </row>
    <row r="7">
      <c r="A7" s="6" t="s">
        <v>59</v>
      </c>
      <c r="B7" s="5">
        <v>19089.0</v>
      </c>
      <c r="D7" s="6" t="s">
        <v>59</v>
      </c>
      <c r="E7" s="5">
        <v>15469.0</v>
      </c>
      <c r="H7" s="5" t="s">
        <v>60</v>
      </c>
      <c r="I7" s="5">
        <v>58981.0</v>
      </c>
      <c r="K7" s="5">
        <v>2.0</v>
      </c>
      <c r="L7" s="5">
        <v>6.0</v>
      </c>
      <c r="N7" s="5" t="s">
        <v>61</v>
      </c>
      <c r="O7" s="5">
        <v>1037338.0</v>
      </c>
      <c r="Q7" s="5" t="s">
        <v>62</v>
      </c>
      <c r="R7" s="5">
        <v>205008.0</v>
      </c>
      <c r="S7" s="5">
        <f t="shared" si="1"/>
        <v>5.637514794</v>
      </c>
      <c r="X7" s="5"/>
      <c r="Y7" s="5">
        <v>529040.0</v>
      </c>
    </row>
    <row r="8">
      <c r="A8" s="5" t="s">
        <v>63</v>
      </c>
      <c r="B8" s="5">
        <v>822005.0</v>
      </c>
      <c r="D8" s="5" t="s">
        <v>63</v>
      </c>
      <c r="E8" s="5">
        <v>636733.0</v>
      </c>
      <c r="H8" s="5" t="s">
        <v>64</v>
      </c>
      <c r="I8" s="5">
        <v>3093463.0</v>
      </c>
      <c r="K8" s="5" t="s">
        <v>65</v>
      </c>
      <c r="L8" s="5">
        <v>2160.0</v>
      </c>
      <c r="N8" s="5"/>
      <c r="O8" s="5">
        <v>467374.0</v>
      </c>
      <c r="Q8" s="5" t="s">
        <v>66</v>
      </c>
      <c r="R8" s="5">
        <v>42889.0</v>
      </c>
      <c r="S8" s="5">
        <f t="shared" si="1"/>
        <v>1.17940457</v>
      </c>
      <c r="X8" s="5">
        <v>1.0</v>
      </c>
      <c r="Y8" s="5">
        <v>16693.0</v>
      </c>
    </row>
    <row r="9">
      <c r="A9" s="5" t="s">
        <v>67</v>
      </c>
      <c r="B9" s="5">
        <v>1258870.0</v>
      </c>
      <c r="D9" s="5" t="s">
        <v>67</v>
      </c>
      <c r="E9" s="5">
        <v>1033164.0</v>
      </c>
      <c r="H9" s="5" t="s">
        <v>68</v>
      </c>
      <c r="I9" s="5">
        <v>79.0</v>
      </c>
      <c r="K9" s="5" t="s">
        <v>69</v>
      </c>
      <c r="L9" s="5">
        <v>2760.0</v>
      </c>
      <c r="N9" s="5" t="s">
        <v>70</v>
      </c>
      <c r="O9" s="5">
        <v>124169.0</v>
      </c>
      <c r="Q9" s="5" t="s">
        <v>71</v>
      </c>
      <c r="R9" s="5">
        <v>31501.0</v>
      </c>
      <c r="S9" s="5">
        <f t="shared" si="1"/>
        <v>0.8662459686</v>
      </c>
    </row>
    <row r="10">
      <c r="A10" s="5" t="s">
        <v>72</v>
      </c>
      <c r="B10" s="5">
        <v>996633.0</v>
      </c>
      <c r="D10" s="5" t="s">
        <v>72</v>
      </c>
      <c r="E10" s="5">
        <v>827979.0</v>
      </c>
      <c r="H10" s="5" t="s">
        <v>73</v>
      </c>
      <c r="I10" s="5">
        <v>7382.0</v>
      </c>
      <c r="K10" s="5" t="s">
        <v>74</v>
      </c>
      <c r="L10" s="5">
        <v>4382.0</v>
      </c>
      <c r="N10" s="5" t="s">
        <v>75</v>
      </c>
      <c r="O10" s="5">
        <v>123955.0</v>
      </c>
      <c r="Q10" s="5" t="s">
        <v>76</v>
      </c>
      <c r="R10" s="5">
        <v>11639.0</v>
      </c>
      <c r="S10" s="5">
        <f t="shared" si="1"/>
        <v>0.3200608498</v>
      </c>
    </row>
    <row r="11">
      <c r="A11" s="5" t="s">
        <v>77</v>
      </c>
      <c r="B11" s="5">
        <v>470921.0</v>
      </c>
      <c r="D11" s="5" t="s">
        <v>77</v>
      </c>
      <c r="E11" s="5">
        <v>387345.0</v>
      </c>
      <c r="H11" s="4" t="s">
        <v>78</v>
      </c>
      <c r="I11" s="4">
        <f>SUM(I6:I10)</f>
        <v>3636496</v>
      </c>
      <c r="K11" s="5" t="s">
        <v>79</v>
      </c>
      <c r="L11" s="5">
        <v>8332.0</v>
      </c>
      <c r="N11" s="5" t="s">
        <v>80</v>
      </c>
      <c r="O11" s="5">
        <v>62294.0</v>
      </c>
      <c r="Q11" s="5" t="s">
        <v>81</v>
      </c>
      <c r="R11" s="5">
        <v>11633.0</v>
      </c>
      <c r="S11" s="5">
        <f t="shared" si="1"/>
        <v>0.3198958558</v>
      </c>
    </row>
    <row r="12">
      <c r="A12" s="5" t="s">
        <v>82</v>
      </c>
      <c r="B12" s="5">
        <v>39316.0</v>
      </c>
      <c r="D12" s="5" t="s">
        <v>82</v>
      </c>
      <c r="E12" s="5">
        <v>36521.0</v>
      </c>
      <c r="K12" s="5" t="s">
        <v>83</v>
      </c>
      <c r="L12" s="5">
        <v>46227.0</v>
      </c>
      <c r="N12" s="5" t="s">
        <v>84</v>
      </c>
      <c r="O12" s="5">
        <v>40006.0</v>
      </c>
      <c r="Q12" s="5" t="s">
        <v>85</v>
      </c>
      <c r="R12" s="5">
        <v>9940.0</v>
      </c>
      <c r="S12" s="5">
        <f t="shared" si="1"/>
        <v>0.2733400504</v>
      </c>
    </row>
    <row r="13">
      <c r="A13" s="5" t="s">
        <v>86</v>
      </c>
      <c r="B13" s="5">
        <v>2494.0</v>
      </c>
      <c r="D13" s="5" t="s">
        <v>86</v>
      </c>
      <c r="E13" s="5">
        <v>2378.0</v>
      </c>
      <c r="K13" s="5"/>
      <c r="L13" s="5">
        <v>78043.0</v>
      </c>
      <c r="N13" s="5" t="s">
        <v>87</v>
      </c>
      <c r="O13" s="5">
        <v>17556.0</v>
      </c>
      <c r="Q13" s="5" t="s">
        <v>88</v>
      </c>
      <c r="R13" s="5">
        <v>2970.0</v>
      </c>
      <c r="S13" s="5">
        <f t="shared" si="1"/>
        <v>0.08167202714</v>
      </c>
    </row>
    <row r="14">
      <c r="A14" s="4" t="s">
        <v>78</v>
      </c>
      <c r="B14" s="4">
        <f>SUM(B6:B13)</f>
        <v>3636496</v>
      </c>
      <c r="D14" s="4" t="s">
        <v>78</v>
      </c>
      <c r="E14" s="4">
        <f>SUM(E6:E13)</f>
        <v>2964896</v>
      </c>
      <c r="K14" s="5" t="s">
        <v>89</v>
      </c>
      <c r="L14" s="5">
        <v>285527.0</v>
      </c>
      <c r="N14" s="5" t="s">
        <v>90</v>
      </c>
      <c r="O14" s="5">
        <v>16122.0</v>
      </c>
      <c r="Q14" s="5" t="s">
        <v>91</v>
      </c>
      <c r="R14" s="5">
        <v>1617.0</v>
      </c>
      <c r="S14" s="5">
        <f t="shared" si="1"/>
        <v>0.04446588144</v>
      </c>
    </row>
    <row r="15">
      <c r="D15" s="3" t="s">
        <v>92</v>
      </c>
      <c r="E15" s="3">
        <f>B14-E14</f>
        <v>671600</v>
      </c>
      <c r="K15" s="5" t="s">
        <v>93</v>
      </c>
      <c r="L15" s="5">
        <v>3209054.0</v>
      </c>
      <c r="N15" s="5" t="s">
        <v>94</v>
      </c>
      <c r="O15" s="5">
        <v>8847.0</v>
      </c>
      <c r="Q15" s="5" t="s">
        <v>95</v>
      </c>
      <c r="R15" s="5">
        <v>1383.0</v>
      </c>
      <c r="S15" s="5">
        <f t="shared" si="1"/>
        <v>0.03803111567</v>
      </c>
    </row>
    <row r="16">
      <c r="E16" s="3">
        <f>SUM(E14:E15)</f>
        <v>3636496</v>
      </c>
      <c r="N16" s="5" t="s">
        <v>96</v>
      </c>
      <c r="O16" s="5">
        <v>5120.0</v>
      </c>
      <c r="Q16" s="5" t="s">
        <v>97</v>
      </c>
      <c r="R16" s="5">
        <v>763.0</v>
      </c>
      <c r="S16" s="5">
        <f t="shared" si="1"/>
        <v>0.02098173626</v>
      </c>
    </row>
    <row r="17">
      <c r="N17" s="5" t="s">
        <v>98</v>
      </c>
      <c r="O17" s="5">
        <v>2237.0</v>
      </c>
      <c r="Q17" s="5" t="s">
        <v>99</v>
      </c>
      <c r="R17" s="5">
        <v>746.0</v>
      </c>
      <c r="S17" s="5">
        <f t="shared" si="1"/>
        <v>0.02051425328</v>
      </c>
    </row>
    <row r="18">
      <c r="N18" s="5" t="s">
        <v>100</v>
      </c>
      <c r="O18" s="5">
        <v>1173.0</v>
      </c>
      <c r="Q18" s="5" t="s">
        <v>101</v>
      </c>
      <c r="R18" s="5">
        <v>355.0</v>
      </c>
      <c r="S18" s="5">
        <f t="shared" si="1"/>
        <v>0.009762144658</v>
      </c>
    </row>
    <row r="19">
      <c r="N19" s="5" t="s">
        <v>102</v>
      </c>
      <c r="O19" s="5">
        <v>718.0</v>
      </c>
      <c r="Q19" s="5" t="s">
        <v>103</v>
      </c>
      <c r="R19" s="5">
        <v>334.0</v>
      </c>
      <c r="S19" s="5">
        <f t="shared" si="1"/>
        <v>0.009184665678</v>
      </c>
    </row>
    <row r="20">
      <c r="N20" s="5" t="s">
        <v>104</v>
      </c>
      <c r="O20" s="5">
        <v>396.0</v>
      </c>
      <c r="Q20" s="5" t="s">
        <v>105</v>
      </c>
      <c r="R20" s="5">
        <v>299.0</v>
      </c>
      <c r="S20" s="5">
        <f t="shared" si="1"/>
        <v>0.008222200712</v>
      </c>
    </row>
    <row r="21" ht="15.75" customHeight="1">
      <c r="N21" s="5" t="s">
        <v>106</v>
      </c>
      <c r="O21" s="5">
        <v>313.0</v>
      </c>
      <c r="Q21" s="5" t="s">
        <v>107</v>
      </c>
      <c r="R21" s="5">
        <v>278.0</v>
      </c>
      <c r="S21" s="5">
        <f t="shared" si="1"/>
        <v>0.007644721732</v>
      </c>
    </row>
    <row r="22" ht="15.75" customHeight="1">
      <c r="N22" s="5" t="s">
        <v>108</v>
      </c>
      <c r="O22" s="5">
        <v>210.0</v>
      </c>
      <c r="Q22" s="5" t="s">
        <v>109</v>
      </c>
      <c r="R22" s="5">
        <v>245.0</v>
      </c>
      <c r="S22" s="5">
        <f t="shared" si="1"/>
        <v>0.006737254764</v>
      </c>
    </row>
    <row r="23" ht="15.75" customHeight="1">
      <c r="N23" s="5" t="s">
        <v>110</v>
      </c>
      <c r="O23" s="5">
        <v>154.0</v>
      </c>
      <c r="Q23" s="5" t="s">
        <v>111</v>
      </c>
      <c r="R23" s="5">
        <v>143.0</v>
      </c>
      <c r="S23" s="5">
        <f t="shared" si="1"/>
        <v>0.003932356862</v>
      </c>
    </row>
    <row r="24" ht="15.75" customHeight="1">
      <c r="N24" s="5" t="s">
        <v>112</v>
      </c>
      <c r="O24" s="5">
        <v>100.0</v>
      </c>
      <c r="Q24" s="5" t="s">
        <v>113</v>
      </c>
      <c r="R24" s="5">
        <v>135.0</v>
      </c>
      <c r="S24" s="5">
        <f t="shared" si="1"/>
        <v>0.00371236487</v>
      </c>
    </row>
    <row r="25" ht="15.75" customHeight="1">
      <c r="N25" s="5" t="s">
        <v>114</v>
      </c>
      <c r="O25" s="5">
        <v>13.0</v>
      </c>
      <c r="Q25" s="5" t="s">
        <v>115</v>
      </c>
      <c r="R25" s="5">
        <v>129.0</v>
      </c>
      <c r="S25" s="5">
        <f t="shared" si="1"/>
        <v>0.003547370876</v>
      </c>
    </row>
    <row r="26" ht="15.75" customHeight="1">
      <c r="N26" s="5" t="s">
        <v>116</v>
      </c>
      <c r="O26" s="5">
        <v>12.0</v>
      </c>
      <c r="Q26" s="5" t="s">
        <v>117</v>
      </c>
      <c r="R26" s="5">
        <v>54.0</v>
      </c>
      <c r="S26" s="5">
        <f t="shared" si="1"/>
        <v>0.001484945948</v>
      </c>
    </row>
    <row r="27" ht="15.75" customHeight="1">
      <c r="N27" s="5" t="s">
        <v>118</v>
      </c>
      <c r="O27" s="5">
        <v>8.0</v>
      </c>
      <c r="Q27" s="5" t="s">
        <v>119</v>
      </c>
      <c r="R27" s="5">
        <v>16.0</v>
      </c>
      <c r="S27" s="5">
        <f t="shared" si="1"/>
        <v>0.0004399839846</v>
      </c>
    </row>
    <row r="28" ht="15.75" customHeight="1">
      <c r="N28" s="5" t="s">
        <v>120</v>
      </c>
      <c r="O28" s="5">
        <v>4.0</v>
      </c>
      <c r="Q28" s="5" t="s">
        <v>121</v>
      </c>
      <c r="R28" s="5">
        <v>8.0</v>
      </c>
      <c r="S28" s="5">
        <f t="shared" si="1"/>
        <v>0.0002199919923</v>
      </c>
    </row>
    <row r="29" ht="15.75" customHeight="1">
      <c r="N29" s="5" t="s">
        <v>122</v>
      </c>
      <c r="O29" s="5">
        <v>3.0</v>
      </c>
      <c r="Q29" s="5" t="s">
        <v>123</v>
      </c>
      <c r="R29" s="5">
        <v>6.0</v>
      </c>
      <c r="S29" s="5">
        <f t="shared" si="1"/>
        <v>0.0001649939942</v>
      </c>
    </row>
    <row r="30" ht="15.75" customHeight="1">
      <c r="N30" s="5" t="s">
        <v>124</v>
      </c>
      <c r="O30" s="5">
        <v>3.0</v>
      </c>
      <c r="Q30" s="5" t="s">
        <v>125</v>
      </c>
      <c r="R30" s="5">
        <v>5.0</v>
      </c>
      <c r="S30" s="5">
        <f t="shared" si="1"/>
        <v>0.0001374949952</v>
      </c>
    </row>
    <row r="31" ht="15.75" customHeight="1">
      <c r="N31" s="5" t="s">
        <v>126</v>
      </c>
      <c r="O31" s="5">
        <v>3.0</v>
      </c>
      <c r="Q31" s="5" t="s">
        <v>127</v>
      </c>
      <c r="R31" s="5">
        <v>4.0</v>
      </c>
      <c r="S31" s="5">
        <f t="shared" si="1"/>
        <v>0.0001099959961</v>
      </c>
    </row>
    <row r="32" ht="15.75" customHeight="1">
      <c r="N32" s="5" t="s">
        <v>128</v>
      </c>
      <c r="O32" s="5">
        <v>3.0</v>
      </c>
      <c r="Q32" s="5" t="s">
        <v>129</v>
      </c>
      <c r="R32" s="5">
        <v>4.0</v>
      </c>
      <c r="S32" s="5">
        <f t="shared" si="1"/>
        <v>0.0001099959961</v>
      </c>
    </row>
    <row r="33" ht="15.75" customHeight="1">
      <c r="N33" s="5" t="s">
        <v>130</v>
      </c>
      <c r="O33" s="5">
        <v>3.0</v>
      </c>
      <c r="Q33" s="5" t="s">
        <v>131</v>
      </c>
      <c r="R33" s="5">
        <v>4.0</v>
      </c>
      <c r="S33" s="5">
        <f t="shared" si="1"/>
        <v>0.0001099959961</v>
      </c>
    </row>
    <row r="34" ht="15.75" customHeight="1">
      <c r="N34" s="5" t="s">
        <v>132</v>
      </c>
      <c r="O34" s="5">
        <v>2.0</v>
      </c>
      <c r="Q34" s="5" t="s">
        <v>133</v>
      </c>
      <c r="R34" s="5">
        <v>3.0</v>
      </c>
      <c r="S34" s="5">
        <f t="shared" si="1"/>
        <v>0.00008249699711</v>
      </c>
    </row>
    <row r="35" ht="15.75" customHeight="1">
      <c r="N35" s="5" t="s">
        <v>134</v>
      </c>
      <c r="O35" s="5">
        <v>2.0</v>
      </c>
      <c r="Q35" s="5" t="s">
        <v>135</v>
      </c>
      <c r="R35" s="5">
        <v>3.0</v>
      </c>
      <c r="S35" s="5">
        <f t="shared" si="1"/>
        <v>0.00008249699711</v>
      </c>
    </row>
    <row r="36" ht="15.75" customHeight="1">
      <c r="N36" s="5" t="s">
        <v>136</v>
      </c>
      <c r="O36" s="5">
        <v>2.0</v>
      </c>
      <c r="Q36" s="5" t="s">
        <v>137</v>
      </c>
      <c r="R36" s="5">
        <v>3.0</v>
      </c>
      <c r="S36" s="5">
        <f t="shared" si="1"/>
        <v>0.00008249699711</v>
      </c>
    </row>
    <row r="37" ht="15.75" customHeight="1">
      <c r="N37" s="5" t="s">
        <v>138</v>
      </c>
      <c r="O37" s="5">
        <v>1.0</v>
      </c>
      <c r="Q37" s="5" t="s">
        <v>139</v>
      </c>
      <c r="R37" s="5">
        <v>3.0</v>
      </c>
      <c r="S37" s="5">
        <f t="shared" si="1"/>
        <v>0.00008249699711</v>
      </c>
    </row>
    <row r="38" ht="15.75" customHeight="1">
      <c r="N38" s="5" t="s">
        <v>140</v>
      </c>
      <c r="O38" s="5">
        <v>1.0</v>
      </c>
      <c r="Q38" s="5" t="s">
        <v>141</v>
      </c>
      <c r="R38" s="5">
        <v>3.0</v>
      </c>
      <c r="S38" s="5">
        <f t="shared" si="1"/>
        <v>0.00008249699711</v>
      </c>
    </row>
    <row r="39" ht="15.75" customHeight="1">
      <c r="N39" s="5" t="s">
        <v>142</v>
      </c>
      <c r="O39" s="5">
        <v>1.0</v>
      </c>
      <c r="Q39" s="5" t="s">
        <v>143</v>
      </c>
      <c r="R39" s="5">
        <v>2.0</v>
      </c>
      <c r="S39" s="5">
        <f t="shared" si="1"/>
        <v>0.00005499799807</v>
      </c>
    </row>
    <row r="40" ht="15.75" customHeight="1">
      <c r="N40" s="5" t="s">
        <v>144</v>
      </c>
      <c r="O40" s="5">
        <v>1.0</v>
      </c>
      <c r="Q40" s="7">
        <v>44317.0</v>
      </c>
      <c r="R40" s="5">
        <v>2.0</v>
      </c>
      <c r="S40" s="5">
        <f t="shared" si="1"/>
        <v>0.00005499799807</v>
      </c>
    </row>
    <row r="41" ht="15.75" customHeight="1">
      <c r="N41" s="5" t="s">
        <v>145</v>
      </c>
      <c r="O41" s="5">
        <v>1.0</v>
      </c>
      <c r="Q41" s="5" t="s">
        <v>146</v>
      </c>
      <c r="R41" s="5">
        <v>2.0</v>
      </c>
      <c r="S41" s="5">
        <f t="shared" si="1"/>
        <v>0.00005499799807</v>
      </c>
    </row>
    <row r="42" ht="15.75" customHeight="1">
      <c r="N42" s="5" t="s">
        <v>147</v>
      </c>
      <c r="O42" s="5">
        <v>1.0</v>
      </c>
      <c r="Q42" s="5" t="s">
        <v>148</v>
      </c>
      <c r="R42" s="5">
        <v>2.0</v>
      </c>
      <c r="S42" s="5">
        <f t="shared" si="1"/>
        <v>0.00005499799807</v>
      </c>
    </row>
    <row r="43" ht="15.75" customHeight="1">
      <c r="N43" s="5" t="s">
        <v>149</v>
      </c>
      <c r="O43" s="5">
        <v>1.0</v>
      </c>
      <c r="Q43" s="5" t="s">
        <v>150</v>
      </c>
      <c r="R43" s="5">
        <v>2.0</v>
      </c>
      <c r="S43" s="5">
        <f t="shared" si="1"/>
        <v>0.00005499799807</v>
      </c>
    </row>
    <row r="44" ht="15.75" customHeight="1">
      <c r="N44" s="5" t="s">
        <v>151</v>
      </c>
      <c r="O44" s="5">
        <v>1.0</v>
      </c>
      <c r="Q44" s="5" t="s">
        <v>152</v>
      </c>
      <c r="R44" s="5">
        <v>2.0</v>
      </c>
      <c r="S44" s="5">
        <f t="shared" si="1"/>
        <v>0.00005499799807</v>
      </c>
    </row>
    <row r="45" ht="15.75" customHeight="1">
      <c r="N45" s="5" t="s">
        <v>153</v>
      </c>
      <c r="O45" s="5">
        <v>1.0</v>
      </c>
      <c r="Q45" s="5" t="s">
        <v>154</v>
      </c>
      <c r="R45" s="5">
        <v>2.0</v>
      </c>
      <c r="S45" s="5">
        <f t="shared" si="1"/>
        <v>0.00005499799807</v>
      </c>
    </row>
    <row r="46" ht="15.75" customHeight="1">
      <c r="N46" s="5" t="s">
        <v>155</v>
      </c>
      <c r="O46" s="5">
        <v>1.0</v>
      </c>
      <c r="Q46" s="5" t="s">
        <v>156</v>
      </c>
      <c r="R46" s="5">
        <v>2.0</v>
      </c>
      <c r="S46" s="5">
        <f t="shared" si="1"/>
        <v>0.00005499799807</v>
      </c>
    </row>
    <row r="47" ht="15.75" customHeight="1">
      <c r="Q47" s="5" t="s">
        <v>157</v>
      </c>
      <c r="R47" s="5">
        <v>2.0</v>
      </c>
      <c r="S47" s="5">
        <f t="shared" si="1"/>
        <v>0.00005499799807</v>
      </c>
    </row>
    <row r="48" ht="15.75" customHeight="1">
      <c r="Q48" s="5">
        <v>0.0</v>
      </c>
      <c r="R48" s="5">
        <v>1.0</v>
      </c>
      <c r="S48" s="5">
        <f t="shared" si="1"/>
        <v>0.00002749899904</v>
      </c>
    </row>
    <row r="49" ht="15.75" customHeight="1">
      <c r="Q49" s="5" t="s">
        <v>158</v>
      </c>
      <c r="R49" s="5">
        <v>1.0</v>
      </c>
      <c r="S49" s="5">
        <f t="shared" si="1"/>
        <v>0.00002749899904</v>
      </c>
    </row>
    <row r="50" ht="15.75" customHeight="1">
      <c r="Q50" s="5" t="s">
        <v>159</v>
      </c>
      <c r="R50" s="5">
        <v>1.0</v>
      </c>
      <c r="S50" s="5">
        <f t="shared" si="1"/>
        <v>0.00002749899904</v>
      </c>
    </row>
    <row r="51" ht="15.75" customHeight="1">
      <c r="Q51" s="5" t="s">
        <v>160</v>
      </c>
      <c r="R51" s="5">
        <v>1.0</v>
      </c>
      <c r="S51" s="5">
        <f t="shared" si="1"/>
        <v>0.00002749899904</v>
      </c>
    </row>
    <row r="52" ht="15.75" customHeight="1">
      <c r="Q52" s="5" t="s">
        <v>161</v>
      </c>
      <c r="R52" s="5">
        <v>1.0</v>
      </c>
      <c r="S52" s="5">
        <f t="shared" si="1"/>
        <v>0.00002749899904</v>
      </c>
    </row>
    <row r="53" ht="15.75" customHeight="1">
      <c r="Q53" s="5" t="s">
        <v>162</v>
      </c>
      <c r="R53" s="5">
        <v>1.0</v>
      </c>
      <c r="S53" s="5">
        <f t="shared" si="1"/>
        <v>0.00002749899904</v>
      </c>
    </row>
    <row r="54" ht="15.75" customHeight="1">
      <c r="Q54" s="5" t="s">
        <v>163</v>
      </c>
      <c r="R54" s="5">
        <v>1.0</v>
      </c>
      <c r="S54" s="5">
        <f t="shared" si="1"/>
        <v>0.00002749899904</v>
      </c>
    </row>
    <row r="55" ht="15.75" customHeight="1">
      <c r="Q55" s="5" t="s">
        <v>164</v>
      </c>
      <c r="R55" s="5">
        <v>1.0</v>
      </c>
      <c r="S55" s="5">
        <f t="shared" si="1"/>
        <v>0.00002749899904</v>
      </c>
    </row>
    <row r="56" ht="15.75" customHeight="1">
      <c r="Q56" s="5" t="s">
        <v>165</v>
      </c>
      <c r="R56" s="5">
        <v>1.0</v>
      </c>
      <c r="S56" s="5">
        <f t="shared" si="1"/>
        <v>0.00002749899904</v>
      </c>
    </row>
    <row r="57" ht="15.75" customHeight="1">
      <c r="Q57" s="5" t="s">
        <v>166</v>
      </c>
      <c r="R57" s="5">
        <v>1.0</v>
      </c>
      <c r="S57" s="5">
        <f t="shared" si="1"/>
        <v>0.00002749899904</v>
      </c>
    </row>
    <row r="58" ht="15.75" customHeight="1">
      <c r="Q58" s="5" t="s">
        <v>167</v>
      </c>
      <c r="R58" s="5">
        <v>1.0</v>
      </c>
      <c r="S58" s="5">
        <f t="shared" si="1"/>
        <v>0.00002749899904</v>
      </c>
    </row>
    <row r="59" ht="15.75" customHeight="1">
      <c r="Q59" s="5" t="s">
        <v>168</v>
      </c>
      <c r="R59" s="5">
        <v>1.0</v>
      </c>
      <c r="S59" s="5">
        <f t="shared" si="1"/>
        <v>0.00002749899904</v>
      </c>
    </row>
    <row r="60" ht="15.75" customHeight="1">
      <c r="Q60" s="5" t="s">
        <v>169</v>
      </c>
      <c r="R60" s="5">
        <v>1.0</v>
      </c>
      <c r="S60" s="5">
        <f t="shared" si="1"/>
        <v>0.00002749899904</v>
      </c>
    </row>
    <row r="61" ht="15.75" customHeight="1">
      <c r="Q61" s="5" t="s">
        <v>170</v>
      </c>
      <c r="R61" s="5">
        <v>1.0</v>
      </c>
      <c r="S61" s="5">
        <f t="shared" si="1"/>
        <v>0.00002749899904</v>
      </c>
    </row>
    <row r="62" ht="15.75" customHeight="1">
      <c r="Q62" s="5" t="s">
        <v>171</v>
      </c>
      <c r="R62" s="5">
        <v>1.0</v>
      </c>
      <c r="S62" s="5">
        <f t="shared" si="1"/>
        <v>0.00002749899904</v>
      </c>
    </row>
    <row r="63" ht="15.75" customHeight="1">
      <c r="Q63" s="5" t="s">
        <v>172</v>
      </c>
      <c r="R63" s="5">
        <v>1.0</v>
      </c>
      <c r="S63" s="5">
        <f t="shared" si="1"/>
        <v>0.00002749899904</v>
      </c>
    </row>
    <row r="64" ht="15.75" customHeight="1">
      <c r="Q64" s="5" t="s">
        <v>173</v>
      </c>
      <c r="R64" s="5">
        <v>1.0</v>
      </c>
      <c r="S64" s="5">
        <f t="shared" si="1"/>
        <v>0.00002749899904</v>
      </c>
    </row>
    <row r="65" ht="15.75" customHeight="1">
      <c r="Q65" s="5" t="s">
        <v>174</v>
      </c>
      <c r="R65" s="5">
        <v>1.0</v>
      </c>
      <c r="S65" s="5">
        <f t="shared" si="1"/>
        <v>0.00002749899904</v>
      </c>
    </row>
    <row r="66" ht="15.75" customHeight="1">
      <c r="Q66" s="5" t="s">
        <v>175</v>
      </c>
      <c r="R66" s="5">
        <v>1.0</v>
      </c>
      <c r="S66" s="5">
        <f t="shared" si="1"/>
        <v>0.00002749899904</v>
      </c>
    </row>
    <row r="67" ht="15.75" customHeight="1">
      <c r="Q67" s="5" t="s">
        <v>176</v>
      </c>
      <c r="R67" s="5">
        <v>1.0</v>
      </c>
      <c r="S67" s="5">
        <f t="shared" si="1"/>
        <v>0.00002749899904</v>
      </c>
    </row>
    <row r="68" ht="15.75" customHeight="1">
      <c r="Q68" s="5">
        <v>24.0</v>
      </c>
      <c r="R68" s="5">
        <v>1.0</v>
      </c>
      <c r="S68" s="5">
        <f t="shared" si="1"/>
        <v>0.00002749899904</v>
      </c>
    </row>
    <row r="69" ht="15.75" customHeight="1">
      <c r="Q69" s="5" t="s">
        <v>177</v>
      </c>
      <c r="R69" s="5">
        <v>1.0</v>
      </c>
      <c r="S69" s="5">
        <f t="shared" si="1"/>
        <v>0.00002749899904</v>
      </c>
    </row>
    <row r="70" ht="15.75" customHeight="1">
      <c r="Q70" s="5" t="s">
        <v>178</v>
      </c>
      <c r="R70" s="5">
        <v>1.0</v>
      </c>
      <c r="S70" s="5">
        <f t="shared" si="1"/>
        <v>0.00002749899904</v>
      </c>
    </row>
    <row r="71" ht="15.75" customHeight="1">
      <c r="Q71" s="5" t="s">
        <v>179</v>
      </c>
      <c r="R71" s="5">
        <v>1.0</v>
      </c>
      <c r="S71" s="5">
        <f t="shared" si="1"/>
        <v>0.00002749899904</v>
      </c>
    </row>
    <row r="72" ht="15.75" customHeight="1">
      <c r="Q72" s="5" t="s">
        <v>180</v>
      </c>
      <c r="R72" s="5">
        <v>1.0</v>
      </c>
      <c r="S72" s="5">
        <f t="shared" si="1"/>
        <v>0.00002749899904</v>
      </c>
    </row>
    <row r="73" ht="15.75" customHeight="1">
      <c r="Q73" s="5" t="s">
        <v>181</v>
      </c>
      <c r="R73" s="5">
        <v>1.0</v>
      </c>
      <c r="S73" s="5">
        <f t="shared" si="1"/>
        <v>0.00002749899904</v>
      </c>
    </row>
    <row r="74" ht="15.75" customHeight="1">
      <c r="Q74" s="5" t="s">
        <v>182</v>
      </c>
      <c r="R74" s="5">
        <v>1.0</v>
      </c>
      <c r="S74" s="5">
        <f t="shared" si="1"/>
        <v>0.00002749899904</v>
      </c>
    </row>
    <row r="75" ht="15.75" customHeight="1">
      <c r="Q75" s="5" t="s">
        <v>183</v>
      </c>
      <c r="R75" s="5">
        <v>1.0</v>
      </c>
      <c r="S75" s="5">
        <f t="shared" si="1"/>
        <v>0.00002749899904</v>
      </c>
    </row>
    <row r="76" ht="15.75" customHeight="1">
      <c r="Q76" s="5" t="s">
        <v>184</v>
      </c>
      <c r="R76" s="5">
        <v>1.0</v>
      </c>
      <c r="S76" s="5">
        <f t="shared" si="1"/>
        <v>0.00002749899904</v>
      </c>
    </row>
    <row r="77" ht="15.75" customHeight="1">
      <c r="Q77" s="5" t="s">
        <v>185</v>
      </c>
      <c r="R77" s="5">
        <v>1.0</v>
      </c>
      <c r="S77" s="5">
        <f t="shared" si="1"/>
        <v>0.00002749899904</v>
      </c>
    </row>
    <row r="78" ht="15.75" customHeight="1">
      <c r="Q78" s="5" t="s">
        <v>186</v>
      </c>
      <c r="R78" s="5">
        <v>1.0</v>
      </c>
      <c r="S78" s="5">
        <f t="shared" si="1"/>
        <v>0.00002749899904</v>
      </c>
    </row>
    <row r="79" ht="15.75" customHeight="1">
      <c r="Q79" s="5" t="s">
        <v>187</v>
      </c>
      <c r="R79" s="5">
        <v>1.0</v>
      </c>
      <c r="S79" s="5">
        <f t="shared" si="1"/>
        <v>0.00002749899904</v>
      </c>
    </row>
    <row r="80" ht="15.75" customHeight="1">
      <c r="Q80" s="5" t="s">
        <v>188</v>
      </c>
      <c r="R80" s="5">
        <v>1.0</v>
      </c>
      <c r="S80" s="5">
        <f t="shared" si="1"/>
        <v>0.00002749899904</v>
      </c>
    </row>
    <row r="81" ht="15.75" customHeight="1">
      <c r="Q81" s="5" t="s">
        <v>189</v>
      </c>
      <c r="R81" s="5">
        <v>1.0</v>
      </c>
      <c r="S81" s="5">
        <f t="shared" si="1"/>
        <v>0.00002749899904</v>
      </c>
    </row>
    <row r="82" ht="15.75" customHeight="1">
      <c r="Q82" s="5" t="s">
        <v>190</v>
      </c>
      <c r="R82" s="5">
        <v>1.0</v>
      </c>
      <c r="S82" s="5">
        <f t="shared" si="1"/>
        <v>0.00002749899904</v>
      </c>
    </row>
    <row r="83" ht="15.75" customHeight="1">
      <c r="Q83" s="5" t="s">
        <v>191</v>
      </c>
      <c r="R83" s="5">
        <v>1.0</v>
      </c>
      <c r="S83" s="5">
        <f t="shared" si="1"/>
        <v>0.00002749899904</v>
      </c>
    </row>
    <row r="84" ht="15.75" customHeight="1">
      <c r="Q84" s="5" t="s">
        <v>192</v>
      </c>
      <c r="R84" s="5">
        <v>1.0</v>
      </c>
      <c r="S84" s="5">
        <f t="shared" si="1"/>
        <v>0.00002749899904</v>
      </c>
    </row>
    <row r="85" ht="15.75" customHeight="1">
      <c r="Q85" s="5" t="s">
        <v>193</v>
      </c>
      <c r="R85" s="5">
        <v>1.0</v>
      </c>
      <c r="S85" s="5">
        <f t="shared" si="1"/>
        <v>0.00002749899904</v>
      </c>
    </row>
    <row r="86" ht="15.75" customHeight="1">
      <c r="Q86" s="5" t="s">
        <v>194</v>
      </c>
      <c r="R86" s="5">
        <v>1.0</v>
      </c>
      <c r="S86" s="5">
        <f t="shared" si="1"/>
        <v>0.00002749899904</v>
      </c>
    </row>
    <row r="87" ht="15.75" customHeight="1">
      <c r="Q87" s="5" t="s">
        <v>195</v>
      </c>
      <c r="R87" s="5">
        <v>1.0</v>
      </c>
      <c r="S87" s="5">
        <f t="shared" si="1"/>
        <v>0.00002749899904</v>
      </c>
    </row>
    <row r="88" ht="15.75" customHeight="1">
      <c r="Q88" s="5" t="s">
        <v>196</v>
      </c>
      <c r="R88" s="5">
        <v>1.0</v>
      </c>
      <c r="S88" s="5">
        <f t="shared" si="1"/>
        <v>0.00002749899904</v>
      </c>
    </row>
    <row r="89" ht="15.75" customHeight="1">
      <c r="Q89" s="5" t="s">
        <v>197</v>
      </c>
      <c r="R89" s="5">
        <v>1.0</v>
      </c>
      <c r="S89" s="5">
        <f t="shared" si="1"/>
        <v>0.00002749899904</v>
      </c>
    </row>
    <row r="90" ht="15.75" customHeight="1">
      <c r="Q90" s="5" t="s">
        <v>198</v>
      </c>
      <c r="R90" s="5">
        <v>1.0</v>
      </c>
      <c r="S90" s="5">
        <f t="shared" si="1"/>
        <v>0.00002749899904</v>
      </c>
    </row>
    <row r="91" ht="15.75" customHeight="1">
      <c r="Q91" s="5" t="s">
        <v>199</v>
      </c>
      <c r="R91" s="5">
        <v>1.0</v>
      </c>
      <c r="S91" s="5">
        <f t="shared" si="1"/>
        <v>0.00002749899904</v>
      </c>
    </row>
    <row r="92" ht="15.75" customHeight="1">
      <c r="Q92" s="5" t="s">
        <v>200</v>
      </c>
      <c r="R92" s="5">
        <v>1.0</v>
      </c>
      <c r="S92" s="5">
        <f t="shared" si="1"/>
        <v>0.00002749899904</v>
      </c>
    </row>
    <row r="93" ht="15.75" customHeight="1">
      <c r="Q93" s="5" t="s">
        <v>201</v>
      </c>
      <c r="R93" s="5">
        <v>1.0</v>
      </c>
      <c r="S93" s="5">
        <f t="shared" si="1"/>
        <v>0.00002749899904</v>
      </c>
    </row>
    <row r="94" ht="15.75" customHeight="1">
      <c r="R94" s="3">
        <f>SUM(R6:R93)</f>
        <v>3636496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63"/>
    <col customWidth="1" min="3" max="3" width="10.63"/>
    <col customWidth="1" min="4" max="4" width="20.0"/>
    <col customWidth="1" min="5" max="5" width="29.0"/>
    <col customWidth="1" min="6" max="6" width="7.63"/>
    <col customWidth="1" min="7" max="7" width="13.13"/>
    <col customWidth="1" min="8" max="8" width="13.88"/>
    <col customWidth="1" min="9" max="9" width="15.25"/>
    <col customWidth="1" min="10" max="10" width="16.38"/>
    <col customWidth="1" min="11" max="26" width="7.63"/>
  </cols>
  <sheetData>
    <row r="1">
      <c r="B1" s="8" t="s">
        <v>202</v>
      </c>
    </row>
    <row r="2">
      <c r="A2" s="3" t="s">
        <v>203</v>
      </c>
      <c r="B2" s="3" t="s">
        <v>204</v>
      </c>
      <c r="C2" s="3" t="s">
        <v>205</v>
      </c>
      <c r="D2" s="3" t="s">
        <v>206</v>
      </c>
      <c r="E2" s="3" t="s">
        <v>207</v>
      </c>
      <c r="F2" s="3" t="s">
        <v>44</v>
      </c>
      <c r="G2" s="3" t="s">
        <v>208</v>
      </c>
      <c r="H2" s="3" t="s">
        <v>34</v>
      </c>
      <c r="I2" s="3" t="s">
        <v>35</v>
      </c>
      <c r="J2" s="3" t="s">
        <v>209</v>
      </c>
    </row>
    <row r="3">
      <c r="A3" s="3" t="s">
        <v>210</v>
      </c>
      <c r="B3" s="3" t="s">
        <v>211</v>
      </c>
      <c r="C3" s="3" t="s">
        <v>211</v>
      </c>
      <c r="D3" s="3" t="s">
        <v>212</v>
      </c>
      <c r="E3" s="3" t="s">
        <v>212</v>
      </c>
      <c r="F3" s="3" t="s">
        <v>50</v>
      </c>
    </row>
    <row r="4">
      <c r="A4" s="3">
        <v>8.19022506062208E15</v>
      </c>
      <c r="B4" s="9">
        <v>43521.0</v>
      </c>
      <c r="C4" s="9">
        <v>44520.0</v>
      </c>
      <c r="D4" s="10">
        <v>3.0</v>
      </c>
      <c r="E4" s="3">
        <v>4.0</v>
      </c>
      <c r="F4" s="11">
        <v>844.0</v>
      </c>
      <c r="G4" s="3">
        <f t="shared" ref="G4:G23" si="2">DAYS(C4,B4)</f>
        <v>999</v>
      </c>
      <c r="H4" s="10">
        <f t="shared" ref="H4:I4" si="1">DAYS(TODAY(),B4)</f>
        <v>1043</v>
      </c>
      <c r="I4" s="10">
        <f t="shared" si="1"/>
        <v>44</v>
      </c>
      <c r="J4" s="12">
        <f t="shared" ref="J4:J23" si="4">F4/G4</f>
        <v>0.8448448448</v>
      </c>
    </row>
    <row r="5">
      <c r="A5" s="3">
        <v>8.18091205133281E15</v>
      </c>
      <c r="B5" s="9">
        <v>43355.0</v>
      </c>
      <c r="C5" s="9">
        <v>44049.0</v>
      </c>
      <c r="D5" s="3">
        <v>2.0</v>
      </c>
      <c r="E5" s="3">
        <v>3.0</v>
      </c>
      <c r="F5" s="3">
        <v>778.0</v>
      </c>
      <c r="G5" s="3">
        <f t="shared" si="2"/>
        <v>694</v>
      </c>
      <c r="H5" s="3">
        <f t="shared" ref="H5:I5" si="3">DAYS(TODAY(),B5)</f>
        <v>1209</v>
      </c>
      <c r="I5" s="3">
        <f t="shared" si="3"/>
        <v>515</v>
      </c>
      <c r="J5" s="12">
        <f t="shared" si="4"/>
        <v>1.121037464</v>
      </c>
    </row>
    <row r="6">
      <c r="A6" s="3">
        <v>8.18101211490344E15</v>
      </c>
      <c r="B6" s="9">
        <v>43393.0</v>
      </c>
      <c r="C6" s="9">
        <v>44513.0</v>
      </c>
      <c r="D6" s="3">
        <v>2.0</v>
      </c>
      <c r="E6" s="3">
        <v>3.0</v>
      </c>
      <c r="F6" s="3">
        <v>468.0</v>
      </c>
      <c r="G6" s="3">
        <f t="shared" si="2"/>
        <v>1120</v>
      </c>
      <c r="H6" s="3">
        <f t="shared" ref="H6:I6" si="5">DAYS(TODAY(),B6)</f>
        <v>1171</v>
      </c>
      <c r="I6" s="3">
        <f t="shared" si="5"/>
        <v>51</v>
      </c>
      <c r="J6" s="12">
        <f t="shared" si="4"/>
        <v>0.4178571429</v>
      </c>
    </row>
    <row r="7">
      <c r="A7" s="3">
        <v>8.18110311204721E15</v>
      </c>
      <c r="B7" s="9">
        <v>43407.0</v>
      </c>
      <c r="C7" s="9">
        <v>44143.0</v>
      </c>
      <c r="D7" s="3">
        <v>2.0</v>
      </c>
      <c r="E7" s="3">
        <v>3.0</v>
      </c>
      <c r="F7" s="3">
        <v>688.0</v>
      </c>
      <c r="G7" s="3">
        <f t="shared" si="2"/>
        <v>736</v>
      </c>
      <c r="H7" s="3">
        <f t="shared" ref="H7:I7" si="6">DAYS(TODAY(),B7)</f>
        <v>1157</v>
      </c>
      <c r="I7" s="3">
        <f t="shared" si="6"/>
        <v>421</v>
      </c>
      <c r="J7" s="12">
        <f t="shared" si="4"/>
        <v>0.9347826087</v>
      </c>
    </row>
    <row r="8">
      <c r="A8" s="3">
        <v>8.1812180458476E15</v>
      </c>
      <c r="B8" s="9">
        <v>43452.0</v>
      </c>
      <c r="C8" s="9">
        <v>44500.0</v>
      </c>
      <c r="D8" s="3">
        <v>2.0</v>
      </c>
      <c r="E8" s="3">
        <v>4.0</v>
      </c>
      <c r="F8" s="3">
        <v>305.0</v>
      </c>
      <c r="G8" s="3">
        <f t="shared" si="2"/>
        <v>1048</v>
      </c>
      <c r="H8" s="3">
        <f t="shared" ref="H8:I8" si="7">DAYS(TODAY(),B8)</f>
        <v>1112</v>
      </c>
      <c r="I8" s="3">
        <f t="shared" si="7"/>
        <v>64</v>
      </c>
      <c r="J8" s="12">
        <f t="shared" si="4"/>
        <v>0.2910305344</v>
      </c>
    </row>
    <row r="9">
      <c r="A9" s="3">
        <v>8.19012511041331E15</v>
      </c>
      <c r="B9" s="9">
        <v>43490.0</v>
      </c>
      <c r="C9" s="9">
        <v>43566.0</v>
      </c>
      <c r="D9" s="3">
        <v>2.0</v>
      </c>
      <c r="E9" s="3">
        <v>2.0</v>
      </c>
      <c r="F9" s="3">
        <v>378.0</v>
      </c>
      <c r="G9" s="3">
        <f t="shared" si="2"/>
        <v>76</v>
      </c>
      <c r="H9" s="3">
        <f t="shared" ref="H9:I9" si="8">DAYS(TODAY(),B9)</f>
        <v>1074</v>
      </c>
      <c r="I9" s="3">
        <f t="shared" si="8"/>
        <v>998</v>
      </c>
      <c r="J9" s="12">
        <f t="shared" si="4"/>
        <v>4.973684211</v>
      </c>
    </row>
    <row r="10">
      <c r="A10" s="3">
        <v>8.19041105263924E15</v>
      </c>
      <c r="B10" s="9">
        <v>43579.0</v>
      </c>
      <c r="C10" s="9">
        <v>44509.0</v>
      </c>
      <c r="D10" s="3">
        <v>2.0</v>
      </c>
      <c r="E10" s="3">
        <v>2.0</v>
      </c>
      <c r="F10" s="3">
        <v>245.0</v>
      </c>
      <c r="G10" s="3">
        <f t="shared" si="2"/>
        <v>930</v>
      </c>
      <c r="H10" s="3">
        <f t="shared" ref="H10:I10" si="9">DAYS(TODAY(),B10)</f>
        <v>985</v>
      </c>
      <c r="I10" s="3">
        <f t="shared" si="9"/>
        <v>55</v>
      </c>
      <c r="J10" s="12">
        <f t="shared" si="4"/>
        <v>0.2634408602</v>
      </c>
    </row>
    <row r="11">
      <c r="A11" s="3">
        <v>8.19071210354644E15</v>
      </c>
      <c r="B11" s="9">
        <v>43661.0</v>
      </c>
      <c r="C11" s="9">
        <v>44517.0</v>
      </c>
      <c r="D11" s="3">
        <v>2.0</v>
      </c>
      <c r="E11" s="3">
        <v>6.0</v>
      </c>
      <c r="F11" s="3">
        <v>660.0</v>
      </c>
      <c r="G11" s="3">
        <f t="shared" si="2"/>
        <v>856</v>
      </c>
      <c r="H11" s="3">
        <f t="shared" ref="H11:I11" si="10">DAYS(TODAY(),B11)</f>
        <v>903</v>
      </c>
      <c r="I11" s="3">
        <f t="shared" si="10"/>
        <v>47</v>
      </c>
      <c r="J11" s="12">
        <f t="shared" si="4"/>
        <v>0.7710280374</v>
      </c>
    </row>
    <row r="12">
      <c r="A12" s="3">
        <v>8.1907301244313E15</v>
      </c>
      <c r="B12" s="9">
        <v>43677.0</v>
      </c>
      <c r="C12" s="9">
        <v>44520.0</v>
      </c>
      <c r="D12" s="3">
        <v>2.0</v>
      </c>
      <c r="E12" s="3">
        <v>2.0</v>
      </c>
      <c r="F12" s="3">
        <v>309.0</v>
      </c>
      <c r="G12" s="3">
        <f t="shared" si="2"/>
        <v>843</v>
      </c>
      <c r="H12" s="3">
        <f t="shared" ref="H12:I12" si="11">DAYS(TODAY(),B12)</f>
        <v>887</v>
      </c>
      <c r="I12" s="3">
        <f t="shared" si="11"/>
        <v>44</v>
      </c>
      <c r="J12" s="12">
        <f t="shared" si="4"/>
        <v>0.3665480427</v>
      </c>
    </row>
    <row r="13">
      <c r="A13" s="3">
        <v>8.19080806505489E15</v>
      </c>
      <c r="B13" s="9">
        <v>43691.0</v>
      </c>
      <c r="C13" s="9">
        <v>44518.0</v>
      </c>
      <c r="D13" s="3">
        <v>2.0</v>
      </c>
      <c r="E13" s="3">
        <v>2.0</v>
      </c>
      <c r="F13" s="3">
        <v>369.0</v>
      </c>
      <c r="G13" s="3">
        <f t="shared" si="2"/>
        <v>827</v>
      </c>
      <c r="H13" s="3">
        <f t="shared" ref="H13:I13" si="12">DAYS(TODAY(),B13)</f>
        <v>873</v>
      </c>
      <c r="I13" s="3">
        <f t="shared" si="12"/>
        <v>46</v>
      </c>
      <c r="J13" s="12">
        <f t="shared" si="4"/>
        <v>0.446191052</v>
      </c>
    </row>
    <row r="14">
      <c r="A14" s="3">
        <v>8.19080810010725E15</v>
      </c>
      <c r="B14" s="9">
        <v>43693.0</v>
      </c>
      <c r="C14" s="9">
        <v>43879.0</v>
      </c>
      <c r="D14" s="3">
        <v>2.0</v>
      </c>
      <c r="E14" s="3">
        <v>3.0</v>
      </c>
      <c r="F14" s="3">
        <v>541.0</v>
      </c>
      <c r="G14" s="3">
        <f t="shared" si="2"/>
        <v>186</v>
      </c>
      <c r="H14" s="3">
        <f t="shared" ref="H14:I14" si="13">DAYS(TODAY(),B14)</f>
        <v>871</v>
      </c>
      <c r="I14" s="3">
        <f t="shared" si="13"/>
        <v>685</v>
      </c>
      <c r="J14" s="12">
        <f t="shared" si="4"/>
        <v>2.908602151</v>
      </c>
    </row>
    <row r="15">
      <c r="A15" s="3">
        <v>8.19081005262778E15</v>
      </c>
      <c r="B15" s="9">
        <v>43690.0</v>
      </c>
      <c r="C15" s="9">
        <v>44521.0</v>
      </c>
      <c r="D15" s="3">
        <v>2.0</v>
      </c>
      <c r="E15" s="3">
        <v>2.0</v>
      </c>
      <c r="F15" s="3">
        <v>388.0</v>
      </c>
      <c r="G15" s="3">
        <f t="shared" si="2"/>
        <v>831</v>
      </c>
      <c r="H15" s="3">
        <f t="shared" ref="H15:I15" si="14">DAYS(TODAY(),B15)</f>
        <v>874</v>
      </c>
      <c r="I15" s="3">
        <f t="shared" si="14"/>
        <v>43</v>
      </c>
      <c r="J15" s="12">
        <f t="shared" si="4"/>
        <v>0.4669073406</v>
      </c>
    </row>
    <row r="16">
      <c r="A16" s="3">
        <v>8.19082010081187E15</v>
      </c>
      <c r="B16" s="9">
        <v>43698.0</v>
      </c>
      <c r="C16" s="9">
        <v>44488.0</v>
      </c>
      <c r="D16" s="3">
        <v>3.0</v>
      </c>
      <c r="E16" s="3">
        <v>3.0</v>
      </c>
      <c r="F16" s="3">
        <v>308.0</v>
      </c>
      <c r="G16" s="3">
        <f t="shared" si="2"/>
        <v>790</v>
      </c>
      <c r="H16" s="3">
        <f t="shared" ref="H16:I16" si="15">DAYS(TODAY(),B16)</f>
        <v>866</v>
      </c>
      <c r="I16" s="3">
        <f t="shared" si="15"/>
        <v>76</v>
      </c>
      <c r="J16" s="12">
        <f t="shared" si="4"/>
        <v>0.3898734177</v>
      </c>
    </row>
    <row r="17">
      <c r="A17" s="3">
        <v>8.19082212280037E15</v>
      </c>
      <c r="B17" s="9">
        <v>43703.0</v>
      </c>
      <c r="C17" s="9">
        <v>44521.0</v>
      </c>
      <c r="D17" s="3">
        <v>2.0</v>
      </c>
      <c r="E17" s="3">
        <v>2.0</v>
      </c>
      <c r="F17" s="3">
        <v>244.0</v>
      </c>
      <c r="G17" s="3">
        <f t="shared" si="2"/>
        <v>818</v>
      </c>
      <c r="H17" s="3">
        <f t="shared" ref="H17:I17" si="16">DAYS(TODAY(),B17)</f>
        <v>861</v>
      </c>
      <c r="I17" s="3">
        <f t="shared" si="16"/>
        <v>43</v>
      </c>
      <c r="J17" s="12">
        <f t="shared" si="4"/>
        <v>0.2982885086</v>
      </c>
    </row>
    <row r="18">
      <c r="A18" s="3">
        <v>8.19091306445608E15</v>
      </c>
      <c r="B18" s="9">
        <v>43725.0</v>
      </c>
      <c r="C18" s="9">
        <v>44519.0</v>
      </c>
      <c r="D18" s="3">
        <v>2.0</v>
      </c>
      <c r="E18" s="3">
        <v>2.0</v>
      </c>
      <c r="F18" s="3">
        <v>279.0</v>
      </c>
      <c r="G18" s="3">
        <f t="shared" si="2"/>
        <v>794</v>
      </c>
      <c r="H18" s="3">
        <f t="shared" ref="H18:I18" si="17">DAYS(TODAY(),B18)</f>
        <v>839</v>
      </c>
      <c r="I18" s="3">
        <f t="shared" si="17"/>
        <v>45</v>
      </c>
      <c r="J18" s="12">
        <f t="shared" si="4"/>
        <v>0.3513853904</v>
      </c>
    </row>
    <row r="19">
      <c r="A19" s="3">
        <v>8.19100411531384E15</v>
      </c>
      <c r="B19" s="9">
        <v>43745.0</v>
      </c>
      <c r="C19" s="9">
        <v>44498.0</v>
      </c>
      <c r="D19" s="3">
        <v>2.0</v>
      </c>
      <c r="E19" s="3">
        <v>2.0</v>
      </c>
      <c r="F19" s="3">
        <v>304.0</v>
      </c>
      <c r="G19" s="3">
        <f t="shared" si="2"/>
        <v>753</v>
      </c>
      <c r="H19" s="3">
        <f t="shared" ref="H19:I19" si="18">DAYS(TODAY(),B19)</f>
        <v>819</v>
      </c>
      <c r="I19" s="3">
        <f t="shared" si="18"/>
        <v>66</v>
      </c>
      <c r="J19" s="12">
        <f t="shared" si="4"/>
        <v>0.4037184595</v>
      </c>
    </row>
    <row r="20">
      <c r="A20" s="3">
        <v>8.19101112593787E15</v>
      </c>
      <c r="B20" s="9">
        <v>43755.0</v>
      </c>
      <c r="C20" s="9">
        <v>44518.0</v>
      </c>
      <c r="D20" s="3">
        <v>2.0</v>
      </c>
      <c r="E20" s="3">
        <v>2.0</v>
      </c>
      <c r="F20" s="3">
        <v>343.0</v>
      </c>
      <c r="G20" s="3">
        <f t="shared" si="2"/>
        <v>763</v>
      </c>
      <c r="H20" s="3">
        <f t="shared" ref="H20:I20" si="19">DAYS(TODAY(),B20)</f>
        <v>809</v>
      </c>
      <c r="I20" s="3">
        <f t="shared" si="19"/>
        <v>46</v>
      </c>
      <c r="J20" s="12">
        <f t="shared" si="4"/>
        <v>0.4495412844</v>
      </c>
    </row>
    <row r="21" ht="15.75" customHeight="1">
      <c r="A21" s="3">
        <v>8.19110403494976E15</v>
      </c>
      <c r="B21" s="9">
        <v>43774.0</v>
      </c>
      <c r="C21" s="9">
        <v>44514.0</v>
      </c>
      <c r="D21" s="3">
        <v>3.0</v>
      </c>
      <c r="E21" s="3">
        <v>6.0</v>
      </c>
      <c r="F21" s="3">
        <v>509.0</v>
      </c>
      <c r="G21" s="3">
        <f t="shared" si="2"/>
        <v>740</v>
      </c>
      <c r="H21" s="3">
        <f t="shared" ref="H21:I21" si="20">DAYS(TODAY(),B21)</f>
        <v>790</v>
      </c>
      <c r="I21" s="3">
        <f t="shared" si="20"/>
        <v>50</v>
      </c>
      <c r="J21" s="12">
        <f t="shared" si="4"/>
        <v>0.6878378378</v>
      </c>
    </row>
    <row r="22" ht="15.75" customHeight="1">
      <c r="A22" s="3">
        <v>8.20013110345005E15</v>
      </c>
      <c r="B22" s="9">
        <v>43902.0</v>
      </c>
      <c r="C22" s="9">
        <v>44521.0</v>
      </c>
      <c r="D22" s="3">
        <v>2.0</v>
      </c>
      <c r="E22" s="3">
        <v>2.0</v>
      </c>
      <c r="F22" s="3">
        <v>255.0</v>
      </c>
      <c r="G22" s="3">
        <f t="shared" si="2"/>
        <v>619</v>
      </c>
      <c r="H22" s="3">
        <f t="shared" ref="H22:I22" si="21">DAYS(TODAY(),B22)</f>
        <v>662</v>
      </c>
      <c r="I22" s="3">
        <f t="shared" si="21"/>
        <v>43</v>
      </c>
      <c r="J22" s="12">
        <f t="shared" si="4"/>
        <v>0.4119547658</v>
      </c>
    </row>
    <row r="23" ht="15.75" customHeight="1">
      <c r="A23" s="3">
        <v>8.20022806282094E15</v>
      </c>
      <c r="B23" s="9">
        <v>43890.0</v>
      </c>
      <c r="C23" s="9">
        <v>44081.0</v>
      </c>
      <c r="D23" s="3">
        <v>3.0</v>
      </c>
      <c r="E23" s="3">
        <v>3.0</v>
      </c>
      <c r="F23" s="3">
        <v>460.0</v>
      </c>
      <c r="G23" s="3">
        <f t="shared" si="2"/>
        <v>191</v>
      </c>
      <c r="H23" s="3">
        <f t="shared" ref="H23:I23" si="22">DAYS(TODAY(),B23)</f>
        <v>674</v>
      </c>
      <c r="I23" s="3">
        <f t="shared" si="22"/>
        <v>483</v>
      </c>
      <c r="J23" s="12">
        <f t="shared" si="4"/>
        <v>2.408376963</v>
      </c>
    </row>
    <row r="24" ht="15.75" customHeight="1"/>
    <row r="25" ht="15.75" customHeight="1"/>
    <row r="26" ht="15.75" customHeight="1"/>
    <row r="27" ht="15.75" customHeight="1"/>
    <row r="28" ht="15.75" customHeight="1">
      <c r="A28" s="8" t="s">
        <v>213</v>
      </c>
      <c r="B28" s="8" t="s">
        <v>214</v>
      </c>
      <c r="C28" s="8" t="s">
        <v>215</v>
      </c>
      <c r="D28" s="8" t="s">
        <v>216</v>
      </c>
    </row>
    <row r="29" ht="15.75" customHeight="1">
      <c r="A29" s="8">
        <v>111.0</v>
      </c>
      <c r="B29" s="8">
        <v>1.00000002E8</v>
      </c>
      <c r="C29" s="9">
        <v>43890.0</v>
      </c>
      <c r="D29" s="8" t="s">
        <v>217</v>
      </c>
    </row>
    <row r="30" ht="15.75" customHeight="1">
      <c r="A30" s="8">
        <v>111.0</v>
      </c>
      <c r="B30" s="8">
        <v>1.0001230002E10</v>
      </c>
      <c r="C30" s="9">
        <v>43774.0</v>
      </c>
      <c r="D30" s="8" t="s">
        <v>218</v>
      </c>
    </row>
    <row r="31" ht="15.75" customHeight="1">
      <c r="A31" s="8">
        <v>111.0</v>
      </c>
      <c r="B31" s="8">
        <v>1.0001230002E10</v>
      </c>
      <c r="C31" s="9">
        <v>43690.0</v>
      </c>
      <c r="D31" s="8" t="s">
        <v>218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7.63"/>
    <col customWidth="1" min="3" max="3" width="15.13"/>
    <col customWidth="1" min="4" max="4" width="18.13"/>
    <col customWidth="1" min="5" max="5" width="11.63"/>
    <col customWidth="1" min="6" max="7" width="7.63"/>
    <col customWidth="1" min="8" max="8" width="16.25"/>
    <col customWidth="1" min="9" max="10" width="7.63"/>
    <col customWidth="1" min="11" max="11" width="32.0"/>
    <col customWidth="1" min="12" max="27" width="7.63"/>
  </cols>
  <sheetData>
    <row r="2">
      <c r="A2" s="4" t="s">
        <v>12</v>
      </c>
      <c r="B2" s="4" t="s">
        <v>219</v>
      </c>
      <c r="C2" s="8" t="s">
        <v>220</v>
      </c>
      <c r="D2" s="13" t="s">
        <v>221</v>
      </c>
      <c r="E2" s="14" t="s">
        <v>222</v>
      </c>
      <c r="F2" s="4" t="s">
        <v>44</v>
      </c>
      <c r="H2" s="4" t="s">
        <v>15</v>
      </c>
      <c r="I2" s="4" t="s">
        <v>44</v>
      </c>
      <c r="K2" s="4" t="s">
        <v>223</v>
      </c>
      <c r="L2" s="4" t="s">
        <v>44</v>
      </c>
      <c r="N2" s="4" t="s">
        <v>12</v>
      </c>
      <c r="O2" s="4" t="s">
        <v>17</v>
      </c>
      <c r="P2" s="4" t="s">
        <v>40</v>
      </c>
      <c r="Q2" s="4" t="s">
        <v>14</v>
      </c>
      <c r="R2" s="4" t="s">
        <v>15</v>
      </c>
      <c r="S2" s="4" t="s">
        <v>219</v>
      </c>
      <c r="U2" s="4" t="s">
        <v>224</v>
      </c>
      <c r="V2" s="4" t="s">
        <v>44</v>
      </c>
    </row>
    <row r="3">
      <c r="A3" s="5"/>
      <c r="B3" s="5">
        <v>529738.0</v>
      </c>
      <c r="C3" s="3">
        <f t="shared" ref="C3:C15" si="1">B3/B$16*100</f>
        <v>14.56726475</v>
      </c>
      <c r="D3" s="15">
        <v>0.0</v>
      </c>
      <c r="E3" s="5"/>
      <c r="F3" s="5">
        <v>14556.0</v>
      </c>
      <c r="H3" s="5" t="s">
        <v>225</v>
      </c>
      <c r="I3" s="5">
        <v>34467.0</v>
      </c>
      <c r="K3" s="5"/>
      <c r="L3" s="5">
        <v>3395006.0</v>
      </c>
      <c r="N3" s="5"/>
      <c r="O3" s="5" t="s">
        <v>226</v>
      </c>
      <c r="P3" s="5"/>
      <c r="Q3" s="5"/>
      <c r="R3" s="5" t="s">
        <v>225</v>
      </c>
      <c r="S3" s="5">
        <v>4207.0</v>
      </c>
      <c r="U3" s="16">
        <v>30317.0</v>
      </c>
      <c r="V3" s="5">
        <v>66160.0</v>
      </c>
    </row>
    <row r="4">
      <c r="A4" s="5" t="s">
        <v>227</v>
      </c>
      <c r="B4" s="5">
        <v>1708.0</v>
      </c>
      <c r="C4" s="3">
        <f t="shared" si="1"/>
        <v>0.04696829035</v>
      </c>
      <c r="D4" s="17">
        <f t="shared" ref="D4:D15" si="2">1-((B4-B$18)/B$19)</f>
        <v>0.3212723658</v>
      </c>
      <c r="E4" s="18" t="s">
        <v>228</v>
      </c>
      <c r="F4" s="5">
        <v>757.0</v>
      </c>
      <c r="H4" s="5" t="s">
        <v>229</v>
      </c>
      <c r="I4" s="5">
        <v>653.0</v>
      </c>
      <c r="K4" s="5" t="s">
        <v>230</v>
      </c>
      <c r="L4" s="5">
        <v>53.0</v>
      </c>
      <c r="N4" s="5"/>
      <c r="O4" s="16">
        <v>26310.0</v>
      </c>
      <c r="P4" s="5" t="s">
        <v>64</v>
      </c>
      <c r="Q4" s="18" t="s">
        <v>231</v>
      </c>
      <c r="R4" s="5" t="s">
        <v>232</v>
      </c>
      <c r="S4" s="5">
        <v>5.0</v>
      </c>
      <c r="U4" s="16">
        <v>31048.0</v>
      </c>
      <c r="V4" s="5">
        <v>60639.0</v>
      </c>
    </row>
    <row r="5">
      <c r="A5" s="5" t="s">
        <v>233</v>
      </c>
      <c r="B5" s="5">
        <v>1185.0</v>
      </c>
      <c r="C5" s="3">
        <f t="shared" si="1"/>
        <v>0.03258631386</v>
      </c>
      <c r="D5" s="17">
        <f t="shared" si="2"/>
        <v>0.5292246521</v>
      </c>
      <c r="E5" s="18" t="s">
        <v>234</v>
      </c>
      <c r="F5" s="5">
        <v>231.0</v>
      </c>
      <c r="H5" s="5" t="s">
        <v>235</v>
      </c>
      <c r="I5" s="5">
        <v>697.0</v>
      </c>
      <c r="K5" s="5" t="s">
        <v>236</v>
      </c>
      <c r="L5" s="5">
        <v>30.0</v>
      </c>
      <c r="N5" s="5"/>
      <c r="O5" s="16">
        <v>33259.0</v>
      </c>
      <c r="P5" s="5" t="s">
        <v>56</v>
      </c>
      <c r="Q5" s="18" t="s">
        <v>237</v>
      </c>
      <c r="R5" s="5" t="s">
        <v>238</v>
      </c>
      <c r="S5" s="5">
        <v>5.0</v>
      </c>
      <c r="U5" s="16">
        <v>29587.0</v>
      </c>
      <c r="V5" s="5">
        <v>60469.0</v>
      </c>
    </row>
    <row r="6">
      <c r="A6" s="5" t="s">
        <v>239</v>
      </c>
      <c r="B6" s="5">
        <v>1824.0</v>
      </c>
      <c r="C6" s="3">
        <f t="shared" si="1"/>
        <v>0.05015817424</v>
      </c>
      <c r="D6" s="17">
        <f t="shared" si="2"/>
        <v>0.2751491054</v>
      </c>
      <c r="E6" s="18" t="s">
        <v>240</v>
      </c>
      <c r="F6" s="5">
        <v>148.0</v>
      </c>
      <c r="H6" s="5" t="s">
        <v>241</v>
      </c>
      <c r="I6" s="5">
        <v>354.0</v>
      </c>
      <c r="K6" s="5" t="s">
        <v>242</v>
      </c>
      <c r="L6" s="5">
        <v>14.0</v>
      </c>
      <c r="N6" s="5"/>
      <c r="O6" s="16">
        <v>36526.0</v>
      </c>
      <c r="P6" s="5" t="s">
        <v>56</v>
      </c>
      <c r="Q6" s="18" t="s">
        <v>243</v>
      </c>
      <c r="R6" s="5" t="s">
        <v>244</v>
      </c>
      <c r="S6" s="5">
        <v>19.0</v>
      </c>
      <c r="U6" s="16">
        <v>28491.0</v>
      </c>
      <c r="V6" s="5">
        <v>60266.0</v>
      </c>
    </row>
    <row r="7">
      <c r="A7" s="5" t="s">
        <v>245</v>
      </c>
      <c r="B7" s="5">
        <v>1371.0</v>
      </c>
      <c r="C7" s="3">
        <f t="shared" si="1"/>
        <v>0.03770112768</v>
      </c>
      <c r="D7" s="17">
        <f t="shared" si="2"/>
        <v>0.4552683897</v>
      </c>
      <c r="E7" s="18" t="s">
        <v>246</v>
      </c>
      <c r="F7" s="5">
        <v>81.0</v>
      </c>
      <c r="H7" s="5" t="s">
        <v>247</v>
      </c>
      <c r="I7" s="5">
        <v>1345.0</v>
      </c>
      <c r="K7" s="5" t="s">
        <v>248</v>
      </c>
      <c r="L7" s="5">
        <v>13.0</v>
      </c>
      <c r="N7" s="5"/>
      <c r="O7" s="16">
        <v>36526.0</v>
      </c>
      <c r="P7" s="5" t="s">
        <v>60</v>
      </c>
      <c r="Q7" s="18" t="s">
        <v>249</v>
      </c>
      <c r="R7" s="5" t="s">
        <v>225</v>
      </c>
      <c r="S7" s="5">
        <v>6.0</v>
      </c>
      <c r="U7" s="16">
        <v>27395.0</v>
      </c>
      <c r="V7" s="5">
        <v>60222.0</v>
      </c>
    </row>
    <row r="8">
      <c r="A8" s="5" t="s">
        <v>250</v>
      </c>
      <c r="B8" s="5">
        <v>1563.0</v>
      </c>
      <c r="C8" s="3">
        <f t="shared" si="1"/>
        <v>0.04298093549</v>
      </c>
      <c r="D8" s="17">
        <f t="shared" si="2"/>
        <v>0.3789264414</v>
      </c>
      <c r="E8" s="18" t="s">
        <v>251</v>
      </c>
      <c r="F8" s="5">
        <v>41.0</v>
      </c>
      <c r="H8" s="5" t="s">
        <v>252</v>
      </c>
      <c r="I8" s="5">
        <v>175.0</v>
      </c>
      <c r="K8" s="5" t="s">
        <v>253</v>
      </c>
      <c r="L8" s="5">
        <v>15.0</v>
      </c>
      <c r="N8" s="5" t="s">
        <v>254</v>
      </c>
      <c r="O8" s="5" t="s">
        <v>226</v>
      </c>
      <c r="P8" s="5"/>
      <c r="Q8" s="5"/>
      <c r="R8" s="5" t="s">
        <v>225</v>
      </c>
      <c r="S8" s="5">
        <v>5.0</v>
      </c>
      <c r="U8" s="16">
        <v>27760.0</v>
      </c>
      <c r="V8" s="5">
        <v>59816.0</v>
      </c>
    </row>
    <row r="9">
      <c r="A9" s="5" t="s">
        <v>255</v>
      </c>
      <c r="B9" s="5">
        <v>1232.0</v>
      </c>
      <c r="C9" s="3">
        <f t="shared" si="1"/>
        <v>0.03387876681</v>
      </c>
      <c r="D9" s="17">
        <f t="shared" si="2"/>
        <v>0.5105367793</v>
      </c>
      <c r="E9" s="18" t="s">
        <v>256</v>
      </c>
      <c r="F9" s="5">
        <v>30.0</v>
      </c>
      <c r="H9" s="5" t="s">
        <v>257</v>
      </c>
      <c r="I9" s="5">
        <v>246.0</v>
      </c>
      <c r="K9" s="5" t="s">
        <v>258</v>
      </c>
      <c r="L9" s="5">
        <v>14.0</v>
      </c>
      <c r="N9" s="5" t="s">
        <v>259</v>
      </c>
      <c r="O9" s="5" t="s">
        <v>226</v>
      </c>
      <c r="P9" s="5"/>
      <c r="Q9" s="5"/>
      <c r="R9" s="5" t="s">
        <v>225</v>
      </c>
      <c r="S9" s="5">
        <v>8.0</v>
      </c>
      <c r="U9" s="16">
        <v>29221.0</v>
      </c>
      <c r="V9" s="5">
        <v>59532.0</v>
      </c>
    </row>
    <row r="10">
      <c r="A10" s="5" t="s">
        <v>260</v>
      </c>
      <c r="B10" s="5">
        <v>1144.0</v>
      </c>
      <c r="C10" s="3">
        <f t="shared" si="1"/>
        <v>0.0314588549</v>
      </c>
      <c r="D10" s="17">
        <f t="shared" si="2"/>
        <v>0.545526839</v>
      </c>
      <c r="E10" s="18" t="s">
        <v>261</v>
      </c>
      <c r="F10" s="5">
        <v>29.0</v>
      </c>
      <c r="H10" s="5" t="s">
        <v>262</v>
      </c>
      <c r="I10" s="5">
        <v>962.0</v>
      </c>
      <c r="K10" s="5" t="s">
        <v>263</v>
      </c>
      <c r="L10" s="5">
        <v>12.0</v>
      </c>
      <c r="N10" s="5" t="s">
        <v>264</v>
      </c>
      <c r="O10" s="5" t="s">
        <v>226</v>
      </c>
      <c r="P10" s="5"/>
      <c r="Q10" s="5"/>
      <c r="R10" s="5" t="s">
        <v>225</v>
      </c>
      <c r="S10" s="5">
        <v>6.0</v>
      </c>
      <c r="U10" s="16">
        <v>26665.0</v>
      </c>
      <c r="V10" s="5">
        <v>56041.0</v>
      </c>
    </row>
    <row r="11">
      <c r="A11" s="5" t="s">
        <v>265</v>
      </c>
      <c r="B11" s="5">
        <v>1181.0</v>
      </c>
      <c r="C11" s="3">
        <f t="shared" si="1"/>
        <v>0.03247631786</v>
      </c>
      <c r="D11" s="17">
        <f t="shared" si="2"/>
        <v>0.5308151093</v>
      </c>
      <c r="E11" s="18" t="s">
        <v>266</v>
      </c>
      <c r="F11" s="5">
        <v>28.0</v>
      </c>
      <c r="H11" s="5" t="s">
        <v>267</v>
      </c>
      <c r="I11" s="5">
        <v>331.0</v>
      </c>
      <c r="K11" s="5" t="s">
        <v>268</v>
      </c>
      <c r="L11" s="5">
        <v>12.0</v>
      </c>
      <c r="N11" s="5" t="s">
        <v>269</v>
      </c>
      <c r="O11" s="5" t="s">
        <v>226</v>
      </c>
      <c r="P11" s="5"/>
      <c r="Q11" s="5"/>
      <c r="R11" s="5" t="s">
        <v>225</v>
      </c>
      <c r="S11" s="5">
        <v>7.0</v>
      </c>
      <c r="U11" s="16">
        <v>30682.0</v>
      </c>
      <c r="V11" s="5">
        <v>55200.0</v>
      </c>
    </row>
    <row r="12">
      <c r="A12" s="5" t="s">
        <v>270</v>
      </c>
      <c r="B12" s="5">
        <v>1239.0</v>
      </c>
      <c r="C12" s="3">
        <f t="shared" si="1"/>
        <v>0.03407125981</v>
      </c>
      <c r="D12" s="17">
        <f t="shared" si="2"/>
        <v>0.5077534791</v>
      </c>
      <c r="E12" s="18" t="s">
        <v>271</v>
      </c>
      <c r="F12" s="5">
        <v>28.0</v>
      </c>
      <c r="H12" s="5" t="s">
        <v>272</v>
      </c>
      <c r="I12" s="5">
        <v>296.0</v>
      </c>
      <c r="K12" s="5" t="s">
        <v>273</v>
      </c>
      <c r="L12" s="5">
        <v>11.0</v>
      </c>
      <c r="N12" s="5" t="s">
        <v>274</v>
      </c>
      <c r="O12" s="5" t="s">
        <v>226</v>
      </c>
      <c r="P12" s="5"/>
      <c r="Q12" s="5"/>
      <c r="R12" s="5" t="s">
        <v>225</v>
      </c>
      <c r="S12" s="5">
        <v>6.0</v>
      </c>
      <c r="U12" s="16">
        <v>31413.0</v>
      </c>
      <c r="V12" s="5">
        <v>55157.0</v>
      </c>
    </row>
    <row r="13">
      <c r="A13" s="5" t="s">
        <v>275</v>
      </c>
      <c r="B13" s="5">
        <v>1177.0</v>
      </c>
      <c r="C13" s="3">
        <f t="shared" si="1"/>
        <v>0.03236632187</v>
      </c>
      <c r="D13" s="17">
        <f t="shared" si="2"/>
        <v>0.5324055666</v>
      </c>
      <c r="E13" s="18" t="s">
        <v>276</v>
      </c>
      <c r="F13" s="5">
        <v>27.0</v>
      </c>
      <c r="H13" s="5" t="s">
        <v>277</v>
      </c>
      <c r="I13" s="5">
        <v>258.0</v>
      </c>
      <c r="K13" s="5" t="s">
        <v>278</v>
      </c>
      <c r="L13" s="5">
        <v>80.0</v>
      </c>
      <c r="N13" s="5" t="s">
        <v>279</v>
      </c>
      <c r="O13" s="5" t="s">
        <v>226</v>
      </c>
      <c r="P13" s="5"/>
      <c r="Q13" s="5"/>
      <c r="R13" s="5" t="s">
        <v>225</v>
      </c>
      <c r="S13" s="5">
        <v>5.0</v>
      </c>
      <c r="U13" s="16">
        <v>32143.0</v>
      </c>
      <c r="V13" s="5">
        <v>53593.0</v>
      </c>
    </row>
    <row r="14">
      <c r="A14" s="5" t="s">
        <v>280</v>
      </c>
      <c r="B14" s="5">
        <v>2516.0</v>
      </c>
      <c r="C14" s="3">
        <f t="shared" si="1"/>
        <v>0.06918748158</v>
      </c>
      <c r="D14" s="17">
        <f t="shared" si="2"/>
        <v>0</v>
      </c>
      <c r="E14" s="18" t="s">
        <v>281</v>
      </c>
      <c r="F14" s="5">
        <v>27.0</v>
      </c>
      <c r="H14" s="5" t="s">
        <v>282</v>
      </c>
      <c r="I14" s="5">
        <v>214.0</v>
      </c>
      <c r="K14" s="5" t="s">
        <v>283</v>
      </c>
      <c r="L14" s="5">
        <v>44.0</v>
      </c>
      <c r="N14" s="5" t="s">
        <v>284</v>
      </c>
      <c r="O14" s="5" t="s">
        <v>226</v>
      </c>
      <c r="P14" s="5"/>
      <c r="Q14" s="5"/>
      <c r="R14" s="5" t="s">
        <v>225</v>
      </c>
      <c r="S14" s="5">
        <v>6.0</v>
      </c>
      <c r="U14" s="16">
        <v>29952.0</v>
      </c>
      <c r="V14" s="5">
        <v>53564.0</v>
      </c>
    </row>
    <row r="15">
      <c r="A15" s="5" t="s">
        <v>285</v>
      </c>
      <c r="B15" s="5">
        <v>1913.0</v>
      </c>
      <c r="C15" s="3">
        <f t="shared" si="1"/>
        <v>0.05260558516</v>
      </c>
      <c r="D15" s="17">
        <f t="shared" si="2"/>
        <v>0.2397614314</v>
      </c>
      <c r="E15" s="18" t="s">
        <v>286</v>
      </c>
      <c r="F15" s="5">
        <v>25.0</v>
      </c>
      <c r="H15" s="5" t="s">
        <v>287</v>
      </c>
      <c r="I15" s="5">
        <v>304.0</v>
      </c>
      <c r="K15" s="5" t="s">
        <v>288</v>
      </c>
      <c r="L15" s="5">
        <v>20.0</v>
      </c>
      <c r="N15" s="5" t="s">
        <v>289</v>
      </c>
      <c r="O15" s="5" t="s">
        <v>226</v>
      </c>
      <c r="P15" s="5"/>
      <c r="Q15" s="5"/>
      <c r="R15" s="5" t="s">
        <v>225</v>
      </c>
      <c r="S15" s="5">
        <v>6.0</v>
      </c>
      <c r="U15" s="16">
        <v>36526.0</v>
      </c>
      <c r="V15" s="5">
        <v>52942.0</v>
      </c>
    </row>
    <row r="16">
      <c r="A16" s="8" t="s">
        <v>290</v>
      </c>
      <c r="B16" s="3">
        <v>3636496.0</v>
      </c>
      <c r="D16" s="17"/>
      <c r="E16" s="18" t="s">
        <v>291</v>
      </c>
      <c r="F16" s="5">
        <v>24.0</v>
      </c>
      <c r="H16" s="5" t="s">
        <v>292</v>
      </c>
      <c r="I16" s="5">
        <v>225.0</v>
      </c>
      <c r="K16" s="5" t="s">
        <v>293</v>
      </c>
      <c r="L16" s="5">
        <v>313.0</v>
      </c>
      <c r="N16" s="5" t="s">
        <v>294</v>
      </c>
      <c r="O16" s="5" t="s">
        <v>226</v>
      </c>
      <c r="P16" s="5"/>
      <c r="Q16" s="5"/>
      <c r="R16" s="5" t="s">
        <v>225</v>
      </c>
      <c r="S16" s="5">
        <v>6.0</v>
      </c>
      <c r="U16" s="16">
        <v>28126.0</v>
      </c>
      <c r="V16" s="5">
        <v>51363.0</v>
      </c>
    </row>
    <row r="17">
      <c r="A17" s="8" t="s">
        <v>295</v>
      </c>
      <c r="B17" s="3">
        <f>max(B4:B15)</f>
        <v>2516</v>
      </c>
      <c r="D17" s="17"/>
      <c r="E17" s="18" t="s">
        <v>296</v>
      </c>
      <c r="F17" s="5">
        <v>23.0</v>
      </c>
      <c r="H17" s="5" t="s">
        <v>297</v>
      </c>
      <c r="I17" s="5">
        <v>269.0</v>
      </c>
      <c r="K17" s="5" t="s">
        <v>298</v>
      </c>
      <c r="L17" s="5">
        <v>16.0</v>
      </c>
      <c r="N17" s="5" t="s">
        <v>299</v>
      </c>
      <c r="O17" s="5" t="s">
        <v>226</v>
      </c>
      <c r="P17" s="5"/>
      <c r="Q17" s="5"/>
      <c r="R17" s="5" t="s">
        <v>225</v>
      </c>
      <c r="S17" s="5">
        <v>7.0</v>
      </c>
      <c r="U17" s="16">
        <v>31778.0</v>
      </c>
      <c r="V17" s="5">
        <v>51355.0</v>
      </c>
    </row>
    <row r="18">
      <c r="A18" s="8" t="s">
        <v>300</v>
      </c>
      <c r="B18" s="8">
        <v>1.0</v>
      </c>
      <c r="D18" s="17"/>
      <c r="E18" s="18" t="s">
        <v>243</v>
      </c>
      <c r="F18" s="5">
        <v>23.0</v>
      </c>
      <c r="H18" s="5" t="s">
        <v>301</v>
      </c>
      <c r="I18" s="5">
        <v>199.0</v>
      </c>
      <c r="K18" s="5" t="s">
        <v>302</v>
      </c>
      <c r="L18" s="5">
        <v>107.0</v>
      </c>
      <c r="N18" s="5" t="s">
        <v>303</v>
      </c>
      <c r="O18" s="5" t="s">
        <v>226</v>
      </c>
      <c r="P18" s="5"/>
      <c r="Q18" s="5"/>
      <c r="R18" s="5" t="s">
        <v>225</v>
      </c>
      <c r="S18" s="5">
        <v>5.0</v>
      </c>
      <c r="U18" s="16">
        <v>28856.0</v>
      </c>
      <c r="V18" s="5">
        <v>49577.0</v>
      </c>
    </row>
    <row r="19">
      <c r="A19" s="8" t="s">
        <v>304</v>
      </c>
      <c r="B19" s="3">
        <f>B17-B18</f>
        <v>2515</v>
      </c>
      <c r="D19" s="17"/>
      <c r="E19" s="18" t="s">
        <v>305</v>
      </c>
      <c r="F19" s="5">
        <v>22.0</v>
      </c>
      <c r="H19" s="5" t="s">
        <v>306</v>
      </c>
      <c r="I19" s="5">
        <v>205.0</v>
      </c>
      <c r="K19" s="5" t="s">
        <v>307</v>
      </c>
      <c r="L19" s="5">
        <v>371.0</v>
      </c>
      <c r="N19" s="5" t="s">
        <v>308</v>
      </c>
      <c r="O19" s="5" t="s">
        <v>226</v>
      </c>
      <c r="P19" s="5"/>
      <c r="Q19" s="5"/>
      <c r="R19" s="5" t="s">
        <v>225</v>
      </c>
      <c r="S19" s="5">
        <v>5.0</v>
      </c>
      <c r="U19" s="16">
        <v>32509.0</v>
      </c>
      <c r="V19" s="5">
        <v>48079.0</v>
      </c>
    </row>
    <row r="20">
      <c r="D20" s="17"/>
      <c r="E20" s="18" t="s">
        <v>309</v>
      </c>
      <c r="F20" s="5">
        <v>21.0</v>
      </c>
      <c r="H20" s="5" t="s">
        <v>310</v>
      </c>
      <c r="I20" s="5">
        <v>362.0</v>
      </c>
      <c r="K20" s="5" t="s">
        <v>311</v>
      </c>
      <c r="L20" s="5">
        <v>359.0</v>
      </c>
      <c r="N20" s="5" t="s">
        <v>312</v>
      </c>
      <c r="O20" s="5" t="s">
        <v>226</v>
      </c>
      <c r="P20" s="5"/>
      <c r="Q20" s="5"/>
      <c r="R20" s="5" t="s">
        <v>225</v>
      </c>
      <c r="S20" s="5">
        <v>7.0</v>
      </c>
      <c r="U20" s="16">
        <v>32874.0</v>
      </c>
      <c r="V20" s="5">
        <v>48025.0</v>
      </c>
    </row>
    <row r="21" ht="15.75" customHeight="1">
      <c r="D21" s="17"/>
      <c r="E21" s="18" t="s">
        <v>313</v>
      </c>
      <c r="F21" s="5">
        <v>21.0</v>
      </c>
      <c r="H21" s="5" t="s">
        <v>314</v>
      </c>
      <c r="I21" s="5">
        <v>325.0</v>
      </c>
      <c r="K21" s="5" t="s">
        <v>315</v>
      </c>
      <c r="L21" s="5">
        <v>13.0</v>
      </c>
      <c r="N21" s="5" t="s">
        <v>316</v>
      </c>
      <c r="O21" s="5" t="s">
        <v>226</v>
      </c>
      <c r="P21" s="5"/>
      <c r="Q21" s="5"/>
      <c r="R21" s="5" t="s">
        <v>225</v>
      </c>
      <c r="S21" s="5">
        <v>6.0</v>
      </c>
      <c r="U21" s="16">
        <v>25569.0</v>
      </c>
      <c r="V21" s="5">
        <v>47383.0</v>
      </c>
    </row>
    <row r="22" ht="15.75" customHeight="1">
      <c r="D22" s="17"/>
      <c r="E22" s="18" t="s">
        <v>317</v>
      </c>
      <c r="F22" s="5">
        <v>21.0</v>
      </c>
      <c r="H22" s="5" t="s">
        <v>318</v>
      </c>
      <c r="I22" s="5">
        <v>246.0</v>
      </c>
      <c r="K22" s="5" t="s">
        <v>319</v>
      </c>
      <c r="L22" s="5">
        <v>12.0</v>
      </c>
      <c r="N22" s="5" t="s">
        <v>320</v>
      </c>
      <c r="O22" s="5" t="s">
        <v>226</v>
      </c>
      <c r="P22" s="5"/>
      <c r="Q22" s="5"/>
      <c r="R22" s="5" t="s">
        <v>225</v>
      </c>
      <c r="S22" s="5">
        <v>5.0</v>
      </c>
      <c r="U22" s="16">
        <v>25934.0</v>
      </c>
      <c r="V22" s="5">
        <v>47224.0</v>
      </c>
    </row>
    <row r="23" ht="15.75" customHeight="1">
      <c r="U23" s="16">
        <v>27030.0</v>
      </c>
      <c r="V23" s="5">
        <v>43419.0</v>
      </c>
    </row>
    <row r="24" ht="15.75" customHeight="1">
      <c r="A24" s="3">
        <f>(0.2*(1-D4))+(0.2+(1-0))</f>
        <v>1.335745527</v>
      </c>
      <c r="U24" s="16">
        <v>26299.0</v>
      </c>
      <c r="V24" s="5">
        <v>41931.0</v>
      </c>
    </row>
    <row r="25" ht="15.75" customHeight="1">
      <c r="U25" s="16">
        <v>33239.0</v>
      </c>
      <c r="V25" s="5">
        <v>40802.0</v>
      </c>
    </row>
    <row r="26" ht="15.75" customHeight="1">
      <c r="U26" s="16">
        <v>24838.0</v>
      </c>
      <c r="V26" s="5">
        <v>36922.0</v>
      </c>
    </row>
    <row r="27" ht="15.75" customHeight="1">
      <c r="U27" s="16">
        <v>33604.0</v>
      </c>
      <c r="V27" s="5">
        <v>36466.0</v>
      </c>
    </row>
    <row r="28" ht="15.75" customHeight="1">
      <c r="U28" s="16">
        <v>33970.0</v>
      </c>
      <c r="V28" s="5">
        <v>34244.0</v>
      </c>
    </row>
    <row r="29" ht="15.75" customHeight="1">
      <c r="U29" s="16">
        <v>25204.0</v>
      </c>
      <c r="V29" s="5">
        <v>31948.0</v>
      </c>
    </row>
    <row r="30" ht="15.75" customHeight="1">
      <c r="U30" s="16">
        <v>23743.0</v>
      </c>
      <c r="V30" s="5">
        <v>30625.0</v>
      </c>
    </row>
    <row r="31" ht="15.75" customHeight="1">
      <c r="U31" s="16">
        <v>24108.0</v>
      </c>
      <c r="V31" s="5">
        <v>29382.0</v>
      </c>
    </row>
    <row r="32" ht="15.75" customHeight="1">
      <c r="U32" s="16">
        <v>24473.0</v>
      </c>
      <c r="V32" s="5">
        <v>27673.0</v>
      </c>
    </row>
    <row r="33" ht="15.75" customHeight="1">
      <c r="U33" s="16">
        <v>34335.0</v>
      </c>
      <c r="V33" s="5">
        <v>27547.0</v>
      </c>
    </row>
    <row r="34" ht="15.75" customHeight="1">
      <c r="U34" s="16">
        <v>34700.0</v>
      </c>
      <c r="V34" s="5">
        <v>24897.0</v>
      </c>
    </row>
    <row r="35" ht="15.75" customHeight="1">
      <c r="U35" s="16">
        <v>23012.0</v>
      </c>
      <c r="V35" s="5">
        <v>18325.0</v>
      </c>
    </row>
    <row r="36" ht="15.75" customHeight="1">
      <c r="U36" s="16">
        <v>35065.0</v>
      </c>
      <c r="V36" s="5">
        <v>17528.0</v>
      </c>
    </row>
    <row r="37" ht="15.75" customHeight="1">
      <c r="U37" s="16">
        <v>23377.0</v>
      </c>
      <c r="V37" s="5">
        <v>16919.0</v>
      </c>
    </row>
    <row r="38" ht="15.75" customHeight="1">
      <c r="U38" s="16">
        <v>35431.0</v>
      </c>
      <c r="V38" s="5">
        <v>13041.0</v>
      </c>
    </row>
    <row r="39" ht="15.75" customHeight="1">
      <c r="U39" s="16">
        <v>35796.0</v>
      </c>
      <c r="V39" s="5">
        <v>10085.0</v>
      </c>
    </row>
    <row r="40" ht="15.75" customHeight="1">
      <c r="U40" s="16">
        <v>22647.0</v>
      </c>
      <c r="V40" s="5">
        <v>9067.0</v>
      </c>
    </row>
    <row r="41" ht="15.75" customHeight="1">
      <c r="U41" s="16">
        <v>36161.0</v>
      </c>
      <c r="V41" s="5">
        <v>6949.0</v>
      </c>
    </row>
    <row r="42" ht="15.75" customHeight="1">
      <c r="U42" s="16">
        <v>22282.0</v>
      </c>
      <c r="V42" s="5">
        <v>4318.0</v>
      </c>
    </row>
    <row r="43" ht="15.75" customHeight="1">
      <c r="U43" s="16">
        <v>29373.0</v>
      </c>
      <c r="V43" s="5">
        <v>2224.0</v>
      </c>
    </row>
    <row r="44" ht="15.75" customHeight="1">
      <c r="U44" s="16">
        <v>27546.0</v>
      </c>
      <c r="V44" s="5">
        <v>2212.0</v>
      </c>
    </row>
    <row r="45" ht="15.75" customHeight="1">
      <c r="U45" s="16">
        <v>27912.0</v>
      </c>
      <c r="V45" s="5">
        <v>2134.0</v>
      </c>
    </row>
    <row r="46" ht="15.75" customHeight="1">
      <c r="U46" s="16">
        <v>31564.0</v>
      </c>
      <c r="V46" s="5">
        <v>2130.0</v>
      </c>
    </row>
    <row r="47" ht="15.75" customHeight="1">
      <c r="U47" s="16">
        <v>31199.0</v>
      </c>
      <c r="V47" s="5">
        <v>2010.0</v>
      </c>
    </row>
    <row r="48" ht="15.75" customHeight="1">
      <c r="U48" s="16">
        <v>33025.0</v>
      </c>
      <c r="V48" s="5">
        <v>1996.0</v>
      </c>
    </row>
    <row r="49" ht="15.75" customHeight="1">
      <c r="U49" s="16">
        <v>30834.0</v>
      </c>
      <c r="V49" s="5">
        <v>1993.0</v>
      </c>
    </row>
    <row r="50" ht="15.75" customHeight="1">
      <c r="U50" s="16">
        <v>32295.0</v>
      </c>
      <c r="V50" s="5">
        <v>1953.0</v>
      </c>
    </row>
    <row r="51" ht="15.75" customHeight="1">
      <c r="U51" s="16">
        <v>28642.0</v>
      </c>
      <c r="V51" s="5">
        <v>1915.0</v>
      </c>
    </row>
    <row r="52" ht="15.75" customHeight="1">
      <c r="U52" s="16">
        <v>30103.0</v>
      </c>
      <c r="V52" s="5">
        <v>1888.0</v>
      </c>
    </row>
    <row r="53" ht="15.75" customHeight="1">
      <c r="U53" s="16">
        <v>32660.0</v>
      </c>
      <c r="V53" s="5">
        <v>1856.0</v>
      </c>
    </row>
    <row r="54" ht="15.75" customHeight="1">
      <c r="U54" s="16">
        <v>31929.0</v>
      </c>
      <c r="V54" s="5">
        <v>1851.0</v>
      </c>
    </row>
    <row r="55" ht="15.75" customHeight="1">
      <c r="U55" s="16">
        <v>30468.0</v>
      </c>
      <c r="V55" s="5">
        <v>1847.0</v>
      </c>
    </row>
    <row r="56" ht="15.75" customHeight="1">
      <c r="U56" s="16">
        <v>25720.0</v>
      </c>
      <c r="V56" s="5">
        <v>1788.0</v>
      </c>
    </row>
    <row r="57" ht="15.75" customHeight="1">
      <c r="U57" s="16">
        <v>29738.0</v>
      </c>
      <c r="V57" s="5">
        <v>1783.0</v>
      </c>
    </row>
    <row r="58" ht="15.75" customHeight="1">
      <c r="U58" s="16">
        <v>26451.0</v>
      </c>
      <c r="V58" s="5">
        <v>1763.0</v>
      </c>
    </row>
    <row r="59" ht="15.75" customHeight="1">
      <c r="U59" s="16">
        <v>26816.0</v>
      </c>
      <c r="V59" s="5">
        <v>1757.0</v>
      </c>
    </row>
    <row r="60" ht="15.75" customHeight="1">
      <c r="U60" s="16">
        <v>36892.0</v>
      </c>
      <c r="V60" s="5">
        <v>1755.0</v>
      </c>
    </row>
    <row r="61" ht="15.75" customHeight="1">
      <c r="U61" s="16">
        <v>33756.0</v>
      </c>
      <c r="V61" s="5">
        <v>1726.0</v>
      </c>
    </row>
    <row r="62" ht="15.75" customHeight="1">
      <c r="U62" s="16">
        <v>29007.0</v>
      </c>
      <c r="V62" s="5">
        <v>1689.0</v>
      </c>
    </row>
    <row r="63" ht="15.75" customHeight="1">
      <c r="U63" s="16">
        <v>27181.0</v>
      </c>
      <c r="V63" s="5">
        <v>1644.0</v>
      </c>
    </row>
    <row r="64" ht="15.75" customHeight="1">
      <c r="U64" s="16">
        <v>28277.0</v>
      </c>
      <c r="V64" s="5">
        <v>1608.0</v>
      </c>
    </row>
    <row r="65" ht="15.75" customHeight="1">
      <c r="U65" s="16">
        <v>33390.0</v>
      </c>
      <c r="V65" s="5">
        <v>1606.0</v>
      </c>
    </row>
    <row r="66" ht="15.75" customHeight="1">
      <c r="U66" s="16">
        <v>34121.0</v>
      </c>
      <c r="V66" s="5">
        <v>1526.0</v>
      </c>
    </row>
    <row r="67" ht="15.75" customHeight="1">
      <c r="U67" s="16">
        <v>26085.0</v>
      </c>
      <c r="V67" s="5">
        <v>1476.0</v>
      </c>
    </row>
    <row r="68" ht="15.75" customHeight="1">
      <c r="U68" s="16">
        <v>34486.0</v>
      </c>
      <c r="V68" s="5">
        <v>1374.0</v>
      </c>
    </row>
    <row r="69" ht="15.75" customHeight="1">
      <c r="U69" s="16">
        <v>24990.0</v>
      </c>
      <c r="V69" s="5">
        <v>1331.0</v>
      </c>
    </row>
    <row r="70" ht="15.75" customHeight="1">
      <c r="U70" s="16">
        <v>21916.0</v>
      </c>
      <c r="V70" s="5">
        <v>1274.0</v>
      </c>
    </row>
    <row r="71" ht="15.75" customHeight="1">
      <c r="U71" s="16">
        <v>25355.0</v>
      </c>
      <c r="V71" s="5">
        <v>1230.0</v>
      </c>
    </row>
    <row r="72" ht="15.75" customHeight="1">
      <c r="U72" s="16">
        <v>34851.0</v>
      </c>
      <c r="V72" s="5">
        <v>1225.0</v>
      </c>
    </row>
    <row r="73" ht="15.75" customHeight="1">
      <c r="U73" s="16">
        <v>24259.0</v>
      </c>
      <c r="V73" s="5">
        <v>1120.0</v>
      </c>
    </row>
    <row r="74" ht="15.75" customHeight="1">
      <c r="U74" s="16">
        <v>23894.0</v>
      </c>
      <c r="V74" s="5">
        <v>1081.0</v>
      </c>
    </row>
    <row r="75" ht="15.75" customHeight="1">
      <c r="U75" s="16">
        <v>24624.0</v>
      </c>
      <c r="V75" s="5">
        <v>1010.0</v>
      </c>
    </row>
    <row r="76" ht="15.75" customHeight="1">
      <c r="U76" s="16">
        <v>35217.0</v>
      </c>
      <c r="V76" s="5">
        <v>991.0</v>
      </c>
    </row>
    <row r="77" ht="15.75" customHeight="1">
      <c r="U77" s="16">
        <v>35582.0</v>
      </c>
      <c r="V77" s="5">
        <v>806.0</v>
      </c>
    </row>
    <row r="78" ht="15.75" customHeight="1">
      <c r="U78" s="16">
        <v>33055.0</v>
      </c>
      <c r="V78" s="5">
        <v>769.0</v>
      </c>
    </row>
    <row r="79" ht="15.75" customHeight="1">
      <c r="U79" s="16">
        <v>29252.0</v>
      </c>
      <c r="V79" s="5">
        <v>724.0</v>
      </c>
    </row>
    <row r="80" ht="15.75" customHeight="1">
      <c r="U80" s="16">
        <v>33029.0</v>
      </c>
      <c r="V80" s="5">
        <v>722.0</v>
      </c>
    </row>
    <row r="81" ht="15.75" customHeight="1">
      <c r="U81" s="16">
        <v>31177.0</v>
      </c>
      <c r="V81" s="5">
        <v>716.0</v>
      </c>
    </row>
    <row r="82" ht="15.75" customHeight="1">
      <c r="U82" s="16">
        <v>32174.0</v>
      </c>
      <c r="V82" s="5">
        <v>715.0</v>
      </c>
    </row>
    <row r="83" ht="15.75" customHeight="1">
      <c r="U83" s="16">
        <v>32905.0</v>
      </c>
      <c r="V83" s="5">
        <v>712.0</v>
      </c>
    </row>
    <row r="84" ht="15.75" customHeight="1">
      <c r="U84" s="16">
        <v>23529.0</v>
      </c>
      <c r="V84" s="5">
        <v>709.0</v>
      </c>
    </row>
    <row r="85" ht="15.75" customHeight="1">
      <c r="U85" s="16">
        <v>33003.0</v>
      </c>
      <c r="V85" s="5">
        <v>703.0</v>
      </c>
    </row>
    <row r="86" ht="15.75" customHeight="1">
      <c r="U86" s="16">
        <v>42917.0</v>
      </c>
      <c r="V86" s="5">
        <v>698.0</v>
      </c>
    </row>
    <row r="87" ht="15.75" customHeight="1">
      <c r="U87" s="16">
        <v>31079.0</v>
      </c>
      <c r="V87" s="5">
        <v>694.0</v>
      </c>
    </row>
    <row r="88" ht="15.75" customHeight="1">
      <c r="U88" s="16">
        <v>29403.0</v>
      </c>
      <c r="V88" s="5">
        <v>692.0</v>
      </c>
    </row>
    <row r="89" ht="15.75" customHeight="1">
      <c r="U89" s="16">
        <v>31229.0</v>
      </c>
      <c r="V89" s="5">
        <v>686.0</v>
      </c>
    </row>
    <row r="90" ht="15.75" customHeight="1">
      <c r="U90" s="16">
        <v>32273.0</v>
      </c>
      <c r="V90" s="5">
        <v>677.0</v>
      </c>
    </row>
    <row r="91" ht="15.75" customHeight="1">
      <c r="U91" s="16">
        <v>32299.0</v>
      </c>
      <c r="V91" s="5">
        <v>671.0</v>
      </c>
    </row>
    <row r="92" ht="15.75" customHeight="1">
      <c r="U92" s="16">
        <v>32325.0</v>
      </c>
      <c r="V92" s="5">
        <v>665.0</v>
      </c>
    </row>
    <row r="93" ht="15.75" customHeight="1">
      <c r="U93" s="16">
        <v>31959.0</v>
      </c>
      <c r="V93" s="5">
        <v>653.0</v>
      </c>
    </row>
    <row r="94" ht="15.75" customHeight="1">
      <c r="U94" s="16">
        <v>33635.0</v>
      </c>
      <c r="V94" s="5">
        <v>651.0</v>
      </c>
    </row>
    <row r="95" ht="15.75" customHeight="1">
      <c r="U95" s="16">
        <v>32690.0</v>
      </c>
      <c r="V95" s="5">
        <v>650.0</v>
      </c>
    </row>
    <row r="96" ht="15.75" customHeight="1">
      <c r="U96" s="16">
        <v>33765.0</v>
      </c>
      <c r="V96" s="5">
        <v>649.0</v>
      </c>
    </row>
    <row r="97" ht="15.75" customHeight="1">
      <c r="U97" s="16">
        <v>33034.0</v>
      </c>
      <c r="V97" s="5">
        <v>641.0</v>
      </c>
    </row>
    <row r="98" ht="15.75" customHeight="1">
      <c r="U98" s="16">
        <v>33039.0</v>
      </c>
      <c r="V98" s="5">
        <v>635.0</v>
      </c>
    </row>
    <row r="99" ht="15.75" customHeight="1">
      <c r="U99" s="16">
        <v>30316.0</v>
      </c>
      <c r="V99" s="5">
        <v>633.0</v>
      </c>
    </row>
    <row r="100" ht="15.75" customHeight="1">
      <c r="U100" s="16">
        <v>27426.0</v>
      </c>
      <c r="V100" s="5">
        <v>633.0</v>
      </c>
    </row>
    <row r="101" ht="15.75" customHeight="1">
      <c r="U101" s="16">
        <v>33760.0</v>
      </c>
      <c r="V101" s="5">
        <v>630.0</v>
      </c>
    </row>
    <row r="102" ht="15.75" customHeight="1">
      <c r="U102" s="16">
        <v>34125.0</v>
      </c>
      <c r="V102" s="5">
        <v>628.0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0.75"/>
    <col customWidth="1" min="8" max="8" width="18.5"/>
    <col customWidth="1" min="11" max="11" width="18.25"/>
    <col customWidth="1" min="20" max="20" width="30.5"/>
  </cols>
  <sheetData>
    <row r="1">
      <c r="A1" s="19" t="s">
        <v>321</v>
      </c>
      <c r="B1" s="19" t="s">
        <v>322</v>
      </c>
      <c r="C1" s="19" t="s">
        <v>39</v>
      </c>
      <c r="D1" s="19" t="s">
        <v>323</v>
      </c>
      <c r="E1" s="19" t="s">
        <v>324</v>
      </c>
      <c r="F1" s="8"/>
      <c r="G1" s="19" t="s">
        <v>321</v>
      </c>
      <c r="H1" s="19" t="s">
        <v>223</v>
      </c>
      <c r="I1" s="19" t="s">
        <v>39</v>
      </c>
      <c r="J1" s="19" t="s">
        <v>323</v>
      </c>
      <c r="K1" s="19" t="s">
        <v>324</v>
      </c>
      <c r="M1" s="19" t="s">
        <v>321</v>
      </c>
      <c r="N1" s="19" t="s">
        <v>17</v>
      </c>
      <c r="O1" s="19" t="s">
        <v>39</v>
      </c>
      <c r="P1" s="19" t="s">
        <v>323</v>
      </c>
      <c r="Q1" s="19" t="s">
        <v>324</v>
      </c>
      <c r="S1" s="19" t="s">
        <v>321</v>
      </c>
      <c r="T1" s="19" t="s">
        <v>325</v>
      </c>
      <c r="U1" s="19" t="s">
        <v>39</v>
      </c>
      <c r="V1" s="19" t="s">
        <v>323</v>
      </c>
      <c r="W1" s="19" t="s">
        <v>324</v>
      </c>
      <c r="Y1" s="19" t="s">
        <v>321</v>
      </c>
      <c r="Z1" s="19" t="s">
        <v>326</v>
      </c>
      <c r="AA1" s="19" t="s">
        <v>39</v>
      </c>
      <c r="AB1" s="19" t="s">
        <v>323</v>
      </c>
      <c r="AC1" s="19" t="s">
        <v>324</v>
      </c>
      <c r="AE1" s="8"/>
    </row>
    <row r="2">
      <c r="A2" s="20">
        <v>8.025973073E9</v>
      </c>
      <c r="B2" s="8" t="s">
        <v>280</v>
      </c>
      <c r="C2" s="8">
        <v>3.0</v>
      </c>
      <c r="D2" s="3">
        <f t="shared" ref="D2:D10" si="1">(C2-1)/C$14</f>
        <v>0.09090909091</v>
      </c>
      <c r="E2" s="8">
        <f t="shared" ref="E2:E10" si="2">1-D2</f>
        <v>0.9090909091</v>
      </c>
      <c r="G2" s="20">
        <v>8.025973073E9</v>
      </c>
      <c r="H2" s="3" t="s">
        <v>230</v>
      </c>
      <c r="I2" s="8">
        <v>4.0</v>
      </c>
      <c r="J2" s="3">
        <f t="shared" ref="J2:J10" si="3">(I2-1)/(I$14)</f>
        <v>0.1363636364</v>
      </c>
      <c r="K2" s="3">
        <f t="shared" ref="K2:K10" si="4">1-J2</f>
        <v>0.8636363636</v>
      </c>
      <c r="M2" s="20">
        <v>8.025973073E9</v>
      </c>
      <c r="N2" s="16">
        <v>30317.0</v>
      </c>
      <c r="O2" s="8">
        <v>5.0</v>
      </c>
      <c r="P2" s="3">
        <f t="shared" ref="P2:P10" si="5">(O2-1)/(O$14)</f>
        <v>0.1818181818</v>
      </c>
      <c r="Q2" s="3">
        <f t="shared" ref="Q2:Q10" si="6">1-P2</f>
        <v>0.8181818182</v>
      </c>
      <c r="S2" s="20">
        <v>8.025973073E9</v>
      </c>
      <c r="T2" s="21" t="s">
        <v>272</v>
      </c>
      <c r="U2" s="8">
        <v>4.0</v>
      </c>
      <c r="V2" s="3">
        <f t="shared" ref="V2:V10" si="7">(U2-1)/(U$14)</f>
        <v>0.1363636364</v>
      </c>
      <c r="W2" s="3">
        <f t="shared" ref="W2:W10" si="8">1-V2</f>
        <v>0.8636363636</v>
      </c>
      <c r="Y2" s="20">
        <v>8.025973073E9</v>
      </c>
      <c r="Z2" s="18" t="s">
        <v>228</v>
      </c>
      <c r="AA2" s="8">
        <v>4.0</v>
      </c>
      <c r="AB2" s="3">
        <f t="shared" ref="AB2:AB10" si="9">(AA2-1)/(AA$14)</f>
        <v>0.1363636364</v>
      </c>
      <c r="AC2" s="3">
        <f t="shared" ref="AC2:AC10" si="10">1-AB2</f>
        <v>0.8636363636</v>
      </c>
    </row>
    <row r="3">
      <c r="A3" s="20">
        <v>8.025973074E9</v>
      </c>
      <c r="B3" s="22" t="s">
        <v>233</v>
      </c>
      <c r="C3" s="8">
        <v>7.0</v>
      </c>
      <c r="D3" s="3">
        <f t="shared" si="1"/>
        <v>0.2727272727</v>
      </c>
      <c r="E3" s="8">
        <f t="shared" si="2"/>
        <v>0.7272727273</v>
      </c>
      <c r="G3" s="20">
        <v>8.025973074E9</v>
      </c>
      <c r="H3" s="3" t="s">
        <v>236</v>
      </c>
      <c r="I3" s="8">
        <v>8.0</v>
      </c>
      <c r="J3" s="3">
        <f t="shared" si="3"/>
        <v>0.3181818182</v>
      </c>
      <c r="K3" s="3">
        <f t="shared" si="4"/>
        <v>0.6818181818</v>
      </c>
      <c r="M3" s="20">
        <v>8.025973074E9</v>
      </c>
      <c r="N3" s="23">
        <v>31079.0</v>
      </c>
      <c r="O3" s="8">
        <v>7.0</v>
      </c>
      <c r="P3" s="3">
        <f t="shared" si="5"/>
        <v>0.2727272727</v>
      </c>
      <c r="Q3" s="3">
        <f t="shared" si="6"/>
        <v>0.7272727273</v>
      </c>
      <c r="S3" s="20">
        <v>8.025973074E9</v>
      </c>
      <c r="T3" s="21" t="s">
        <v>277</v>
      </c>
      <c r="U3" s="8">
        <v>7.0</v>
      </c>
      <c r="V3" s="3">
        <f t="shared" si="7"/>
        <v>0.2727272727</v>
      </c>
      <c r="W3" s="3">
        <f t="shared" si="8"/>
        <v>0.7272727273</v>
      </c>
      <c r="Y3" s="20">
        <v>8.025973074E9</v>
      </c>
      <c r="Z3" s="18" t="s">
        <v>234</v>
      </c>
      <c r="AA3" s="8">
        <v>7.0</v>
      </c>
      <c r="AB3" s="3">
        <f t="shared" si="9"/>
        <v>0.2727272727</v>
      </c>
      <c r="AC3" s="3">
        <f t="shared" si="10"/>
        <v>0.7272727273</v>
      </c>
    </row>
    <row r="4">
      <c r="A4" s="20">
        <v>8.025973075E9</v>
      </c>
      <c r="B4" s="22" t="s">
        <v>239</v>
      </c>
      <c r="C4" s="8">
        <v>13.0</v>
      </c>
      <c r="D4" s="3">
        <f t="shared" si="1"/>
        <v>0.5454545455</v>
      </c>
      <c r="E4" s="8">
        <f t="shared" si="2"/>
        <v>0.4545454545</v>
      </c>
      <c r="G4" s="20">
        <v>8.025973075E9</v>
      </c>
      <c r="H4" s="3" t="s">
        <v>242</v>
      </c>
      <c r="I4" s="8">
        <v>14.0</v>
      </c>
      <c r="J4" s="3">
        <f t="shared" si="3"/>
        <v>0.5909090909</v>
      </c>
      <c r="K4" s="3">
        <f t="shared" si="4"/>
        <v>0.4090909091</v>
      </c>
      <c r="M4" s="20">
        <v>8.025973075E9</v>
      </c>
      <c r="N4" s="23">
        <v>29646.0</v>
      </c>
      <c r="O4" s="8">
        <v>13.0</v>
      </c>
      <c r="P4" s="3">
        <f t="shared" si="5"/>
        <v>0.5454545455</v>
      </c>
      <c r="Q4" s="3">
        <f t="shared" si="6"/>
        <v>0.4545454545</v>
      </c>
      <c r="S4" s="20">
        <v>8.025973075E9</v>
      </c>
      <c r="T4" s="21" t="s">
        <v>282</v>
      </c>
      <c r="U4" s="8">
        <v>14.0</v>
      </c>
      <c r="V4" s="3">
        <f t="shared" si="7"/>
        <v>0.5909090909</v>
      </c>
      <c r="W4" s="3">
        <f t="shared" si="8"/>
        <v>0.4090909091</v>
      </c>
      <c r="Y4" s="20">
        <v>8.025973075E9</v>
      </c>
      <c r="Z4" s="18" t="s">
        <v>240</v>
      </c>
      <c r="AA4" s="8">
        <v>14.0</v>
      </c>
      <c r="AB4" s="3">
        <f t="shared" si="9"/>
        <v>0.5909090909</v>
      </c>
      <c r="AC4" s="3">
        <f t="shared" si="10"/>
        <v>0.4090909091</v>
      </c>
    </row>
    <row r="5">
      <c r="A5" s="20">
        <v>8.025973076E9</v>
      </c>
      <c r="B5" s="24" t="s">
        <v>245</v>
      </c>
      <c r="C5" s="8">
        <v>17.0</v>
      </c>
      <c r="D5" s="3">
        <f t="shared" si="1"/>
        <v>0.7272727273</v>
      </c>
      <c r="E5" s="8">
        <f t="shared" si="2"/>
        <v>0.2727272727</v>
      </c>
      <c r="G5" s="20">
        <v>8.025973076E9</v>
      </c>
      <c r="H5" s="3" t="s">
        <v>248</v>
      </c>
      <c r="I5" s="8">
        <v>18.0</v>
      </c>
      <c r="J5" s="3">
        <f t="shared" si="3"/>
        <v>0.7727272727</v>
      </c>
      <c r="K5" s="3">
        <f t="shared" si="4"/>
        <v>0.2272727273</v>
      </c>
      <c r="M5" s="20">
        <v>8.025973076E9</v>
      </c>
      <c r="N5" s="23">
        <v>28581.0</v>
      </c>
      <c r="O5" s="8">
        <v>17.0</v>
      </c>
      <c r="P5" s="3">
        <f t="shared" si="5"/>
        <v>0.7272727273</v>
      </c>
      <c r="Q5" s="3">
        <f t="shared" si="6"/>
        <v>0.2727272727</v>
      </c>
      <c r="S5" s="20">
        <v>8.025973076E9</v>
      </c>
      <c r="T5" s="21" t="s">
        <v>287</v>
      </c>
      <c r="U5" s="8">
        <v>17.0</v>
      </c>
      <c r="V5" s="3">
        <f t="shared" si="7"/>
        <v>0.7272727273</v>
      </c>
      <c r="W5" s="3">
        <f t="shared" si="8"/>
        <v>0.2727272727</v>
      </c>
      <c r="Y5" s="20">
        <v>8.025973076E9</v>
      </c>
      <c r="Z5" s="18" t="s">
        <v>246</v>
      </c>
      <c r="AA5" s="8">
        <v>17.0</v>
      </c>
      <c r="AB5" s="3">
        <f t="shared" si="9"/>
        <v>0.7272727273</v>
      </c>
      <c r="AC5" s="3">
        <f t="shared" si="10"/>
        <v>0.2727272727</v>
      </c>
    </row>
    <row r="6">
      <c r="A6" s="20">
        <v>8.025973077E9</v>
      </c>
      <c r="B6" s="22" t="s">
        <v>250</v>
      </c>
      <c r="C6" s="8">
        <v>2.0</v>
      </c>
      <c r="D6" s="3">
        <f t="shared" si="1"/>
        <v>0.04545454545</v>
      </c>
      <c r="E6" s="8">
        <f t="shared" si="2"/>
        <v>0.9545454545</v>
      </c>
      <c r="G6" s="20">
        <v>8.025973077E9</v>
      </c>
      <c r="H6" s="3" t="s">
        <v>253</v>
      </c>
      <c r="I6" s="8">
        <v>3.0</v>
      </c>
      <c r="J6" s="3">
        <f t="shared" si="3"/>
        <v>0.09090909091</v>
      </c>
      <c r="K6" s="3">
        <f t="shared" si="4"/>
        <v>0.9090909091</v>
      </c>
      <c r="M6" s="20">
        <v>8.025973077E9</v>
      </c>
      <c r="N6" s="23">
        <v>27515.0</v>
      </c>
      <c r="O6" s="8">
        <v>2.0</v>
      </c>
      <c r="P6" s="3">
        <f t="shared" si="5"/>
        <v>0.04545454545</v>
      </c>
      <c r="Q6" s="3">
        <f t="shared" si="6"/>
        <v>0.9545454545</v>
      </c>
      <c r="S6" s="20">
        <v>8.025973077E9</v>
      </c>
      <c r="T6" s="21" t="s">
        <v>292</v>
      </c>
      <c r="U6" s="8">
        <v>2.0</v>
      </c>
      <c r="V6" s="3">
        <f t="shared" si="7"/>
        <v>0.04545454545</v>
      </c>
      <c r="W6" s="3">
        <f t="shared" si="8"/>
        <v>0.9545454545</v>
      </c>
      <c r="Y6" s="20">
        <v>8.025973077E9</v>
      </c>
      <c r="Z6" s="18" t="s">
        <v>251</v>
      </c>
      <c r="AA6" s="8">
        <v>2.0</v>
      </c>
      <c r="AB6" s="3">
        <f t="shared" si="9"/>
        <v>0.04545454545</v>
      </c>
      <c r="AC6" s="3">
        <f t="shared" si="10"/>
        <v>0.9545454545</v>
      </c>
    </row>
    <row r="7">
      <c r="A7" s="20">
        <v>8.025973078E9</v>
      </c>
      <c r="B7" s="22" t="s">
        <v>255</v>
      </c>
      <c r="C7" s="8">
        <v>9.0</v>
      </c>
      <c r="D7" s="3">
        <f t="shared" si="1"/>
        <v>0.3636363636</v>
      </c>
      <c r="E7" s="8">
        <f t="shared" si="2"/>
        <v>0.6363636364</v>
      </c>
      <c r="G7" s="20">
        <v>8.025973078E9</v>
      </c>
      <c r="H7" s="3" t="s">
        <v>258</v>
      </c>
      <c r="I7" s="8">
        <v>10.0</v>
      </c>
      <c r="J7" s="3">
        <f t="shared" si="3"/>
        <v>0.4090909091</v>
      </c>
      <c r="K7" s="3">
        <f t="shared" si="4"/>
        <v>0.5909090909</v>
      </c>
      <c r="M7" s="20">
        <v>8.025973078E9</v>
      </c>
      <c r="N7" s="23">
        <v>27912.0</v>
      </c>
      <c r="O7" s="8">
        <v>9.0</v>
      </c>
      <c r="P7" s="3">
        <f t="shared" si="5"/>
        <v>0.3636363636</v>
      </c>
      <c r="Q7" s="3">
        <f t="shared" si="6"/>
        <v>0.6363636364</v>
      </c>
      <c r="S7" s="20">
        <v>8.025973078E9</v>
      </c>
      <c r="T7" s="21" t="s">
        <v>297</v>
      </c>
      <c r="U7" s="8">
        <v>9.0</v>
      </c>
      <c r="V7" s="3">
        <f t="shared" si="7"/>
        <v>0.3636363636</v>
      </c>
      <c r="W7" s="3">
        <f t="shared" si="8"/>
        <v>0.6363636364</v>
      </c>
      <c r="Y7" s="20">
        <v>8.025973078E9</v>
      </c>
      <c r="Z7" s="18" t="s">
        <v>256</v>
      </c>
      <c r="AA7" s="8">
        <v>9.0</v>
      </c>
      <c r="AB7" s="3">
        <f t="shared" si="9"/>
        <v>0.3636363636</v>
      </c>
      <c r="AC7" s="3">
        <f t="shared" si="10"/>
        <v>0.6363636364</v>
      </c>
    </row>
    <row r="8">
      <c r="A8" s="20">
        <v>8.025973079E9</v>
      </c>
      <c r="B8" s="22" t="s">
        <v>260</v>
      </c>
      <c r="C8" s="8">
        <v>19.0</v>
      </c>
      <c r="D8" s="3">
        <f t="shared" si="1"/>
        <v>0.8181818182</v>
      </c>
      <c r="E8" s="8">
        <f t="shared" si="2"/>
        <v>0.1818181818</v>
      </c>
      <c r="G8" s="20">
        <v>8.025973079E9</v>
      </c>
      <c r="H8" s="3" t="s">
        <v>263</v>
      </c>
      <c r="I8" s="8">
        <v>20.0</v>
      </c>
      <c r="J8" s="3">
        <f t="shared" si="3"/>
        <v>0.8636363636</v>
      </c>
      <c r="K8" s="3">
        <f t="shared" si="4"/>
        <v>0.1363636364</v>
      </c>
      <c r="M8" s="20">
        <v>8.025973079E9</v>
      </c>
      <c r="N8" s="23">
        <v>29556.0</v>
      </c>
      <c r="O8" s="8">
        <v>19.0</v>
      </c>
      <c r="P8" s="3">
        <f t="shared" si="5"/>
        <v>0.8181818182</v>
      </c>
      <c r="Q8" s="3">
        <f t="shared" si="6"/>
        <v>0.1818181818</v>
      </c>
      <c r="S8" s="20">
        <v>8.025973079E9</v>
      </c>
      <c r="T8" s="21" t="s">
        <v>301</v>
      </c>
      <c r="U8" s="8">
        <v>18.0</v>
      </c>
      <c r="V8" s="3">
        <f t="shared" si="7"/>
        <v>0.7727272727</v>
      </c>
      <c r="W8" s="3">
        <f t="shared" si="8"/>
        <v>0.2272727273</v>
      </c>
      <c r="Y8" s="20">
        <v>8.025973079E9</v>
      </c>
      <c r="Z8" s="18" t="s">
        <v>261</v>
      </c>
      <c r="AA8" s="8">
        <v>18.0</v>
      </c>
      <c r="AB8" s="3">
        <f t="shared" si="9"/>
        <v>0.7727272727</v>
      </c>
      <c r="AC8" s="3">
        <f t="shared" si="10"/>
        <v>0.2272727273</v>
      </c>
    </row>
    <row r="9">
      <c r="A9" s="20">
        <v>8.02597308E9</v>
      </c>
      <c r="B9" s="22" t="s">
        <v>265</v>
      </c>
      <c r="C9" s="8">
        <v>23.0</v>
      </c>
      <c r="D9" s="3">
        <f t="shared" si="1"/>
        <v>1</v>
      </c>
      <c r="E9" s="8">
        <f t="shared" si="2"/>
        <v>0</v>
      </c>
      <c r="G9" s="20">
        <v>8.02597308E9</v>
      </c>
      <c r="H9" s="3" t="s">
        <v>268</v>
      </c>
      <c r="I9" s="8">
        <v>23.0</v>
      </c>
      <c r="J9" s="3">
        <f t="shared" si="3"/>
        <v>1</v>
      </c>
      <c r="K9" s="3">
        <f t="shared" si="4"/>
        <v>0</v>
      </c>
      <c r="M9" s="20">
        <v>8.02597308E9</v>
      </c>
      <c r="N9" s="16">
        <v>26665.0</v>
      </c>
      <c r="O9" s="8">
        <v>23.0</v>
      </c>
      <c r="P9" s="3">
        <f t="shared" si="5"/>
        <v>1</v>
      </c>
      <c r="Q9" s="3">
        <f t="shared" si="6"/>
        <v>0</v>
      </c>
      <c r="S9" s="20">
        <v>8.02597308E9</v>
      </c>
      <c r="T9" s="21" t="s">
        <v>306</v>
      </c>
      <c r="U9" s="8">
        <v>23.0</v>
      </c>
      <c r="V9" s="3">
        <f t="shared" si="7"/>
        <v>1</v>
      </c>
      <c r="W9" s="3">
        <f t="shared" si="8"/>
        <v>0</v>
      </c>
      <c r="Y9" s="20">
        <v>8.02597308E9</v>
      </c>
      <c r="Z9" s="18" t="s">
        <v>266</v>
      </c>
      <c r="AA9" s="8">
        <v>23.0</v>
      </c>
      <c r="AB9" s="3">
        <f t="shared" si="9"/>
        <v>1</v>
      </c>
      <c r="AC9" s="3">
        <f t="shared" si="10"/>
        <v>0</v>
      </c>
    </row>
    <row r="10">
      <c r="A10" s="25">
        <v>8.025973081E9</v>
      </c>
      <c r="B10" s="8" t="s">
        <v>327</v>
      </c>
      <c r="C10" s="8">
        <v>15.0</v>
      </c>
      <c r="D10" s="3">
        <f t="shared" si="1"/>
        <v>0.6363636364</v>
      </c>
      <c r="E10" s="8">
        <f t="shared" si="2"/>
        <v>0.3636363636</v>
      </c>
      <c r="G10" s="25">
        <v>8.025973081E9</v>
      </c>
      <c r="H10" s="3" t="s">
        <v>273</v>
      </c>
      <c r="I10" s="8">
        <v>16.0</v>
      </c>
      <c r="J10" s="3">
        <f t="shared" si="3"/>
        <v>0.6818181818</v>
      </c>
      <c r="K10" s="3">
        <f t="shared" si="4"/>
        <v>0.3181818182</v>
      </c>
      <c r="M10" s="25">
        <v>8.025973081E9</v>
      </c>
      <c r="N10" s="23">
        <v>30895.0</v>
      </c>
      <c r="O10" s="8">
        <v>15.0</v>
      </c>
      <c r="P10" s="3">
        <f t="shared" si="5"/>
        <v>0.6363636364</v>
      </c>
      <c r="Q10" s="3">
        <f t="shared" si="6"/>
        <v>0.3636363636</v>
      </c>
      <c r="S10" s="25">
        <v>8.025973081E9</v>
      </c>
      <c r="T10" s="21" t="s">
        <v>310</v>
      </c>
      <c r="U10" s="8">
        <v>15.0</v>
      </c>
      <c r="V10" s="3">
        <f t="shared" si="7"/>
        <v>0.6363636364</v>
      </c>
      <c r="W10" s="3">
        <f t="shared" si="8"/>
        <v>0.3636363636</v>
      </c>
      <c r="Y10" s="25">
        <v>8.025973081E9</v>
      </c>
      <c r="Z10" s="18" t="s">
        <v>271</v>
      </c>
      <c r="AA10" s="8">
        <v>15.0</v>
      </c>
      <c r="AB10" s="3">
        <f t="shared" si="9"/>
        <v>0.6363636364</v>
      </c>
      <c r="AC10" s="3">
        <f t="shared" si="10"/>
        <v>0.3636363636</v>
      </c>
    </row>
    <row r="11">
      <c r="A11" s="20"/>
      <c r="B11" s="8" t="s">
        <v>78</v>
      </c>
      <c r="C11" s="3">
        <f>sum(C2:C10)</f>
        <v>108</v>
      </c>
      <c r="G11" s="20"/>
      <c r="H11" s="8" t="s">
        <v>78</v>
      </c>
      <c r="I11" s="3">
        <f>sum(I2:I10)</f>
        <v>116</v>
      </c>
      <c r="M11" s="20"/>
      <c r="N11" s="8" t="s">
        <v>78</v>
      </c>
      <c r="O11" s="3">
        <f>sum(O2:O10)</f>
        <v>110</v>
      </c>
      <c r="S11" s="20"/>
      <c r="T11" s="8" t="s">
        <v>78</v>
      </c>
      <c r="U11" s="3">
        <f>sum(U2:U10)</f>
        <v>109</v>
      </c>
      <c r="Y11" s="20"/>
      <c r="Z11" s="8" t="s">
        <v>78</v>
      </c>
      <c r="AA11" s="3">
        <f>sum(AA2:AA10)</f>
        <v>109</v>
      </c>
    </row>
    <row r="12">
      <c r="A12" s="20"/>
      <c r="B12" s="8" t="s">
        <v>328</v>
      </c>
      <c r="C12" s="8">
        <v>23.0</v>
      </c>
      <c r="G12" s="20"/>
      <c r="H12" s="8" t="s">
        <v>328</v>
      </c>
      <c r="I12" s="3">
        <f>MAX(I2:I10)</f>
        <v>23</v>
      </c>
      <c r="M12" s="20"/>
      <c r="N12" s="8" t="s">
        <v>328</v>
      </c>
      <c r="O12" s="3">
        <f>MAX(O2:O10)</f>
        <v>23</v>
      </c>
      <c r="S12" s="20"/>
      <c r="T12" s="8" t="s">
        <v>328</v>
      </c>
      <c r="U12" s="3">
        <f>MAX(U2:U10)</f>
        <v>23</v>
      </c>
      <c r="Y12" s="20"/>
      <c r="Z12" s="8" t="s">
        <v>328</v>
      </c>
      <c r="AA12" s="3">
        <f>MAX(AA2:AA10)</f>
        <v>23</v>
      </c>
    </row>
    <row r="13">
      <c r="A13" s="20"/>
      <c r="B13" s="8" t="s">
        <v>329</v>
      </c>
      <c r="C13" s="8">
        <v>1.0</v>
      </c>
      <c r="G13" s="20"/>
      <c r="H13" s="8" t="s">
        <v>329</v>
      </c>
      <c r="I13" s="8">
        <v>1.0</v>
      </c>
      <c r="N13" s="8" t="s">
        <v>329</v>
      </c>
      <c r="O13" s="8">
        <v>1.0</v>
      </c>
      <c r="T13" s="8" t="s">
        <v>329</v>
      </c>
      <c r="U13" s="8">
        <v>1.0</v>
      </c>
      <c r="Z13" s="8" t="s">
        <v>329</v>
      </c>
      <c r="AA13" s="8">
        <v>1.0</v>
      </c>
    </row>
    <row r="14">
      <c r="A14" s="20"/>
      <c r="B14" s="8" t="s">
        <v>330</v>
      </c>
      <c r="C14" s="8">
        <v>22.0</v>
      </c>
      <c r="H14" s="8" t="s">
        <v>330</v>
      </c>
      <c r="I14" s="8">
        <v>22.0</v>
      </c>
      <c r="N14" s="8" t="s">
        <v>330</v>
      </c>
      <c r="O14" s="8">
        <v>22.0</v>
      </c>
      <c r="T14" s="8" t="s">
        <v>330</v>
      </c>
      <c r="U14" s="8">
        <v>22.0</v>
      </c>
      <c r="Z14" s="8" t="s">
        <v>330</v>
      </c>
      <c r="AA14" s="8">
        <v>22.0</v>
      </c>
    </row>
    <row r="15">
      <c r="A15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88"/>
  </cols>
  <sheetData>
    <row r="1">
      <c r="A1" s="19" t="s">
        <v>321</v>
      </c>
      <c r="B1" s="19" t="s">
        <v>331</v>
      </c>
      <c r="C1" s="19" t="s">
        <v>332</v>
      </c>
      <c r="D1" s="19" t="s">
        <v>333</v>
      </c>
      <c r="E1" s="19" t="s">
        <v>334</v>
      </c>
      <c r="F1" s="19" t="s">
        <v>335</v>
      </c>
      <c r="H1" s="8" t="s">
        <v>336</v>
      </c>
    </row>
    <row r="2">
      <c r="A2" s="26">
        <v>8.025973073E9</v>
      </c>
      <c r="B2" s="3">
        <v>0.91</v>
      </c>
      <c r="C2" s="27">
        <v>0.86</v>
      </c>
      <c r="D2" s="27">
        <v>0.82</v>
      </c>
      <c r="E2" s="27">
        <v>0.86</v>
      </c>
      <c r="F2" s="27">
        <v>0.86</v>
      </c>
      <c r="H2" s="3">
        <f t="shared" ref="H2:H10" si="1">(B2*0.2+C2*0.2+D2*0.2+E2*0.2+F2*0.2)</f>
        <v>0.862</v>
      </c>
    </row>
    <row r="3">
      <c r="A3" s="28">
        <v>8.025973074E9</v>
      </c>
      <c r="B3" s="3">
        <v>0.73</v>
      </c>
      <c r="C3" s="3">
        <v>0.68</v>
      </c>
      <c r="D3" s="3">
        <v>0.73</v>
      </c>
      <c r="E3" s="3">
        <v>0.73</v>
      </c>
      <c r="F3" s="3">
        <v>0.73</v>
      </c>
      <c r="H3" s="3">
        <f t="shared" si="1"/>
        <v>0.72</v>
      </c>
    </row>
    <row r="4">
      <c r="A4" s="28">
        <v>8.025973075E9</v>
      </c>
      <c r="B4" s="3">
        <v>0.45</v>
      </c>
      <c r="C4" s="3">
        <v>0.41</v>
      </c>
      <c r="D4" s="3">
        <v>0.45</v>
      </c>
      <c r="E4" s="3">
        <v>0.41</v>
      </c>
      <c r="F4" s="3">
        <v>0.41</v>
      </c>
      <c r="H4" s="3">
        <f t="shared" si="1"/>
        <v>0.426</v>
      </c>
    </row>
    <row r="5">
      <c r="A5" s="28">
        <v>8.025973076E9</v>
      </c>
      <c r="B5" s="3">
        <v>0.27</v>
      </c>
      <c r="C5" s="3">
        <v>0.23</v>
      </c>
      <c r="D5" s="3">
        <v>0.27</v>
      </c>
      <c r="E5" s="3">
        <v>0.27</v>
      </c>
      <c r="F5" s="3">
        <v>0.27</v>
      </c>
      <c r="H5" s="3">
        <f t="shared" si="1"/>
        <v>0.262</v>
      </c>
    </row>
    <row r="6">
      <c r="A6" s="28">
        <v>8.025973077E9</v>
      </c>
      <c r="B6" s="3">
        <v>0.95</v>
      </c>
      <c r="C6" s="3">
        <v>0.91</v>
      </c>
      <c r="D6" s="3">
        <v>0.95</v>
      </c>
      <c r="E6" s="3">
        <v>0.95</v>
      </c>
      <c r="F6" s="3">
        <v>0.95</v>
      </c>
      <c r="H6" s="3">
        <f t="shared" si="1"/>
        <v>0.942</v>
      </c>
    </row>
    <row r="7">
      <c r="A7" s="28">
        <v>8.025973078E9</v>
      </c>
      <c r="B7" s="3">
        <v>0.64</v>
      </c>
      <c r="C7" s="3">
        <v>0.59</v>
      </c>
      <c r="D7" s="3">
        <v>0.64</v>
      </c>
      <c r="E7" s="3">
        <v>0.64</v>
      </c>
      <c r="F7" s="3">
        <v>0.64</v>
      </c>
      <c r="H7" s="3">
        <f t="shared" si="1"/>
        <v>0.63</v>
      </c>
    </row>
    <row r="8">
      <c r="A8" s="28">
        <v>8.025973079E9</v>
      </c>
      <c r="B8" s="3">
        <v>0.18</v>
      </c>
      <c r="C8" s="3">
        <v>0.14</v>
      </c>
      <c r="D8" s="3">
        <v>0.18</v>
      </c>
      <c r="E8" s="3">
        <v>0.23</v>
      </c>
      <c r="F8" s="27">
        <v>0.23</v>
      </c>
      <c r="H8" s="3">
        <f t="shared" si="1"/>
        <v>0.192</v>
      </c>
    </row>
    <row r="9">
      <c r="A9" s="26">
        <v>8.025973081E9</v>
      </c>
      <c r="B9" s="3">
        <v>0.36</v>
      </c>
      <c r="C9" s="3">
        <v>0.32</v>
      </c>
      <c r="D9" s="3">
        <v>0.36</v>
      </c>
      <c r="E9" s="3">
        <v>0.36</v>
      </c>
      <c r="F9" s="3">
        <v>0.36</v>
      </c>
      <c r="H9" s="3">
        <f t="shared" si="1"/>
        <v>0.352</v>
      </c>
    </row>
    <row r="10">
      <c r="A10" s="20">
        <v>8.02597308E9</v>
      </c>
      <c r="H10" s="3">
        <f t="shared" si="1"/>
        <v>0</v>
      </c>
    </row>
    <row r="11">
      <c r="A11" s="25">
        <v>8.025973082E9</v>
      </c>
      <c r="B11" s="8">
        <v>0.98</v>
      </c>
      <c r="C11" s="8">
        <v>0.96</v>
      </c>
      <c r="D11" s="8">
        <v>0.97</v>
      </c>
      <c r="E11" s="8">
        <v>0.99</v>
      </c>
      <c r="F11" s="8">
        <v>0.96</v>
      </c>
      <c r="H11" s="29">
        <v>100.0</v>
      </c>
    </row>
    <row r="12">
      <c r="A12" s="25">
        <v>8.025973083E9</v>
      </c>
      <c r="C12" s="8">
        <v>0.96</v>
      </c>
      <c r="D12" s="8">
        <v>0.97</v>
      </c>
      <c r="E12" s="8">
        <v>0.99</v>
      </c>
      <c r="F12" s="8">
        <v>0.96</v>
      </c>
      <c r="H12" s="29">
        <v>80.0</v>
      </c>
    </row>
    <row r="13">
      <c r="A13" s="25">
        <v>8.025973084E9</v>
      </c>
      <c r="B13" s="8">
        <v>0.98</v>
      </c>
      <c r="D13" s="8">
        <v>0.97</v>
      </c>
      <c r="E13" s="8">
        <v>0.99</v>
      </c>
      <c r="F13" s="8">
        <v>0.96</v>
      </c>
      <c r="H13" s="29">
        <v>80.0</v>
      </c>
    </row>
    <row r="14">
      <c r="A14" s="8">
        <v>8.025973085E9</v>
      </c>
      <c r="B14" s="8">
        <v>0.98</v>
      </c>
      <c r="C14" s="22">
        <v>0.96</v>
      </c>
      <c r="D14" s="24">
        <v>0.96</v>
      </c>
      <c r="E14" s="22">
        <v>0.96</v>
      </c>
      <c r="H14" s="30">
        <v>80.0</v>
      </c>
    </row>
    <row r="15">
      <c r="A15" s="24">
        <v>8.025973086E9</v>
      </c>
      <c r="B15" s="8">
        <v>0.98</v>
      </c>
      <c r="D15" s="22">
        <v>0.96</v>
      </c>
      <c r="E15" s="22">
        <v>0.99</v>
      </c>
      <c r="F15" s="24">
        <v>0.96</v>
      </c>
      <c r="H15" s="30">
        <v>80.0</v>
      </c>
    </row>
    <row r="16">
      <c r="A16" s="24">
        <v>8.025973087E9</v>
      </c>
      <c r="B16" s="8">
        <v>0.98</v>
      </c>
      <c r="C16" s="24">
        <v>0.96</v>
      </c>
      <c r="E16" s="22">
        <v>0.99</v>
      </c>
      <c r="F16" s="24">
        <v>0.96</v>
      </c>
      <c r="H16" s="30">
        <v>80.0</v>
      </c>
    </row>
    <row r="17">
      <c r="A17" s="24">
        <v>8.025973088E9</v>
      </c>
      <c r="C17" s="22">
        <v>0.96</v>
      </c>
      <c r="D17" s="22">
        <v>0.96</v>
      </c>
      <c r="E17" s="22">
        <v>0.96</v>
      </c>
      <c r="H17" s="30">
        <v>60.0</v>
      </c>
    </row>
    <row r="18">
      <c r="A18" s="24">
        <v>8.025973089E9</v>
      </c>
      <c r="B18" s="24">
        <v>0.98</v>
      </c>
      <c r="C18" s="22">
        <v>0.98</v>
      </c>
      <c r="D18" s="22">
        <v>0.98</v>
      </c>
      <c r="H18" s="30">
        <v>60.0</v>
      </c>
    </row>
    <row r="19">
      <c r="A19" s="24">
        <v>8.02597309E9</v>
      </c>
      <c r="B19" s="24">
        <v>0.98</v>
      </c>
      <c r="D19" s="24">
        <v>0.96</v>
      </c>
      <c r="F19" s="22">
        <v>0.96</v>
      </c>
      <c r="H19" s="30">
        <v>60.0</v>
      </c>
    </row>
    <row r="20">
      <c r="A20" s="24">
        <v>8.025973091E9</v>
      </c>
      <c r="C20" s="24">
        <v>0.96</v>
      </c>
      <c r="D20" s="22">
        <v>0.96</v>
      </c>
      <c r="F20" s="22">
        <v>0.96</v>
      </c>
      <c r="H20" s="30">
        <v>60.0</v>
      </c>
    </row>
    <row r="21">
      <c r="A21" s="24">
        <v>8.025973092E9</v>
      </c>
      <c r="D21" s="22">
        <v>0.98</v>
      </c>
      <c r="E21" s="22">
        <v>0.98</v>
      </c>
      <c r="F21" s="22">
        <v>0.98</v>
      </c>
      <c r="H21" s="30">
        <v>60.0</v>
      </c>
    </row>
    <row r="22">
      <c r="A22" s="24">
        <v>8.025973093E9</v>
      </c>
      <c r="B22" s="24">
        <v>0.96</v>
      </c>
      <c r="E22" s="22">
        <v>0.96</v>
      </c>
      <c r="F22" s="22">
        <v>0.96</v>
      </c>
      <c r="H22" s="30">
        <v>60.0</v>
      </c>
    </row>
    <row r="23">
      <c r="A23" s="24">
        <v>8.025973094E9</v>
      </c>
      <c r="B23" s="24">
        <v>0.96</v>
      </c>
      <c r="D23" s="22">
        <v>0.96</v>
      </c>
      <c r="E23" s="22">
        <v>0.96</v>
      </c>
      <c r="H23" s="30">
        <v>60.0</v>
      </c>
    </row>
    <row r="24">
      <c r="A24" s="8">
        <v>8.025973095E9</v>
      </c>
      <c r="B24" s="24">
        <v>0.96</v>
      </c>
      <c r="C24" s="22">
        <v>0.96</v>
      </c>
      <c r="E24" s="22">
        <v>0.96</v>
      </c>
      <c r="H24" s="30">
        <v>60.0</v>
      </c>
    </row>
    <row r="25">
      <c r="A25" s="8">
        <v>8.025973096E9</v>
      </c>
      <c r="B25" s="22">
        <v>0.96</v>
      </c>
      <c r="C25" s="24">
        <v>0.96</v>
      </c>
      <c r="E25" s="22"/>
      <c r="F25" s="22">
        <v>0.96</v>
      </c>
      <c r="H25" s="30">
        <v>60.0</v>
      </c>
    </row>
    <row r="26">
      <c r="A26" s="24">
        <v>8.025973097E9</v>
      </c>
      <c r="B26" s="24">
        <v>0.96</v>
      </c>
      <c r="E26" s="22">
        <v>0.96</v>
      </c>
      <c r="F26" s="22">
        <v>0.96</v>
      </c>
      <c r="H26" s="30">
        <v>60.0</v>
      </c>
    </row>
    <row r="27">
      <c r="A27" s="24">
        <v>8.025973098E9</v>
      </c>
      <c r="D27" s="24">
        <v>0.96</v>
      </c>
      <c r="E27" s="22">
        <v>0.96</v>
      </c>
      <c r="H27" s="30">
        <v>40.0</v>
      </c>
    </row>
    <row r="28">
      <c r="A28" s="25">
        <v>8.025973099E9</v>
      </c>
      <c r="C28" s="24">
        <v>0.96</v>
      </c>
      <c r="D28" s="22">
        <v>0.96</v>
      </c>
      <c r="H28" s="30">
        <v>40.0</v>
      </c>
    </row>
    <row r="29">
      <c r="A29" s="25">
        <v>8.0259731E9</v>
      </c>
      <c r="D29" s="31">
        <v>0.96</v>
      </c>
      <c r="F29" s="32">
        <v>0.96</v>
      </c>
      <c r="H29" s="30">
        <v>40.0</v>
      </c>
    </row>
    <row r="30">
      <c r="A30" s="25">
        <v>8.025973101E9</v>
      </c>
      <c r="C30" s="8">
        <v>0.96</v>
      </c>
      <c r="F30" s="33">
        <v>0.96</v>
      </c>
      <c r="H30" s="30">
        <v>40.0</v>
      </c>
    </row>
    <row r="31">
      <c r="A31" s="25">
        <v>8.025973102E9</v>
      </c>
      <c r="B31" s="31">
        <v>0.96</v>
      </c>
      <c r="D31" s="32">
        <v>0.96</v>
      </c>
      <c r="H31" s="30">
        <v>40.0</v>
      </c>
    </row>
    <row r="32">
      <c r="A32" s="25">
        <v>8.025973103E9</v>
      </c>
      <c r="B32" s="8">
        <v>0.96</v>
      </c>
      <c r="C32" s="8">
        <v>0.96</v>
      </c>
      <c r="H32" s="30">
        <v>40.0</v>
      </c>
    </row>
    <row r="33">
      <c r="A33" s="25">
        <v>8.025973104E9</v>
      </c>
      <c r="B33" s="8">
        <v>0.96</v>
      </c>
      <c r="E33" s="8">
        <v>0.96</v>
      </c>
      <c r="H33" s="30">
        <v>40.0</v>
      </c>
    </row>
    <row r="34">
      <c r="A34" s="25">
        <v>8.025973105E9</v>
      </c>
      <c r="C34" s="8">
        <v>0.96</v>
      </c>
      <c r="E34" s="8">
        <v>0.96</v>
      </c>
      <c r="H34" s="30">
        <v>40.0</v>
      </c>
    </row>
    <row r="35">
      <c r="A35" s="25">
        <v>8.025973106E9</v>
      </c>
      <c r="E35" s="22">
        <v>0.96</v>
      </c>
      <c r="F35" s="22">
        <v>0.96</v>
      </c>
      <c r="H35" s="30">
        <v>40.0</v>
      </c>
    </row>
    <row r="36">
      <c r="A36" s="25">
        <v>8.025973107E9</v>
      </c>
      <c r="B36" s="24">
        <v>0.96</v>
      </c>
      <c r="F36" s="22">
        <v>0.96</v>
      </c>
      <c r="H36" s="30">
        <v>40.0</v>
      </c>
    </row>
    <row r="37">
      <c r="A37" s="25">
        <v>8.025973108E9</v>
      </c>
      <c r="B37" s="24">
        <v>0.96</v>
      </c>
      <c r="H37" s="30">
        <v>20.0</v>
      </c>
    </row>
    <row r="38">
      <c r="A38" s="25">
        <v>8.025973109E9</v>
      </c>
      <c r="C38" s="24">
        <v>0.96</v>
      </c>
      <c r="H38" s="30">
        <v>20.0</v>
      </c>
    </row>
    <row r="39">
      <c r="A39" s="25">
        <v>8.02597311E9</v>
      </c>
      <c r="D39" s="24">
        <v>0.96</v>
      </c>
      <c r="H39" s="30">
        <v>20.0</v>
      </c>
    </row>
    <row r="40">
      <c r="A40" s="25">
        <v>8.025973111E9</v>
      </c>
      <c r="E40" s="24">
        <v>0.96</v>
      </c>
      <c r="H40" s="30">
        <v>20.0</v>
      </c>
    </row>
    <row r="41">
      <c r="A41" s="25">
        <v>8.025973112E9</v>
      </c>
      <c r="F41" s="22">
        <v>0.96</v>
      </c>
      <c r="H41" s="30">
        <v>20.0</v>
      </c>
    </row>
    <row r="42">
      <c r="A42" s="25">
        <v>8.025973113E9</v>
      </c>
      <c r="H42" s="3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11.63"/>
    <col customWidth="1" min="3" max="3" width="10.63"/>
    <col customWidth="1" min="4" max="4" width="20.0"/>
    <col customWidth="1" hidden="1" min="5" max="5" width="29.0"/>
    <col customWidth="1" min="6" max="6" width="7.63"/>
    <col customWidth="1" min="7" max="7" width="13.13"/>
    <col customWidth="1" min="8" max="8" width="13.88"/>
    <col customWidth="1" min="9" max="9" width="15.25"/>
    <col customWidth="1" min="10" max="10" width="16.38"/>
    <col customWidth="1" min="11" max="14" width="7.63"/>
    <col customWidth="1" min="15" max="15" width="11.75"/>
    <col customWidth="1" min="16" max="26" width="7.63"/>
  </cols>
  <sheetData>
    <row r="1">
      <c r="A1" s="8" t="s">
        <v>337</v>
      </c>
      <c r="B1" s="8" t="s">
        <v>202</v>
      </c>
    </row>
    <row r="2">
      <c r="A2" s="3" t="s">
        <v>203</v>
      </c>
      <c r="B2" s="3" t="s">
        <v>204</v>
      </c>
      <c r="C2" s="3" t="s">
        <v>205</v>
      </c>
      <c r="D2" s="3" t="s">
        <v>206</v>
      </c>
      <c r="E2" s="3" t="s">
        <v>207</v>
      </c>
      <c r="F2" s="3" t="s">
        <v>44</v>
      </c>
      <c r="G2" s="3" t="s">
        <v>208</v>
      </c>
      <c r="H2" s="8" t="s">
        <v>338</v>
      </c>
      <c r="I2" s="8" t="s">
        <v>339</v>
      </c>
      <c r="J2" s="3" t="s">
        <v>209</v>
      </c>
      <c r="K2" s="8" t="s">
        <v>338</v>
      </c>
      <c r="L2" s="8" t="s">
        <v>339</v>
      </c>
      <c r="M2" s="3" t="s">
        <v>206</v>
      </c>
      <c r="N2" s="3" t="s">
        <v>44</v>
      </c>
      <c r="O2" s="8" t="s">
        <v>340</v>
      </c>
    </row>
    <row r="3">
      <c r="A3" s="3" t="s">
        <v>210</v>
      </c>
      <c r="B3" s="3" t="s">
        <v>211</v>
      </c>
      <c r="C3" s="3" t="s">
        <v>211</v>
      </c>
      <c r="D3" s="3" t="s">
        <v>212</v>
      </c>
      <c r="E3" s="3" t="s">
        <v>212</v>
      </c>
      <c r="F3" s="3" t="s">
        <v>50</v>
      </c>
    </row>
    <row r="4">
      <c r="A4" s="3">
        <v>8.19022506062208E15</v>
      </c>
      <c r="B4" s="9">
        <v>43521.0</v>
      </c>
      <c r="C4" s="9">
        <v>44520.0</v>
      </c>
      <c r="D4" s="10">
        <v>3.0</v>
      </c>
      <c r="E4" s="3">
        <v>4.0</v>
      </c>
      <c r="F4" s="34">
        <v>667.0</v>
      </c>
      <c r="G4" s="3">
        <f t="shared" ref="G4:G23" si="2">DAYS(C4,B4)</f>
        <v>999</v>
      </c>
      <c r="H4" s="10">
        <f t="shared" ref="H4:I4" si="1">INT(DAYS(TODAY(),B4)/30.5)</f>
        <v>34</v>
      </c>
      <c r="I4" s="10">
        <f t="shared" si="1"/>
        <v>1</v>
      </c>
      <c r="J4" s="12">
        <f t="shared" ref="J4:J23" si="4">F4/G4</f>
        <v>0.6676676677</v>
      </c>
      <c r="K4" s="12">
        <f t="shared" ref="K4:K23" si="5">(H4-H$24)/H$26</f>
        <v>0.7222222222</v>
      </c>
      <c r="L4" s="12">
        <f t="shared" ref="L4:L23" si="6">1-((I4-I$24)/I$26)</f>
        <v>1</v>
      </c>
      <c r="M4" s="3">
        <f t="shared" ref="M4:M23" si="7">(D4-D$24)/D$26</f>
        <v>1</v>
      </c>
      <c r="N4" s="35">
        <f t="shared" ref="N4:N23" si="8">(F4-F$24)/F$26</f>
        <v>0.7921348315</v>
      </c>
      <c r="O4" s="12">
        <f t="shared" ref="O4:O26" si="9">(0.25*K4)+(0.25*L4)+(0.25*M4)+(0.25*N4)</f>
        <v>0.8785892634</v>
      </c>
    </row>
    <row r="5">
      <c r="A5" s="3">
        <v>8.18091205133281E15</v>
      </c>
      <c r="B5" s="9">
        <v>43355.0</v>
      </c>
      <c r="C5" s="9">
        <v>44049.0</v>
      </c>
      <c r="D5" s="3">
        <v>2.0</v>
      </c>
      <c r="E5" s="3">
        <v>3.0</v>
      </c>
      <c r="F5" s="3">
        <v>778.0</v>
      </c>
      <c r="G5" s="3">
        <f t="shared" si="2"/>
        <v>694</v>
      </c>
      <c r="H5" s="36">
        <f t="shared" ref="H5:I5" si="3">INT(DAYS(TODAY(),B5)/30.5)</f>
        <v>39</v>
      </c>
      <c r="I5" s="36">
        <f t="shared" si="3"/>
        <v>16</v>
      </c>
      <c r="J5" s="12">
        <f t="shared" si="4"/>
        <v>1.121037464</v>
      </c>
      <c r="K5" s="12">
        <f t="shared" si="5"/>
        <v>1</v>
      </c>
      <c r="L5" s="12">
        <f t="shared" si="6"/>
        <v>0.5161290323</v>
      </c>
      <c r="M5" s="3">
        <f t="shared" si="7"/>
        <v>0</v>
      </c>
      <c r="N5" s="35">
        <f t="shared" si="8"/>
        <v>1</v>
      </c>
      <c r="O5" s="12">
        <f t="shared" si="9"/>
        <v>0.6290322581</v>
      </c>
    </row>
    <row r="6">
      <c r="A6" s="3">
        <v>8.18101211490344E15</v>
      </c>
      <c r="B6" s="9">
        <v>43393.0</v>
      </c>
      <c r="C6" s="9">
        <v>44513.0</v>
      </c>
      <c r="D6" s="3">
        <v>2.0</v>
      </c>
      <c r="E6" s="3">
        <v>3.0</v>
      </c>
      <c r="F6" s="3">
        <v>468.0</v>
      </c>
      <c r="G6" s="3">
        <f t="shared" si="2"/>
        <v>1120</v>
      </c>
      <c r="H6" s="36">
        <f t="shared" ref="H6:I6" si="10">INT(DAYS(TODAY(),B6)/30.5)</f>
        <v>38</v>
      </c>
      <c r="I6" s="36">
        <f t="shared" si="10"/>
        <v>1</v>
      </c>
      <c r="J6" s="12">
        <f t="shared" si="4"/>
        <v>0.4178571429</v>
      </c>
      <c r="K6" s="12">
        <f t="shared" si="5"/>
        <v>0.9444444444</v>
      </c>
      <c r="L6" s="12">
        <f t="shared" si="6"/>
        <v>1</v>
      </c>
      <c r="M6" s="3">
        <f t="shared" si="7"/>
        <v>0</v>
      </c>
      <c r="N6" s="35">
        <f t="shared" si="8"/>
        <v>0.4194756554</v>
      </c>
      <c r="O6" s="12">
        <f t="shared" si="9"/>
        <v>0.590980025</v>
      </c>
    </row>
    <row r="7">
      <c r="A7" s="3">
        <v>8.18110311204721E15</v>
      </c>
      <c r="B7" s="9">
        <v>43407.0</v>
      </c>
      <c r="C7" s="9">
        <v>44143.0</v>
      </c>
      <c r="D7" s="3">
        <v>2.0</v>
      </c>
      <c r="E7" s="3">
        <v>3.0</v>
      </c>
      <c r="F7" s="3">
        <v>688.0</v>
      </c>
      <c r="G7" s="3">
        <f t="shared" si="2"/>
        <v>736</v>
      </c>
      <c r="H7" s="36">
        <f t="shared" ref="H7:I7" si="11">INT(DAYS(TODAY(),B7)/30.5)</f>
        <v>37</v>
      </c>
      <c r="I7" s="36">
        <f t="shared" si="11"/>
        <v>13</v>
      </c>
      <c r="J7" s="12">
        <f t="shared" si="4"/>
        <v>0.9347826087</v>
      </c>
      <c r="K7" s="12">
        <f t="shared" si="5"/>
        <v>0.8888888889</v>
      </c>
      <c r="L7" s="12">
        <f t="shared" si="6"/>
        <v>0.6129032258</v>
      </c>
      <c r="M7" s="3">
        <f t="shared" si="7"/>
        <v>0</v>
      </c>
      <c r="N7" s="35">
        <f t="shared" si="8"/>
        <v>0.8314606742</v>
      </c>
      <c r="O7" s="12">
        <f t="shared" si="9"/>
        <v>0.5833131972</v>
      </c>
    </row>
    <row r="8">
      <c r="A8" s="3">
        <v>8.1812180458476E15</v>
      </c>
      <c r="B8" s="9">
        <v>43452.0</v>
      </c>
      <c r="C8" s="9">
        <v>44500.0</v>
      </c>
      <c r="D8" s="3">
        <v>2.0</v>
      </c>
      <c r="E8" s="3">
        <v>4.0</v>
      </c>
      <c r="F8" s="3">
        <v>305.0</v>
      </c>
      <c r="G8" s="3">
        <f t="shared" si="2"/>
        <v>1048</v>
      </c>
      <c r="H8" s="36">
        <f t="shared" ref="H8:I8" si="12">INT(DAYS(TODAY(),B8)/30.5)</f>
        <v>36</v>
      </c>
      <c r="I8" s="36">
        <f t="shared" si="12"/>
        <v>2</v>
      </c>
      <c r="J8" s="12">
        <f t="shared" si="4"/>
        <v>0.2910305344</v>
      </c>
      <c r="K8" s="12">
        <f t="shared" si="5"/>
        <v>0.8333333333</v>
      </c>
      <c r="L8" s="12">
        <f t="shared" si="6"/>
        <v>0.9677419355</v>
      </c>
      <c r="M8" s="3">
        <f t="shared" si="7"/>
        <v>0</v>
      </c>
      <c r="N8" s="35">
        <f t="shared" si="8"/>
        <v>0.1142322097</v>
      </c>
      <c r="O8" s="12">
        <f t="shared" si="9"/>
        <v>0.4788268696</v>
      </c>
    </row>
    <row r="9">
      <c r="A9" s="3">
        <v>8.19012511041331E15</v>
      </c>
      <c r="B9" s="9">
        <v>43490.0</v>
      </c>
      <c r="C9" s="9">
        <v>43566.0</v>
      </c>
      <c r="D9" s="3">
        <v>2.0</v>
      </c>
      <c r="E9" s="3">
        <v>2.0</v>
      </c>
      <c r="F9" s="3">
        <v>378.0</v>
      </c>
      <c r="G9" s="3">
        <f t="shared" si="2"/>
        <v>76</v>
      </c>
      <c r="H9" s="36">
        <f t="shared" ref="H9:I9" si="13">INT(DAYS(TODAY(),B9)/30.5)</f>
        <v>35</v>
      </c>
      <c r="I9" s="36">
        <f t="shared" si="13"/>
        <v>32</v>
      </c>
      <c r="J9" s="12">
        <f t="shared" si="4"/>
        <v>4.973684211</v>
      </c>
      <c r="K9" s="12">
        <f t="shared" si="5"/>
        <v>0.7777777778</v>
      </c>
      <c r="L9" s="12">
        <f t="shared" si="6"/>
        <v>0</v>
      </c>
      <c r="M9" s="3">
        <f t="shared" si="7"/>
        <v>0</v>
      </c>
      <c r="N9" s="35">
        <f t="shared" si="8"/>
        <v>0.2509363296</v>
      </c>
      <c r="O9" s="12">
        <f t="shared" si="9"/>
        <v>0.2571785268</v>
      </c>
    </row>
    <row r="10">
      <c r="A10" s="3">
        <v>8.19041105263924E15</v>
      </c>
      <c r="B10" s="9">
        <v>43579.0</v>
      </c>
      <c r="C10" s="9">
        <v>44509.0</v>
      </c>
      <c r="D10" s="3">
        <v>2.0</v>
      </c>
      <c r="E10" s="3">
        <v>2.0</v>
      </c>
      <c r="F10" s="3">
        <v>245.0</v>
      </c>
      <c r="G10" s="3">
        <f t="shared" si="2"/>
        <v>930</v>
      </c>
      <c r="H10" s="36">
        <f t="shared" ref="H10:I10" si="14">INT(DAYS(TODAY(),B10)/30.5)</f>
        <v>32</v>
      </c>
      <c r="I10" s="36">
        <f t="shared" si="14"/>
        <v>1</v>
      </c>
      <c r="J10" s="12">
        <f t="shared" si="4"/>
        <v>0.2634408602</v>
      </c>
      <c r="K10" s="12">
        <f t="shared" si="5"/>
        <v>0.6111111111</v>
      </c>
      <c r="L10" s="12">
        <f t="shared" si="6"/>
        <v>1</v>
      </c>
      <c r="M10" s="3">
        <f t="shared" si="7"/>
        <v>0</v>
      </c>
      <c r="N10" s="35">
        <f t="shared" si="8"/>
        <v>0.001872659176</v>
      </c>
      <c r="O10" s="12">
        <f t="shared" si="9"/>
        <v>0.4032459426</v>
      </c>
    </row>
    <row r="11">
      <c r="A11" s="3">
        <v>8.19071210354644E15</v>
      </c>
      <c r="B11" s="9">
        <v>43661.0</v>
      </c>
      <c r="C11" s="9">
        <v>44517.0</v>
      </c>
      <c r="D11" s="3">
        <v>2.0</v>
      </c>
      <c r="E11" s="3">
        <v>6.0</v>
      </c>
      <c r="F11" s="3">
        <v>660.0</v>
      </c>
      <c r="G11" s="3">
        <f t="shared" si="2"/>
        <v>856</v>
      </c>
      <c r="H11" s="36">
        <f t="shared" ref="H11:I11" si="15">INT(DAYS(TODAY(),B11)/30.5)</f>
        <v>29</v>
      </c>
      <c r="I11" s="36">
        <f t="shared" si="15"/>
        <v>1</v>
      </c>
      <c r="J11" s="12">
        <f t="shared" si="4"/>
        <v>0.7710280374</v>
      </c>
      <c r="K11" s="12">
        <f t="shared" si="5"/>
        <v>0.4444444444</v>
      </c>
      <c r="L11" s="12">
        <f t="shared" si="6"/>
        <v>1</v>
      </c>
      <c r="M11" s="3">
        <f t="shared" si="7"/>
        <v>0</v>
      </c>
      <c r="N11" s="35">
        <f t="shared" si="8"/>
        <v>0.7790262172</v>
      </c>
      <c r="O11" s="12">
        <f t="shared" si="9"/>
        <v>0.5558676654</v>
      </c>
    </row>
    <row r="12">
      <c r="A12" s="3">
        <v>8.1907301244313E15</v>
      </c>
      <c r="B12" s="9">
        <v>43677.0</v>
      </c>
      <c r="C12" s="9">
        <v>44520.0</v>
      </c>
      <c r="D12" s="3">
        <v>2.0</v>
      </c>
      <c r="E12" s="3">
        <v>2.0</v>
      </c>
      <c r="F12" s="3">
        <v>309.0</v>
      </c>
      <c r="G12" s="3">
        <f t="shared" si="2"/>
        <v>843</v>
      </c>
      <c r="H12" s="36">
        <f t="shared" ref="H12:I12" si="16">INT(DAYS(TODAY(),B12)/30.5)</f>
        <v>29</v>
      </c>
      <c r="I12" s="36">
        <f t="shared" si="16"/>
        <v>1</v>
      </c>
      <c r="J12" s="12">
        <f t="shared" si="4"/>
        <v>0.3665480427</v>
      </c>
      <c r="K12" s="12">
        <f t="shared" si="5"/>
        <v>0.4444444444</v>
      </c>
      <c r="L12" s="12">
        <f t="shared" si="6"/>
        <v>1</v>
      </c>
      <c r="M12" s="3">
        <f t="shared" si="7"/>
        <v>0</v>
      </c>
      <c r="N12" s="35">
        <f t="shared" si="8"/>
        <v>0.1217228464</v>
      </c>
      <c r="O12" s="12">
        <f t="shared" si="9"/>
        <v>0.3915418227</v>
      </c>
    </row>
    <row r="13">
      <c r="A13" s="3">
        <v>8.19080806505489E15</v>
      </c>
      <c r="B13" s="9">
        <v>43691.0</v>
      </c>
      <c r="C13" s="9">
        <v>44518.0</v>
      </c>
      <c r="D13" s="3">
        <v>2.0</v>
      </c>
      <c r="E13" s="3">
        <v>2.0</v>
      </c>
      <c r="F13" s="3">
        <v>369.0</v>
      </c>
      <c r="G13" s="3">
        <f t="shared" si="2"/>
        <v>827</v>
      </c>
      <c r="H13" s="36">
        <f t="shared" ref="H13:I13" si="17">INT(DAYS(TODAY(),B13)/30.5)</f>
        <v>28</v>
      </c>
      <c r="I13" s="36">
        <f t="shared" si="17"/>
        <v>1</v>
      </c>
      <c r="J13" s="12">
        <f t="shared" si="4"/>
        <v>0.446191052</v>
      </c>
      <c r="K13" s="12">
        <f t="shared" si="5"/>
        <v>0.3888888889</v>
      </c>
      <c r="L13" s="12">
        <f t="shared" si="6"/>
        <v>1</v>
      </c>
      <c r="M13" s="3">
        <f t="shared" si="7"/>
        <v>0</v>
      </c>
      <c r="N13" s="35">
        <f t="shared" si="8"/>
        <v>0.234082397</v>
      </c>
      <c r="O13" s="12">
        <f t="shared" si="9"/>
        <v>0.4057428215</v>
      </c>
    </row>
    <row r="14">
      <c r="A14" s="3">
        <v>8.19080810010725E15</v>
      </c>
      <c r="B14" s="9">
        <v>43693.0</v>
      </c>
      <c r="C14" s="9">
        <v>43879.0</v>
      </c>
      <c r="D14" s="3">
        <v>2.0</v>
      </c>
      <c r="E14" s="3">
        <v>3.0</v>
      </c>
      <c r="F14" s="3">
        <v>541.0</v>
      </c>
      <c r="G14" s="3">
        <f t="shared" si="2"/>
        <v>186</v>
      </c>
      <c r="H14" s="36">
        <f t="shared" ref="H14:I14" si="18">INT(DAYS(TODAY(),B14)/30.5)</f>
        <v>28</v>
      </c>
      <c r="I14" s="36">
        <f t="shared" si="18"/>
        <v>22</v>
      </c>
      <c r="J14" s="12">
        <f t="shared" si="4"/>
        <v>2.908602151</v>
      </c>
      <c r="K14" s="12">
        <f t="shared" si="5"/>
        <v>0.3888888889</v>
      </c>
      <c r="L14" s="12">
        <f t="shared" si="6"/>
        <v>0.3225806452</v>
      </c>
      <c r="M14" s="3">
        <f t="shared" si="7"/>
        <v>0</v>
      </c>
      <c r="N14" s="35">
        <f t="shared" si="8"/>
        <v>0.5561797753</v>
      </c>
      <c r="O14" s="12">
        <f t="shared" si="9"/>
        <v>0.3169123273</v>
      </c>
    </row>
    <row r="15">
      <c r="A15" s="3">
        <v>8.19081005262778E15</v>
      </c>
      <c r="B15" s="9">
        <v>43690.0</v>
      </c>
      <c r="C15" s="9">
        <v>44521.0</v>
      </c>
      <c r="D15" s="3">
        <v>2.0</v>
      </c>
      <c r="E15" s="3">
        <v>2.0</v>
      </c>
      <c r="F15" s="3">
        <v>388.0</v>
      </c>
      <c r="G15" s="3">
        <f t="shared" si="2"/>
        <v>831</v>
      </c>
      <c r="H15" s="36">
        <f t="shared" ref="H15:I15" si="19">INT(DAYS(TODAY(),B15)/30.5)</f>
        <v>28</v>
      </c>
      <c r="I15" s="36">
        <f t="shared" si="19"/>
        <v>1</v>
      </c>
      <c r="J15" s="12">
        <f t="shared" si="4"/>
        <v>0.4669073406</v>
      </c>
      <c r="K15" s="12">
        <f t="shared" si="5"/>
        <v>0.3888888889</v>
      </c>
      <c r="L15" s="12">
        <f t="shared" si="6"/>
        <v>1</v>
      </c>
      <c r="M15" s="3">
        <f t="shared" si="7"/>
        <v>0</v>
      </c>
      <c r="N15" s="35">
        <f t="shared" si="8"/>
        <v>0.2696629213</v>
      </c>
      <c r="O15" s="12">
        <f t="shared" si="9"/>
        <v>0.4146379526</v>
      </c>
    </row>
    <row r="16">
      <c r="A16" s="3">
        <v>8.19082010081187E15</v>
      </c>
      <c r="B16" s="9">
        <v>43698.0</v>
      </c>
      <c r="C16" s="9">
        <v>44488.0</v>
      </c>
      <c r="D16" s="3">
        <v>3.0</v>
      </c>
      <c r="E16" s="3">
        <v>3.0</v>
      </c>
      <c r="F16" s="3">
        <v>308.0</v>
      </c>
      <c r="G16" s="3">
        <f t="shared" si="2"/>
        <v>790</v>
      </c>
      <c r="H16" s="36">
        <f t="shared" ref="H16:I16" si="20">INT(DAYS(TODAY(),B16)/30.5)</f>
        <v>28</v>
      </c>
      <c r="I16" s="36">
        <f t="shared" si="20"/>
        <v>2</v>
      </c>
      <c r="J16" s="12">
        <f t="shared" si="4"/>
        <v>0.3898734177</v>
      </c>
      <c r="K16" s="12">
        <f t="shared" si="5"/>
        <v>0.3888888889</v>
      </c>
      <c r="L16" s="12">
        <f t="shared" si="6"/>
        <v>0.9677419355</v>
      </c>
      <c r="M16" s="3">
        <f t="shared" si="7"/>
        <v>1</v>
      </c>
      <c r="N16" s="35">
        <f t="shared" si="8"/>
        <v>0.1198501873</v>
      </c>
      <c r="O16" s="12">
        <f t="shared" si="9"/>
        <v>0.6191202529</v>
      </c>
    </row>
    <row r="17">
      <c r="A17" s="3">
        <v>8.19082212280037E15</v>
      </c>
      <c r="B17" s="9">
        <v>43703.0</v>
      </c>
      <c r="C17" s="9">
        <v>44521.0</v>
      </c>
      <c r="D17" s="3">
        <v>2.0</v>
      </c>
      <c r="E17" s="3">
        <v>2.0</v>
      </c>
      <c r="F17" s="3">
        <v>244.0</v>
      </c>
      <c r="G17" s="3">
        <f t="shared" si="2"/>
        <v>818</v>
      </c>
      <c r="H17" s="36">
        <f t="shared" ref="H17:I17" si="21">INT(DAYS(TODAY(),B17)/30.5)</f>
        <v>28</v>
      </c>
      <c r="I17" s="36">
        <f t="shared" si="21"/>
        <v>1</v>
      </c>
      <c r="J17" s="12">
        <f t="shared" si="4"/>
        <v>0.2982885086</v>
      </c>
      <c r="K17" s="12">
        <f t="shared" si="5"/>
        <v>0.3888888889</v>
      </c>
      <c r="L17" s="12">
        <f t="shared" si="6"/>
        <v>1</v>
      </c>
      <c r="M17" s="3">
        <f t="shared" si="7"/>
        <v>0</v>
      </c>
      <c r="N17" s="35">
        <f t="shared" si="8"/>
        <v>0</v>
      </c>
      <c r="O17" s="12">
        <f t="shared" si="9"/>
        <v>0.3472222222</v>
      </c>
    </row>
    <row r="18">
      <c r="A18" s="3">
        <v>8.19091306445608E15</v>
      </c>
      <c r="B18" s="9">
        <v>43725.0</v>
      </c>
      <c r="C18" s="9">
        <v>44519.0</v>
      </c>
      <c r="D18" s="3">
        <v>2.0</v>
      </c>
      <c r="E18" s="3">
        <v>2.0</v>
      </c>
      <c r="F18" s="3">
        <v>279.0</v>
      </c>
      <c r="G18" s="3">
        <f t="shared" si="2"/>
        <v>794</v>
      </c>
      <c r="H18" s="36">
        <f t="shared" ref="H18:I18" si="22">INT(DAYS(TODAY(),B18)/30.5)</f>
        <v>27</v>
      </c>
      <c r="I18" s="36">
        <f t="shared" si="22"/>
        <v>1</v>
      </c>
      <c r="J18" s="12">
        <f t="shared" si="4"/>
        <v>0.3513853904</v>
      </c>
      <c r="K18" s="12">
        <f t="shared" si="5"/>
        <v>0.3333333333</v>
      </c>
      <c r="L18" s="12">
        <f t="shared" si="6"/>
        <v>1</v>
      </c>
      <c r="M18" s="3">
        <f t="shared" si="7"/>
        <v>0</v>
      </c>
      <c r="N18" s="35">
        <f t="shared" si="8"/>
        <v>0.06554307116</v>
      </c>
      <c r="O18" s="12">
        <f t="shared" si="9"/>
        <v>0.3497191011</v>
      </c>
    </row>
    <row r="19">
      <c r="A19" s="3">
        <v>8.19100411531384E15</v>
      </c>
      <c r="B19" s="9">
        <v>43745.0</v>
      </c>
      <c r="C19" s="9">
        <v>44498.0</v>
      </c>
      <c r="D19" s="3">
        <v>2.0</v>
      </c>
      <c r="E19" s="3">
        <v>2.0</v>
      </c>
      <c r="F19" s="3">
        <v>304.0</v>
      </c>
      <c r="G19" s="3">
        <f t="shared" si="2"/>
        <v>753</v>
      </c>
      <c r="H19" s="36">
        <f t="shared" ref="H19:I19" si="23">INT(DAYS(TODAY(),B19)/30.5)</f>
        <v>26</v>
      </c>
      <c r="I19" s="36">
        <f t="shared" si="23"/>
        <v>2</v>
      </c>
      <c r="J19" s="12">
        <f t="shared" si="4"/>
        <v>0.4037184595</v>
      </c>
      <c r="K19" s="12">
        <f t="shared" si="5"/>
        <v>0.2777777778</v>
      </c>
      <c r="L19" s="12">
        <f t="shared" si="6"/>
        <v>0.9677419355</v>
      </c>
      <c r="M19" s="3">
        <f t="shared" si="7"/>
        <v>0</v>
      </c>
      <c r="N19" s="35">
        <f t="shared" si="8"/>
        <v>0.1123595506</v>
      </c>
      <c r="O19" s="12">
        <f t="shared" si="9"/>
        <v>0.339469816</v>
      </c>
    </row>
    <row r="20">
      <c r="A20" s="3">
        <v>8.19101112593787E15</v>
      </c>
      <c r="B20" s="9">
        <v>43755.0</v>
      </c>
      <c r="C20" s="9">
        <v>44518.0</v>
      </c>
      <c r="D20" s="3">
        <v>2.0</v>
      </c>
      <c r="E20" s="3">
        <v>2.0</v>
      </c>
      <c r="F20" s="3">
        <v>343.0</v>
      </c>
      <c r="G20" s="3">
        <f t="shared" si="2"/>
        <v>763</v>
      </c>
      <c r="H20" s="36">
        <f t="shared" ref="H20:I20" si="24">INT(DAYS(TODAY(),B20)/30.5)</f>
        <v>26</v>
      </c>
      <c r="I20" s="36">
        <f t="shared" si="24"/>
        <v>1</v>
      </c>
      <c r="J20" s="12">
        <f t="shared" si="4"/>
        <v>0.4495412844</v>
      </c>
      <c r="K20" s="12">
        <f t="shared" si="5"/>
        <v>0.2777777778</v>
      </c>
      <c r="L20" s="12">
        <f t="shared" si="6"/>
        <v>1</v>
      </c>
      <c r="M20" s="3">
        <f t="shared" si="7"/>
        <v>0</v>
      </c>
      <c r="N20" s="35">
        <f t="shared" si="8"/>
        <v>0.1853932584</v>
      </c>
      <c r="O20" s="12">
        <f t="shared" si="9"/>
        <v>0.3657927591</v>
      </c>
    </row>
    <row r="21" ht="15.75" customHeight="1">
      <c r="A21" s="3">
        <v>8.19110403494976E15</v>
      </c>
      <c r="B21" s="9">
        <v>43774.0</v>
      </c>
      <c r="C21" s="9">
        <v>44514.0</v>
      </c>
      <c r="D21" s="3">
        <v>3.0</v>
      </c>
      <c r="E21" s="3">
        <v>6.0</v>
      </c>
      <c r="F21" s="3">
        <v>509.0</v>
      </c>
      <c r="G21" s="3">
        <f t="shared" si="2"/>
        <v>740</v>
      </c>
      <c r="H21" s="36">
        <f t="shared" ref="H21:I21" si="25">INT(DAYS(TODAY(),B21)/30.5)</f>
        <v>25</v>
      </c>
      <c r="I21" s="36">
        <f t="shared" si="25"/>
        <v>1</v>
      </c>
      <c r="J21" s="12">
        <f t="shared" si="4"/>
        <v>0.6878378378</v>
      </c>
      <c r="K21" s="12">
        <f t="shared" si="5"/>
        <v>0.2222222222</v>
      </c>
      <c r="L21" s="12">
        <f t="shared" si="6"/>
        <v>1</v>
      </c>
      <c r="M21" s="3">
        <f t="shared" si="7"/>
        <v>1</v>
      </c>
      <c r="N21" s="35">
        <f t="shared" si="8"/>
        <v>0.4962546816</v>
      </c>
      <c r="O21" s="12">
        <f t="shared" si="9"/>
        <v>0.679619226</v>
      </c>
    </row>
    <row r="22" ht="15.75" customHeight="1">
      <c r="A22" s="3">
        <v>8.20013110345005E15</v>
      </c>
      <c r="B22" s="9">
        <v>43902.0</v>
      </c>
      <c r="C22" s="9">
        <v>44521.0</v>
      </c>
      <c r="D22" s="3">
        <v>2.0</v>
      </c>
      <c r="E22" s="3">
        <v>2.0</v>
      </c>
      <c r="F22" s="3">
        <v>255.0</v>
      </c>
      <c r="G22" s="3">
        <f t="shared" si="2"/>
        <v>619</v>
      </c>
      <c r="H22" s="36">
        <f t="shared" ref="H22:I22" si="26">INT(DAYS(TODAY(),B22)/30.5)</f>
        <v>21</v>
      </c>
      <c r="I22" s="36">
        <f t="shared" si="26"/>
        <v>1</v>
      </c>
      <c r="J22" s="12">
        <f t="shared" si="4"/>
        <v>0.4119547658</v>
      </c>
      <c r="K22" s="12">
        <f t="shared" si="5"/>
        <v>0</v>
      </c>
      <c r="L22" s="12">
        <f t="shared" si="6"/>
        <v>1</v>
      </c>
      <c r="M22" s="3">
        <f t="shared" si="7"/>
        <v>0</v>
      </c>
      <c r="N22" s="35">
        <f t="shared" si="8"/>
        <v>0.02059925094</v>
      </c>
      <c r="O22" s="12">
        <f t="shared" si="9"/>
        <v>0.2551498127</v>
      </c>
    </row>
    <row r="23" ht="15.75" customHeight="1">
      <c r="A23" s="3">
        <v>8.20022806282094E15</v>
      </c>
      <c r="B23" s="9">
        <v>43890.0</v>
      </c>
      <c r="C23" s="9">
        <v>44081.0</v>
      </c>
      <c r="D23" s="3">
        <v>3.0</v>
      </c>
      <c r="E23" s="3">
        <v>3.0</v>
      </c>
      <c r="F23" s="3">
        <v>460.0</v>
      </c>
      <c r="G23" s="3">
        <f t="shared" si="2"/>
        <v>191</v>
      </c>
      <c r="H23" s="36">
        <f t="shared" ref="H23:I23" si="27">INT(DAYS(TODAY(),B23)/30.5)</f>
        <v>22</v>
      </c>
      <c r="I23" s="36">
        <f t="shared" si="27"/>
        <v>15</v>
      </c>
      <c r="J23" s="12">
        <f t="shared" si="4"/>
        <v>2.408376963</v>
      </c>
      <c r="K23" s="12">
        <f t="shared" si="5"/>
        <v>0.05555555556</v>
      </c>
      <c r="L23" s="12">
        <f t="shared" si="6"/>
        <v>0.5483870968</v>
      </c>
      <c r="M23" s="3">
        <f t="shared" si="7"/>
        <v>1</v>
      </c>
      <c r="N23" s="35">
        <f t="shared" si="8"/>
        <v>0.404494382</v>
      </c>
      <c r="O23" s="12">
        <f t="shared" si="9"/>
        <v>0.5021092586</v>
      </c>
    </row>
    <row r="24" ht="15.75" customHeight="1">
      <c r="C24" s="8" t="s">
        <v>300</v>
      </c>
      <c r="D24" s="3">
        <f>min(D4:D23)</f>
        <v>2</v>
      </c>
      <c r="F24" s="3">
        <f>min(F4:F23)</f>
        <v>244</v>
      </c>
      <c r="G24" s="8" t="s">
        <v>300</v>
      </c>
      <c r="H24" s="3">
        <f t="shared" ref="H24:I24" si="28">min(H4:H23)</f>
        <v>21</v>
      </c>
      <c r="I24" s="3">
        <f t="shared" si="28"/>
        <v>1</v>
      </c>
      <c r="O24" s="3">
        <f t="shared" si="9"/>
        <v>0</v>
      </c>
    </row>
    <row r="25" ht="15.75" customHeight="1">
      <c r="C25" s="8" t="s">
        <v>295</v>
      </c>
      <c r="D25" s="3">
        <f>max(D4:D23)</f>
        <v>3</v>
      </c>
      <c r="F25" s="3">
        <f>max(F4:F23)</f>
        <v>778</v>
      </c>
      <c r="G25" s="8" t="s">
        <v>295</v>
      </c>
      <c r="H25" s="3">
        <f t="shared" ref="H25:I25" si="29">max(H4:H23)</f>
        <v>39</v>
      </c>
      <c r="I25" s="3">
        <f t="shared" si="29"/>
        <v>32</v>
      </c>
      <c r="O25" s="3">
        <f t="shared" si="9"/>
        <v>0</v>
      </c>
    </row>
    <row r="26" ht="15.75" customHeight="1">
      <c r="C26" s="8" t="s">
        <v>304</v>
      </c>
      <c r="D26" s="3">
        <f>D25-D24</f>
        <v>1</v>
      </c>
      <c r="F26" s="3">
        <f>F25-F24</f>
        <v>534</v>
      </c>
      <c r="G26" s="8" t="s">
        <v>304</v>
      </c>
      <c r="H26" s="3">
        <f t="shared" ref="H26:I26" si="30">H25-H24</f>
        <v>18</v>
      </c>
      <c r="I26" s="3">
        <f t="shared" si="30"/>
        <v>31</v>
      </c>
      <c r="O26" s="3">
        <f t="shared" si="9"/>
        <v>0</v>
      </c>
    </row>
    <row r="27" ht="15.75" customHeight="1"/>
    <row r="28" ht="15.75" customHeight="1">
      <c r="A28" s="8" t="s">
        <v>213</v>
      </c>
      <c r="B28" s="8" t="s">
        <v>214</v>
      </c>
      <c r="C28" s="8" t="s">
        <v>215</v>
      </c>
      <c r="D28" s="8" t="s">
        <v>216</v>
      </c>
    </row>
    <row r="29" ht="15.75" customHeight="1">
      <c r="A29" s="8">
        <v>111.0</v>
      </c>
      <c r="B29" s="8">
        <v>1.00000002E8</v>
      </c>
      <c r="C29" s="9">
        <v>43890.0</v>
      </c>
      <c r="D29" s="8" t="s">
        <v>217</v>
      </c>
    </row>
    <row r="30" ht="15.75" customHeight="1">
      <c r="A30" s="8">
        <v>111.0</v>
      </c>
      <c r="B30" s="8">
        <v>1.0001230002E10</v>
      </c>
      <c r="C30" s="9">
        <v>43774.0</v>
      </c>
      <c r="D30" s="8" t="s">
        <v>218</v>
      </c>
    </row>
    <row r="31" ht="15.75" customHeight="1">
      <c r="A31" s="8">
        <v>111.0</v>
      </c>
      <c r="B31" s="8">
        <v>1.0001230002E10</v>
      </c>
      <c r="C31" s="9">
        <v>43690.0</v>
      </c>
      <c r="D31" s="8" t="s">
        <v>218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</sheetData>
  <conditionalFormatting sqref="O4:O23">
    <cfRule type="colorScale" priority="1">
      <colorScale>
        <cfvo type="min"/>
        <cfvo type="max"/>
        <color rgb="FF57BB8A"/>
        <color rgb="FFF4CCCC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0"/>
    <col customWidth="1" min="3" max="3" width="20.63"/>
    <col customWidth="1" min="4" max="4" width="17.25"/>
    <col customWidth="1" min="5" max="5" width="18.63"/>
  </cols>
  <sheetData>
    <row r="1">
      <c r="A1" s="37" t="s">
        <v>321</v>
      </c>
      <c r="B1" s="38" t="s">
        <v>31</v>
      </c>
      <c r="C1" s="37" t="s">
        <v>33</v>
      </c>
      <c r="D1" s="37" t="s">
        <v>34</v>
      </c>
      <c r="E1" s="37" t="s">
        <v>35</v>
      </c>
      <c r="F1" s="19" t="s">
        <v>341</v>
      </c>
    </row>
    <row r="2">
      <c r="A2" s="39">
        <v>6.636234093E9</v>
      </c>
      <c r="B2" s="39">
        <v>3.0</v>
      </c>
      <c r="C2" s="39">
        <v>3.0</v>
      </c>
      <c r="D2" s="40">
        <v>0.9512195121951219</v>
      </c>
      <c r="E2" s="40">
        <v>0.32499999999999996</v>
      </c>
      <c r="F2" s="40">
        <v>0.6690548780487805</v>
      </c>
      <c r="G2" s="41"/>
    </row>
    <row r="3">
      <c r="A3" s="39">
        <v>1.462781444E9</v>
      </c>
      <c r="B3" s="39">
        <v>1.0</v>
      </c>
      <c r="C3" s="39">
        <v>1.0</v>
      </c>
      <c r="D3" s="40">
        <v>0.8292682926829268</v>
      </c>
      <c r="E3" s="40">
        <v>0.0</v>
      </c>
      <c r="F3" s="40">
        <v>0.2073170731707317</v>
      </c>
      <c r="G3" s="41"/>
    </row>
    <row r="4">
      <c r="A4" s="39">
        <v>5.911684492E9</v>
      </c>
      <c r="B4" s="39">
        <v>3.0</v>
      </c>
      <c r="C4" s="39">
        <v>5.0</v>
      </c>
      <c r="D4" s="40">
        <v>0.9024390243902439</v>
      </c>
      <c r="E4" s="40">
        <v>0.8</v>
      </c>
      <c r="F4" s="40">
        <v>0.8756097560975611</v>
      </c>
      <c r="G4" s="41"/>
    </row>
    <row r="5">
      <c r="A5" s="39">
        <v>3.91127328E9</v>
      </c>
      <c r="B5" s="39">
        <v>3.0</v>
      </c>
      <c r="C5" s="39">
        <v>6.0</v>
      </c>
      <c r="D5" s="40">
        <v>0.926829268292683</v>
      </c>
      <c r="E5" s="40">
        <v>1.0</v>
      </c>
      <c r="F5" s="40">
        <v>0.9817073170731707</v>
      </c>
      <c r="G5" s="41"/>
    </row>
    <row r="6">
      <c r="A6" s="39">
        <v>7.490208288E9</v>
      </c>
      <c r="B6" s="39">
        <v>2.0</v>
      </c>
      <c r="C6" s="39">
        <v>2.0</v>
      </c>
      <c r="D6" s="40">
        <v>0.7560975609756098</v>
      </c>
      <c r="E6" s="40">
        <v>0.75</v>
      </c>
      <c r="F6" s="40">
        <v>0.5515243902439024</v>
      </c>
      <c r="G6" s="41"/>
    </row>
    <row r="7">
      <c r="A7" s="39">
        <v>8.035547446E9</v>
      </c>
      <c r="B7" s="39">
        <v>1.0</v>
      </c>
      <c r="C7" s="39">
        <v>2.0</v>
      </c>
      <c r="D7" s="40">
        <v>0.9512195121951219</v>
      </c>
      <c r="E7" s="40">
        <v>0.475</v>
      </c>
      <c r="F7" s="40">
        <v>0.4065548780487805</v>
      </c>
      <c r="G7" s="41"/>
    </row>
    <row r="8">
      <c r="A8" s="39">
        <v>4.027691479E9</v>
      </c>
      <c r="B8" s="39">
        <v>2.0</v>
      </c>
      <c r="C8" s="39">
        <v>5.0</v>
      </c>
      <c r="D8" s="40">
        <v>1.0</v>
      </c>
      <c r="E8" s="40">
        <v>0.825</v>
      </c>
      <c r="F8" s="40">
        <v>0.78125</v>
      </c>
      <c r="G8" s="41"/>
    </row>
    <row r="9">
      <c r="A9" s="39">
        <v>4.878540332E9</v>
      </c>
      <c r="B9" s="39">
        <v>1.0</v>
      </c>
      <c r="C9" s="39">
        <v>1.0</v>
      </c>
      <c r="D9" s="40">
        <v>0.0</v>
      </c>
      <c r="E9" s="40">
        <v>0.85</v>
      </c>
      <c r="F9" s="40">
        <v>0.2125</v>
      </c>
      <c r="G9" s="41"/>
    </row>
    <row r="10">
      <c r="A10" s="39">
        <v>2.448508695E9</v>
      </c>
      <c r="B10" s="39">
        <v>1.0</v>
      </c>
      <c r="C10" s="39">
        <v>1.0</v>
      </c>
      <c r="D10" s="40">
        <v>0.0975609756097561</v>
      </c>
      <c r="E10" s="40">
        <v>0.75</v>
      </c>
      <c r="F10" s="40">
        <v>0.21189024390243902</v>
      </c>
      <c r="G10" s="41"/>
    </row>
    <row r="11">
      <c r="A11" s="39">
        <v>3.109889019E9</v>
      </c>
      <c r="B11" s="39">
        <v>1.0</v>
      </c>
      <c r="C11" s="39">
        <v>1.0</v>
      </c>
      <c r="D11" s="40">
        <v>0.7804878048780488</v>
      </c>
      <c r="E11" s="40">
        <v>0.050000000000000044</v>
      </c>
      <c r="F11" s="40">
        <v>0.2076219512195122</v>
      </c>
      <c r="G11" s="41"/>
    </row>
    <row r="12">
      <c r="A12" s="39">
        <v>3.257875198E9</v>
      </c>
      <c r="B12" s="39">
        <v>2.0</v>
      </c>
      <c r="C12" s="39">
        <v>5.0</v>
      </c>
      <c r="D12" s="40">
        <v>0.7804878048780488</v>
      </c>
      <c r="E12" s="40">
        <v>0.725</v>
      </c>
      <c r="F12" s="40">
        <v>0.7013719512195122</v>
      </c>
      <c r="G12" s="41"/>
    </row>
    <row r="13">
      <c r="A13" s="42">
        <v>3.885769455E9</v>
      </c>
      <c r="B13" s="39">
        <v>1.0</v>
      </c>
      <c r="C13" s="39">
        <v>1.0</v>
      </c>
      <c r="D13" s="39">
        <v>0.0</v>
      </c>
      <c r="E13" s="39">
        <v>0.0</v>
      </c>
      <c r="F13" s="39">
        <v>50.0</v>
      </c>
      <c r="G13" s="41"/>
    </row>
    <row r="14">
      <c r="A14" s="42">
        <v>7.098801313E9</v>
      </c>
      <c r="B14" s="39">
        <v>1.0</v>
      </c>
      <c r="C14" s="39">
        <v>1.0</v>
      </c>
      <c r="D14" s="39">
        <v>1.0</v>
      </c>
      <c r="E14" s="39">
        <v>0.0</v>
      </c>
      <c r="F14" s="39">
        <v>75.0</v>
      </c>
      <c r="G14" s="41"/>
    </row>
    <row r="15">
      <c r="A15" s="42">
        <v>6.044872544E9</v>
      </c>
      <c r="B15" s="39">
        <v>1.0</v>
      </c>
      <c r="C15" s="39">
        <v>1.0</v>
      </c>
      <c r="D15" s="39">
        <v>0.0</v>
      </c>
      <c r="E15" s="39">
        <v>1.0</v>
      </c>
      <c r="F15" s="39">
        <v>75.0</v>
      </c>
      <c r="G15" s="41"/>
    </row>
    <row r="16">
      <c r="A16" s="42">
        <v>8.659036746E9</v>
      </c>
      <c r="B16" s="39">
        <v>1.0</v>
      </c>
      <c r="C16" s="39">
        <v>1.0</v>
      </c>
      <c r="D16" s="39">
        <v>1.0</v>
      </c>
      <c r="E16" s="39">
        <v>1.0</v>
      </c>
      <c r="F16" s="39">
        <v>100.0</v>
      </c>
      <c r="G16" s="4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3" width="27.88"/>
    <col customWidth="1" min="4" max="4" width="21.25"/>
    <col customWidth="1" min="5" max="5" width="25.63"/>
    <col customWidth="1" min="6" max="6" width="26.5"/>
  </cols>
  <sheetData>
    <row r="1">
      <c r="A1" s="37" t="s">
        <v>342</v>
      </c>
      <c r="B1" s="38" t="s">
        <v>343</v>
      </c>
      <c r="C1" s="38" t="s">
        <v>344</v>
      </c>
      <c r="D1" s="37" t="s">
        <v>345</v>
      </c>
      <c r="E1" s="38" t="s">
        <v>346</v>
      </c>
      <c r="F1" s="38" t="s">
        <v>347</v>
      </c>
      <c r="G1" s="37" t="s">
        <v>348</v>
      </c>
    </row>
    <row r="2">
      <c r="A2" s="20">
        <v>7.955092499E9</v>
      </c>
      <c r="B2" s="8"/>
      <c r="C2" s="8"/>
    </row>
    <row r="3">
      <c r="A3" s="25">
        <v>7.9550925E9</v>
      </c>
      <c r="B3" s="8"/>
      <c r="C3" s="8">
        <v>3.0</v>
      </c>
      <c r="D3" s="8">
        <v>5.0</v>
      </c>
      <c r="E3" s="8">
        <v>8.0</v>
      </c>
      <c r="F3" s="8" t="s">
        <v>349</v>
      </c>
    </row>
    <row r="4">
      <c r="A4" s="20">
        <v>7.955092501E9</v>
      </c>
    </row>
    <row r="5">
      <c r="A5" s="20">
        <v>7.955092502E9</v>
      </c>
    </row>
    <row r="6">
      <c r="A6" s="20">
        <v>7.955092503E9</v>
      </c>
    </row>
    <row r="7">
      <c r="A7" s="20">
        <v>7.955092504E9</v>
      </c>
    </row>
    <row r="8">
      <c r="A8" s="20">
        <v>7.955092505E9</v>
      </c>
    </row>
    <row r="9">
      <c r="A9" s="20">
        <v>7.955092506E9</v>
      </c>
    </row>
    <row r="10">
      <c r="A10" s="20">
        <v>7.955092507E9</v>
      </c>
    </row>
    <row r="11">
      <c r="A11" s="20">
        <v>7.955092508E9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2021-11-22T11:05:25Z</dcterms:created>
  <dc:creator>Nilam Mayank Gupta</dc:creator>
</cp:coreProperties>
</file>