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hsflow" sheetId="1" r:id="rId3"/>
    <sheet state="visible" name="Customer growth" sheetId="2" r:id="rId4"/>
  </sheets>
  <definedNames>
    <definedName name="Gross_margin">Cahsflow!$C$16</definedName>
    <definedName name="TemplatePrintArea">Cahsflow!$B$1:$F$3</definedName>
    <definedName name="Company_name">#REF!</definedName>
    <definedName name="Sales_volume_units">Cahsflow!$C$4</definedName>
    <definedName name="Unit_contrib_margin">Cahsflow!$C$15</definedName>
    <definedName name="Total_fixed">Cahsflow!$C$23</definedName>
    <definedName name="Variable_cost_unit">Cahsflow!$C$12</definedName>
    <definedName name="Total_variable">Cahsflow!$C$13</definedName>
    <definedName name="Sales_price_unit">Cahsflow!$C$3</definedName>
    <definedName name="Total_Sales">Cahsflow!$C$5</definedName>
    <definedName name="Variable_costs_unit">Cahsflow!$C$8:$C$11</definedName>
    <definedName name="Variable_Unit_Cost">Cahsflow!$C$12</definedName>
    <definedName name="Fixed_costs">Cahsflow!$C$19:$C$23</definedName>
  </definedNames>
  <calcPr/>
</workbook>
</file>

<file path=xl/sharedStrings.xml><?xml version="1.0" encoding="utf-8"?>
<sst xmlns="http://schemas.openxmlformats.org/spreadsheetml/2006/main" count="81" uniqueCount="54">
  <si>
    <t xml:space="preserve"> </t>
  </si>
  <si>
    <t>SALES</t>
  </si>
  <si>
    <t>TOT</t>
  </si>
  <si>
    <t>SALES PRICE PER UNIT</t>
  </si>
  <si>
    <t>DIRECT MATERIAL PER UNIT</t>
  </si>
  <si>
    <t>SALES VOLUME PER (UNITS)</t>
  </si>
  <si>
    <t>SHIPPING PER UNIT</t>
  </si>
  <si>
    <t>TOTAL SALES</t>
  </si>
  <si>
    <t>MANUFACTURING</t>
  </si>
  <si>
    <t>E-COMMERCE PLATFORM</t>
  </si>
  <si>
    <t>PRODUCTION COSTS</t>
  </si>
  <si>
    <t>MARKETING EXPENSES</t>
  </si>
  <si>
    <t>OFFLINE REGIONAL MARKETING</t>
  </si>
  <si>
    <t>WAGES</t>
  </si>
  <si>
    <t>PARTITA IVA</t>
  </si>
  <si>
    <t>SUPPLIES PER UNIT (GSM CARD)</t>
  </si>
  <si>
    <t>NEW FEATURE INVESTMENTS</t>
  </si>
  <si>
    <t>VARIABLE COSTS PER UNIT</t>
  </si>
  <si>
    <t>NATIONAL EXPANSION</t>
  </si>
  <si>
    <t>TOTAL VARIABLE COSTS</t>
  </si>
  <si>
    <t>CERTIFICATION</t>
  </si>
  <si>
    <t>UNIT CONTRIBUTION MARGIN</t>
  </si>
  <si>
    <t>GROSS MARGIN</t>
  </si>
  <si>
    <t>MONTHLY FIXED COSTS</t>
  </si>
  <si>
    <t>E-COMMERCE PLATFORM (29/MONTH)</t>
  </si>
  <si>
    <t>WAGES (1000€/WORKER)</t>
  </si>
  <si>
    <t>TOTAL FIXED COSTS PER MONTH</t>
  </si>
  <si>
    <t>INITIAL FIXED COSTS</t>
  </si>
  <si>
    <t>TOTAL FIXED COST</t>
  </si>
  <si>
    <t>R&amp;D</t>
  </si>
  <si>
    <t>CERTIFICAZTION</t>
  </si>
  <si>
    <t>TOTAL</t>
  </si>
  <si>
    <t>SALES VOLUME ANALYSIS</t>
  </si>
  <si>
    <t>June</t>
  </si>
  <si>
    <t>July</t>
  </si>
  <si>
    <t>August</t>
  </si>
  <si>
    <t>September</t>
  </si>
  <si>
    <t xml:space="preserve">October </t>
  </si>
  <si>
    <t xml:space="preserve">November </t>
  </si>
  <si>
    <t>December</t>
  </si>
  <si>
    <t>January 19</t>
  </si>
  <si>
    <t>February</t>
  </si>
  <si>
    <t>March</t>
  </si>
  <si>
    <t>April</t>
  </si>
  <si>
    <t>May</t>
  </si>
  <si>
    <t>January 20</t>
  </si>
  <si>
    <t>MONTHLY SALES VOLUME</t>
  </si>
  <si>
    <t>TOTAL SALES VOLUME</t>
  </si>
  <si>
    <t>INITIAL FIXED COSTS + PRODUCTION COSTS</t>
  </si>
  <si>
    <t>TOTAL MONTHLY COSTS</t>
  </si>
  <si>
    <t>TOTAL COSTS</t>
  </si>
  <si>
    <t>MONTHLY SALES</t>
  </si>
  <si>
    <t>MONTHLY BALANCE</t>
  </si>
  <si>
    <t>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</si>
</sst>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€-410]\ * #,##0.00_-;\-[$€-410]\ * #,##0.00_-;_-[$€-410]\ * &quot;-&quot;??_-;_-@"/>
    <numFmt numFmtId="165" formatCode="_-[$€-410]\ * #,##0_-;\-[$€-410]\ * #,##0_-;_-[$€-410]\ * &quot;-&quot;??_-;_-@"/>
  </numFmts>
  <fonts count="11">
    <font>
      <sz val="10.0"/>
      <color rgb="FF262626"/>
      <name val="Merriweather"/>
    </font>
    <font/>
    <font>
      <sz val="10.0"/>
      <color rgb="FF262626"/>
      <name val="Calibri"/>
    </font>
    <font>
      <sz val="10.0"/>
      <color rgb="FF262626"/>
      <name val="Lato"/>
    </font>
    <font>
      <sz val="8.0"/>
      <color rgb="FF262626"/>
      <name val="Lato"/>
    </font>
    <font>
      <name val="Lato"/>
    </font>
    <font>
      <b/>
      <sz val="11.0"/>
      <color rgb="FF444D26"/>
      <name val="Lato"/>
    </font>
    <font>
      <b/>
      <sz val="10.0"/>
      <color rgb="FF262626"/>
      <name val="Lato"/>
    </font>
    <font>
      <sz val="16.0"/>
      <color rgb="FF444D26"/>
      <name val="Lato"/>
    </font>
    <font>
      <sz val="10.0"/>
      <color rgb="FF444D26"/>
      <name val="Lato"/>
    </font>
    <font>
      <sz val="10.0"/>
      <color rgb="FF000000"/>
      <name val="La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4CA"/>
        <bgColor rgb="FFDEE4CA"/>
      </patternFill>
    </fill>
    <fill>
      <patternFill patternType="solid">
        <fgColor rgb="FFE5EBF2"/>
        <bgColor rgb="FFE5EBF2"/>
      </patternFill>
    </fill>
    <fill>
      <patternFill patternType="solid">
        <fgColor rgb="FFF9CB9C"/>
        <bgColor rgb="FFF9CB9C"/>
      </patternFill>
    </fill>
  </fills>
  <borders count="3">
    <border/>
    <border>
      <bottom style="medium">
        <color rgb="FFC8D2BD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3" numFmtId="164" xfId="0" applyFont="1" applyNumberFormat="1"/>
    <xf borderId="0" fillId="0" fontId="4" numFmtId="164" xfId="0" applyFont="1" applyNumberFormat="1"/>
    <xf borderId="0" fillId="0" fontId="5" numFmtId="0" xfId="0" applyFont="1"/>
    <xf borderId="1" fillId="0" fontId="6" numFmtId="164" xfId="0" applyBorder="1" applyFont="1" applyNumberFormat="1"/>
    <xf borderId="1" fillId="0" fontId="6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7" numFmtId="164" xfId="0" applyFont="1" applyNumberFormat="1"/>
    <xf borderId="0" fillId="0" fontId="3" numFmtId="164" xfId="0" applyAlignment="1" applyFont="1" applyNumberFormat="1">
      <alignment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8" numFmtId="164" xfId="0" applyFont="1" applyNumberFormat="1"/>
    <xf borderId="2" fillId="0" fontId="8" numFmtId="164" xfId="0" applyBorder="1" applyFont="1" applyNumberFormat="1"/>
    <xf borderId="2" fillId="0" fontId="3" numFmtId="1" xfId="0" applyAlignment="1" applyBorder="1" applyFont="1" applyNumberFormat="1">
      <alignment horizontal="center" readingOrder="0"/>
    </xf>
    <xf borderId="2" fillId="0" fontId="3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 readingOrder="0"/>
    </xf>
    <xf borderId="2" fillId="3" fontId="3" numFmtId="164" xfId="0" applyBorder="1" applyFill="1" applyFont="1" applyNumberFormat="1"/>
    <xf borderId="2" fillId="0" fontId="9" numFmtId="1" xfId="0" applyAlignment="1" applyBorder="1" applyFont="1" applyNumberFormat="1">
      <alignment readingOrder="0"/>
    </xf>
    <xf borderId="0" fillId="0" fontId="9" numFmtId="1" xfId="0" applyAlignment="1" applyFont="1" applyNumberFormat="1">
      <alignment readingOrder="0"/>
    </xf>
    <xf borderId="2" fillId="0" fontId="9" numFmtId="1" xfId="0" applyAlignment="1" applyBorder="1" applyFont="1" applyNumberFormat="1">
      <alignment readingOrder="0" vertical="center"/>
    </xf>
    <xf borderId="2" fillId="4" fontId="3" numFmtId="164" xfId="0" applyBorder="1" applyFill="1" applyFont="1" applyNumberFormat="1"/>
    <xf borderId="2" fillId="0" fontId="9" numFmtId="164" xfId="0" applyBorder="1" applyFont="1" applyNumberFormat="1"/>
    <xf borderId="2" fillId="4" fontId="3" numFmtId="164" xfId="0" applyAlignment="1" applyBorder="1" applyFont="1" applyNumberFormat="1">
      <alignment readingOrder="0"/>
    </xf>
    <xf borderId="2" fillId="0" fontId="9" numFmtId="164" xfId="0" applyAlignment="1" applyBorder="1" applyFont="1" applyNumberFormat="1">
      <alignment readingOrder="0"/>
    </xf>
    <xf borderId="2" fillId="4" fontId="10" numFmtId="164" xfId="0" applyAlignment="1" applyBorder="1" applyFont="1" applyNumberFormat="1">
      <alignment readingOrder="0"/>
    </xf>
    <xf borderId="2" fillId="4" fontId="7" numFmtId="164" xfId="0" applyBorder="1" applyFont="1" applyNumberFormat="1"/>
    <xf borderId="0" fillId="0" fontId="3" numFmtId="165" xfId="0" applyFont="1" applyNumberFormat="1"/>
    <xf borderId="2" fillId="3" fontId="7" numFmtId="165" xfId="0" applyBorder="1" applyFont="1" applyNumberFormat="1"/>
    <xf borderId="2" fillId="0" fontId="9" numFmtId="165" xfId="0" applyBorder="1" applyFont="1" applyNumberFormat="1"/>
    <xf borderId="2" fillId="5" fontId="3" numFmtId="164" xfId="0" applyBorder="1" applyFill="1" applyFont="1" applyNumberFormat="1"/>
    <xf borderId="2" fillId="5" fontId="7" numFmtId="164" xfId="0" applyAlignment="1" applyBorder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t>Breakeven Analysis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Cahsflow!$B$44</c:f>
            </c:strRef>
          </c:tx>
          <c:spPr>
            <a:ln cmpd="sng"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Cahsflow!$C$36:$Z$36</c:f>
            </c:strRef>
          </c:cat>
          <c:val>
            <c:numRef>
              <c:f>Cahsflow!$C$44:$Z$44</c:f>
            </c:numRef>
          </c:val>
          <c:smooth val="1"/>
        </c:ser>
        <c:ser>
          <c:idx val="1"/>
          <c:order val="1"/>
          <c:tx>
            <c:strRef>
              <c:f>Cahsflow!$B$46</c:f>
            </c:strRef>
          </c:tx>
          <c:spPr>
            <a:ln cmpd="sng"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Cahsflow!$C$36:$Z$36</c:f>
            </c:strRef>
          </c:cat>
          <c:val>
            <c:numRef>
              <c:f>Cahsflow!$C$46:$Z$46</c:f>
            </c:numRef>
          </c:val>
          <c:smooth val="1"/>
        </c:ser>
        <c:ser>
          <c:idx val="2"/>
          <c:order val="2"/>
          <c:tx>
            <c:strRef>
              <c:f>Cahsflow!$B$48</c:f>
            </c:strRef>
          </c:tx>
          <c:spPr>
            <a:ln cmpd="sng" w="19050">
              <a:solidFill>
                <a:srgbClr val="E7BC29"/>
              </a:solidFill>
              <a:prstDash val="solid"/>
            </a:ln>
          </c:spPr>
          <c:marker>
            <c:symbol val="none"/>
          </c:marker>
          <c:cat>
            <c:strRef>
              <c:f>Cahsflow!$C$36:$Z$36</c:f>
            </c:strRef>
          </c:cat>
          <c:val>
            <c:numRef>
              <c:f>Cahsflow!$C$48:$Z$48</c:f>
            </c:numRef>
          </c:val>
          <c:smooth val="1"/>
        </c:ser>
        <c:axId val="275559552"/>
        <c:axId val="995190220"/>
      </c:lineChart>
      <c:catAx>
        <c:axId val="2755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  <a:latin typeface="+mn-lt"/>
                  </a:defRPr>
                </a:pPr>
                <a:r>
                  <a:t>MONTH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595959"/>
                </a:solidFill>
                <a:latin typeface="+mn-lt"/>
              </a:defRPr>
            </a:pPr>
          </a:p>
        </c:txPr>
        <c:crossAx val="995190220"/>
      </c:catAx>
      <c:valAx>
        <c:axId val="995190220"/>
        <c:scaling>
          <c:orientation val="minMax"/>
          <c:max val="2500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  <a:latin typeface="+mn-lt"/>
                  </a:defRPr>
                </a:pPr>
                <a:r>
                  <a:t>EURO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+mn-lt"/>
              </a:defRPr>
            </a:pPr>
          </a:p>
        </c:txPr>
        <c:crossAx val="27555955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2"/>
            <c:spPr>
              <a:solidFill>
                <a:srgbClr val="93C47D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cmpd="sng" w="19050">
                <a:solidFill>
                  <a:srgbClr val="434343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cmpd="sng" w="19050">
                <a:solidFill>
                  <a:srgbClr val="43434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Cahsflow!$M$3:$M$13</c:f>
            </c:strRef>
          </c:cat>
          <c:val>
            <c:numRef>
              <c:f>Cahsflow!$O$3:$O$13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609600</xdr:colOff>
      <xdr:row>1</xdr:row>
      <xdr:rowOff>142875</xdr:rowOff>
    </xdr:from>
    <xdr:ext cx="6972300" cy="5562600"/>
    <xdr:graphicFrame>
      <xdr:nvGraphicFramePr>
        <xdr:cNvPr descr="Shows breakover point and crossover of total sales and costs, as well as fixed costs per period and net profit." id="1" name="Chart 1" title="Breakeve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1066800</xdr:colOff>
      <xdr:row>14</xdr:row>
      <xdr:rowOff>19050</xdr:rowOff>
    </xdr:from>
    <xdr:ext cx="6048375" cy="27336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46.14"/>
    <col customWidth="1" min="3" max="15" width="16.14"/>
    <col customWidth="1" min="16" max="16" width="13.14"/>
  </cols>
  <sheetData>
    <row r="1" ht="12.75" customHeight="1">
      <c r="A1" s="6"/>
      <c r="B1" s="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3.5" customHeight="1">
      <c r="A2" s="6"/>
      <c r="B2" s="9" t="s">
        <v>1</v>
      </c>
      <c r="C2" s="9"/>
      <c r="D2" s="10" t="s">
        <v>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3.5" customHeight="1">
      <c r="A3" s="6"/>
      <c r="B3" s="11" t="s">
        <v>3</v>
      </c>
      <c r="C3" s="11">
        <v>120.0</v>
      </c>
      <c r="D3" s="6"/>
      <c r="E3" s="6"/>
      <c r="F3" s="6"/>
      <c r="G3" s="6"/>
      <c r="H3" s="6"/>
      <c r="I3" s="6"/>
      <c r="J3" s="6"/>
      <c r="K3" s="6"/>
      <c r="L3" s="12"/>
      <c r="M3" s="6" t="s">
        <v>4</v>
      </c>
      <c r="N3" s="8"/>
      <c r="O3" s="8">
        <v>163000.0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3.5" customHeight="1">
      <c r="A4" s="6"/>
      <c r="B4" s="6" t="s">
        <v>5</v>
      </c>
      <c r="C4" s="13">
        <v>6520.0</v>
      </c>
      <c r="D4" s="6"/>
      <c r="E4" s="6"/>
      <c r="F4" s="6"/>
      <c r="G4" s="6"/>
      <c r="H4" s="6"/>
      <c r="I4" s="6"/>
      <c r="J4" s="6"/>
      <c r="K4" s="6"/>
      <c r="L4" s="11"/>
      <c r="M4" s="6" t="s">
        <v>6</v>
      </c>
      <c r="N4" s="8"/>
      <c r="O4" s="8">
        <v>19560.0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3.5" customHeight="1">
      <c r="A5" s="6"/>
      <c r="B5" s="14" t="s">
        <v>7</v>
      </c>
      <c r="C5" s="14">
        <f>C4*C3</f>
        <v>782400</v>
      </c>
      <c r="D5" s="6"/>
      <c r="E5" s="6"/>
      <c r="F5" s="6"/>
      <c r="G5" s="6"/>
      <c r="H5" s="6"/>
      <c r="I5" s="6"/>
      <c r="J5" s="6"/>
      <c r="K5" s="6"/>
      <c r="L5" s="11"/>
      <c r="M5" s="6" t="s">
        <v>8</v>
      </c>
      <c r="N5" s="15"/>
      <c r="O5" s="15">
        <v>32600.0</v>
      </c>
      <c r="P5" s="6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11"/>
      <c r="M6" s="11" t="s">
        <v>9</v>
      </c>
      <c r="N6" s="6"/>
      <c r="O6" s="6">
        <v>696.0</v>
      </c>
      <c r="P6" s="6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3.5" customHeight="1">
      <c r="A7" s="6"/>
      <c r="B7" s="9" t="s">
        <v>10</v>
      </c>
      <c r="C7" s="9"/>
      <c r="D7" s="10" t="s">
        <v>2</v>
      </c>
      <c r="E7" s="6"/>
      <c r="F7" s="6"/>
      <c r="G7" s="6"/>
      <c r="H7" s="6"/>
      <c r="I7" s="6"/>
      <c r="J7" s="6"/>
      <c r="K7" s="6"/>
      <c r="L7" s="6"/>
      <c r="M7" s="6" t="s">
        <v>11</v>
      </c>
      <c r="N7" s="6"/>
      <c r="O7" s="6">
        <v>24000.0</v>
      </c>
      <c r="P7" s="6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3.5" customHeight="1">
      <c r="A8" s="6"/>
      <c r="B8" s="6" t="s">
        <v>4</v>
      </c>
      <c r="C8" s="6">
        <v>25.0</v>
      </c>
      <c r="D8" s="6">
        <f>C8*C4</f>
        <v>163000</v>
      </c>
      <c r="E8" s="6"/>
      <c r="F8" s="6"/>
      <c r="G8" s="6"/>
      <c r="H8" s="6"/>
      <c r="I8" s="6"/>
      <c r="J8" s="6"/>
      <c r="K8" s="6"/>
      <c r="L8" s="6"/>
      <c r="M8" s="6" t="s">
        <v>12</v>
      </c>
      <c r="N8" s="6"/>
      <c r="O8" s="6">
        <v>120000.0</v>
      </c>
      <c r="P8" s="14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3.5" customHeight="1">
      <c r="A9" s="6"/>
      <c r="B9" s="6" t="s">
        <v>6</v>
      </c>
      <c r="C9" s="11">
        <v>3.0</v>
      </c>
      <c r="D9" s="6">
        <f>C9*C4</f>
        <v>19560</v>
      </c>
      <c r="E9" s="6"/>
      <c r="F9" s="6"/>
      <c r="G9" s="6"/>
      <c r="H9" s="6"/>
      <c r="I9" s="6"/>
      <c r="J9" s="6"/>
      <c r="K9" s="6"/>
      <c r="L9" s="6"/>
      <c r="M9" s="11" t="s">
        <v>13</v>
      </c>
      <c r="N9" s="6"/>
      <c r="O9" s="11">
        <f>C22</f>
        <v>6000</v>
      </c>
      <c r="P9" s="14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3.5" customHeight="1">
      <c r="A10" s="6"/>
      <c r="B10" s="6" t="s">
        <v>8</v>
      </c>
      <c r="C10" s="11">
        <v>5.0</v>
      </c>
      <c r="D10" s="6">
        <f>C10*C4</f>
        <v>32600</v>
      </c>
      <c r="E10" s="6"/>
      <c r="F10" s="6"/>
      <c r="G10" s="6"/>
      <c r="H10" s="6"/>
      <c r="I10" s="6"/>
      <c r="J10" s="6"/>
      <c r="K10" s="6"/>
      <c r="L10" s="6"/>
      <c r="M10" s="11" t="s">
        <v>14</v>
      </c>
      <c r="N10" s="11"/>
      <c r="O10" s="11">
        <v>1200.0</v>
      </c>
      <c r="P10" s="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3.5" customHeight="1">
      <c r="A11" s="6"/>
      <c r="B11" s="6" t="s">
        <v>15</v>
      </c>
      <c r="C11" s="11">
        <v>0.0</v>
      </c>
      <c r="D11" s="6"/>
      <c r="E11" s="6"/>
      <c r="F11" s="6"/>
      <c r="G11" s="6"/>
      <c r="H11" s="6"/>
      <c r="I11" s="6"/>
      <c r="J11" s="6"/>
      <c r="K11" s="6"/>
      <c r="L11" s="6"/>
      <c r="M11" s="6" t="s">
        <v>16</v>
      </c>
      <c r="N11" s="6"/>
      <c r="O11" s="11">
        <v>0.0</v>
      </c>
      <c r="P11" s="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3.5" customHeight="1">
      <c r="A12" s="6"/>
      <c r="B12" s="14" t="s">
        <v>17</v>
      </c>
      <c r="C12" s="14">
        <f>SUM(C8:C11)</f>
        <v>33</v>
      </c>
      <c r="D12" s="6"/>
      <c r="E12" s="6"/>
      <c r="F12" s="6"/>
      <c r="G12" s="6"/>
      <c r="H12" s="6"/>
      <c r="I12" s="6"/>
      <c r="J12" s="6"/>
      <c r="K12" s="6"/>
      <c r="L12" s="6"/>
      <c r="M12" s="6" t="s">
        <v>18</v>
      </c>
      <c r="N12" s="6"/>
      <c r="O12" s="11">
        <v>0.0</v>
      </c>
      <c r="P12" s="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6"/>
      <c r="B13" s="14" t="s">
        <v>19</v>
      </c>
      <c r="C13" s="14">
        <f>C4*C12</f>
        <v>215160</v>
      </c>
      <c r="D13" s="6"/>
      <c r="E13" s="6"/>
      <c r="F13" s="6"/>
      <c r="G13" s="6"/>
      <c r="H13" s="6"/>
      <c r="I13" s="6"/>
      <c r="J13" s="6"/>
      <c r="K13" s="6"/>
      <c r="L13" s="6"/>
      <c r="M13" s="11" t="s">
        <v>20</v>
      </c>
      <c r="N13" s="6"/>
      <c r="O13" s="11">
        <v>67000.0</v>
      </c>
      <c r="P13" s="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6"/>
      <c r="B15" s="14" t="s">
        <v>21</v>
      </c>
      <c r="C15" s="14">
        <f>IF(Sales_price_unit&gt;0,MAX(0,Sales_price_unit-Variable_Unit_Cost),0)</f>
        <v>87</v>
      </c>
      <c r="D15" s="1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6"/>
      <c r="B16" s="14" t="s">
        <v>22</v>
      </c>
      <c r="C16" s="14">
        <f>IF(OR(Total_Sales&lt;&gt;0,Total_variable&lt;&gt;0),Total_Sales-Total_variable,0)</f>
        <v>567240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6"/>
      <c r="B18" s="9" t="s">
        <v>23</v>
      </c>
      <c r="C18" s="9"/>
      <c r="D18" s="10" t="s">
        <v>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6"/>
      <c r="B19" s="6" t="s">
        <v>24</v>
      </c>
      <c r="C19" s="6">
        <f>29</f>
        <v>29</v>
      </c>
      <c r="D19" s="6">
        <f t="shared" ref="D19:D22" si="1">C19*24</f>
        <v>696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6"/>
      <c r="B20" s="6" t="s">
        <v>11</v>
      </c>
      <c r="C20" s="11">
        <v>1000.0</v>
      </c>
      <c r="D20" s="6">
        <f t="shared" si="1"/>
        <v>24000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6"/>
      <c r="B21" s="11" t="s">
        <v>12</v>
      </c>
      <c r="C21" s="11">
        <v>3000.0</v>
      </c>
      <c r="D21" s="6">
        <f t="shared" si="1"/>
        <v>72000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6"/>
      <c r="B22" s="11" t="s">
        <v>25</v>
      </c>
      <c r="C22" s="11">
        <f>1000*6</f>
        <v>6000</v>
      </c>
      <c r="D22" s="11">
        <f t="shared" si="1"/>
        <v>144000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6"/>
      <c r="B23" s="12" t="s">
        <v>26</v>
      </c>
      <c r="C23" s="14">
        <f>SUM(C19:C22)</f>
        <v>10029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6"/>
      <c r="B25" s="9" t="s">
        <v>27</v>
      </c>
      <c r="C25" s="9"/>
      <c r="D25" s="10" t="s">
        <v>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6"/>
      <c r="B26" s="15" t="s">
        <v>14</v>
      </c>
      <c r="C26" s="6">
        <v>1200.0</v>
      </c>
      <c r="D26" s="6">
        <f>1200</f>
        <v>1200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6"/>
      <c r="B27" s="14" t="s">
        <v>28</v>
      </c>
      <c r="C27" s="14">
        <f>SUM(C26)</f>
        <v>1200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6"/>
      <c r="B28" s="8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6"/>
      <c r="B29" s="10" t="s">
        <v>29</v>
      </c>
      <c r="C29" s="9"/>
      <c r="D29" s="10" t="s">
        <v>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6"/>
      <c r="B30" s="16" t="s">
        <v>16</v>
      </c>
      <c r="C30" s="11">
        <v>0.0</v>
      </c>
      <c r="D30" s="6">
        <f t="shared" ref="D30:D32" si="2">C30</f>
        <v>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6"/>
      <c r="B31" s="11" t="s">
        <v>18</v>
      </c>
      <c r="C31" s="11">
        <v>0.0</v>
      </c>
      <c r="D31" s="6">
        <f t="shared" si="2"/>
        <v>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6"/>
      <c r="B32" s="11" t="s">
        <v>30</v>
      </c>
      <c r="C32" s="11">
        <v>67000.0</v>
      </c>
      <c r="D32" s="6">
        <f t="shared" si="2"/>
        <v>67000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3.5" customHeight="1">
      <c r="A33" s="6"/>
      <c r="B33" s="12" t="s">
        <v>31</v>
      </c>
      <c r="C33" s="14">
        <f>SUM(C30:C32)</f>
        <v>67000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27.75" customHeight="1">
      <c r="A35" s="6"/>
      <c r="B35" s="17" t="s">
        <v>32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3.5" customHeight="1">
      <c r="A36" s="6"/>
      <c r="B36" s="18"/>
      <c r="C36" s="19" t="s">
        <v>33</v>
      </c>
      <c r="D36" s="19" t="s">
        <v>34</v>
      </c>
      <c r="E36" s="19" t="s">
        <v>35</v>
      </c>
      <c r="F36" s="20" t="s">
        <v>36</v>
      </c>
      <c r="G36" s="20" t="s">
        <v>37</v>
      </c>
      <c r="H36" s="20" t="s">
        <v>38</v>
      </c>
      <c r="I36" s="20" t="s">
        <v>39</v>
      </c>
      <c r="J36" s="19" t="s">
        <v>40</v>
      </c>
      <c r="K36" s="20" t="s">
        <v>41</v>
      </c>
      <c r="L36" s="20" t="s">
        <v>42</v>
      </c>
      <c r="M36" s="20" t="s">
        <v>43</v>
      </c>
      <c r="N36" s="20" t="s">
        <v>44</v>
      </c>
      <c r="O36" s="20" t="s">
        <v>33</v>
      </c>
      <c r="P36" s="20" t="s">
        <v>34</v>
      </c>
      <c r="Q36" s="20" t="s">
        <v>35</v>
      </c>
      <c r="R36" s="20" t="s">
        <v>36</v>
      </c>
      <c r="S36" s="20" t="s">
        <v>37</v>
      </c>
      <c r="T36" s="20" t="s">
        <v>38</v>
      </c>
      <c r="U36" s="20" t="s">
        <v>39</v>
      </c>
      <c r="V36" s="19" t="s">
        <v>45</v>
      </c>
      <c r="W36" s="20" t="s">
        <v>41</v>
      </c>
      <c r="X36" s="20" t="s">
        <v>42</v>
      </c>
      <c r="Y36" s="20" t="s">
        <v>43</v>
      </c>
      <c r="Z36" s="20" t="s">
        <v>44</v>
      </c>
      <c r="AA36" s="21"/>
    </row>
    <row r="37" ht="13.5" customHeight="1">
      <c r="A37" s="6"/>
      <c r="B37" s="22" t="s">
        <v>46</v>
      </c>
      <c r="C37" s="23">
        <v>22.0</v>
      </c>
      <c r="D37" s="23">
        <f t="shared" ref="D37:Z37" si="3">D38-C38</f>
        <v>43.46666667</v>
      </c>
      <c r="E37" s="23">
        <f t="shared" si="3"/>
        <v>65.2</v>
      </c>
      <c r="F37" s="23">
        <f t="shared" si="3"/>
        <v>86.93333333</v>
      </c>
      <c r="G37" s="23">
        <f t="shared" si="3"/>
        <v>108.6666667</v>
      </c>
      <c r="H37" s="23">
        <f t="shared" si="3"/>
        <v>130.4</v>
      </c>
      <c r="I37" s="23">
        <f t="shared" si="3"/>
        <v>152.1333333</v>
      </c>
      <c r="J37" s="23">
        <f t="shared" si="3"/>
        <v>173.8666667</v>
      </c>
      <c r="K37" s="23">
        <f t="shared" si="3"/>
        <v>195.6</v>
      </c>
      <c r="L37" s="23">
        <f t="shared" si="3"/>
        <v>217.3333333</v>
      </c>
      <c r="M37" s="23">
        <f t="shared" si="3"/>
        <v>239.0666667</v>
      </c>
      <c r="N37" s="23">
        <f t="shared" si="3"/>
        <v>260.8</v>
      </c>
      <c r="O37" s="23">
        <f t="shared" si="3"/>
        <v>282.5333333</v>
      </c>
      <c r="P37" s="23">
        <f t="shared" si="3"/>
        <v>304.2666667</v>
      </c>
      <c r="Q37" s="23">
        <f t="shared" si="3"/>
        <v>326</v>
      </c>
      <c r="R37" s="23">
        <f t="shared" si="3"/>
        <v>347.7333333</v>
      </c>
      <c r="S37" s="23">
        <f t="shared" si="3"/>
        <v>369.4666667</v>
      </c>
      <c r="T37" s="23">
        <f t="shared" si="3"/>
        <v>391.2</v>
      </c>
      <c r="U37" s="23">
        <f t="shared" si="3"/>
        <v>412.9333333</v>
      </c>
      <c r="V37" s="23">
        <f t="shared" si="3"/>
        <v>434.6666667</v>
      </c>
      <c r="W37" s="23">
        <f t="shared" si="3"/>
        <v>456.4</v>
      </c>
      <c r="X37" s="23">
        <f t="shared" si="3"/>
        <v>478.1333333</v>
      </c>
      <c r="Y37" s="23">
        <f t="shared" si="3"/>
        <v>499.8666667</v>
      </c>
      <c r="Z37" s="23">
        <f t="shared" si="3"/>
        <v>521.6</v>
      </c>
      <c r="AA37" s="24"/>
    </row>
    <row r="38" ht="15.75" customHeight="1">
      <c r="A38" s="6"/>
      <c r="B38" s="22" t="s">
        <v>47</v>
      </c>
      <c r="C38" s="25">
        <f>'Customer growth'!A4</f>
        <v>21.73333333</v>
      </c>
      <c r="D38" s="25">
        <f>'Customer growth'!B4</f>
        <v>65.2</v>
      </c>
      <c r="E38" s="25">
        <f>'Customer growth'!C4</f>
        <v>130.4</v>
      </c>
      <c r="F38" s="25">
        <f>'Customer growth'!D4</f>
        <v>217.3333333</v>
      </c>
      <c r="G38" s="25">
        <f>'Customer growth'!E4</f>
        <v>326</v>
      </c>
      <c r="H38" s="25">
        <f>'Customer growth'!F4</f>
        <v>456.4</v>
      </c>
      <c r="I38" s="25">
        <f>'Customer growth'!G4</f>
        <v>608.5333333</v>
      </c>
      <c r="J38" s="25">
        <f>'Customer growth'!H4</f>
        <v>782.4</v>
      </c>
      <c r="K38" s="25">
        <f>'Customer growth'!I4</f>
        <v>978</v>
      </c>
      <c r="L38" s="25">
        <f>'Customer growth'!J4</f>
        <v>1195.333333</v>
      </c>
      <c r="M38" s="25">
        <f>'Customer growth'!K4</f>
        <v>1434.4</v>
      </c>
      <c r="N38" s="25">
        <f>'Customer growth'!L4</f>
        <v>1695.2</v>
      </c>
      <c r="O38" s="25">
        <f>'Customer growth'!M4</f>
        <v>1977.733333</v>
      </c>
      <c r="P38" s="25">
        <f>'Customer growth'!N4</f>
        <v>2282</v>
      </c>
      <c r="Q38" s="25">
        <f>'Customer growth'!O4</f>
        <v>2608</v>
      </c>
      <c r="R38" s="25">
        <f>'Customer growth'!P4</f>
        <v>2955.733333</v>
      </c>
      <c r="S38" s="25">
        <f>'Customer growth'!Q4</f>
        <v>3325.2</v>
      </c>
      <c r="T38" s="25">
        <f>'Customer growth'!R4</f>
        <v>3716.4</v>
      </c>
      <c r="U38" s="25">
        <f>'Customer growth'!S4</f>
        <v>4129.333333</v>
      </c>
      <c r="V38" s="25">
        <f>'Customer growth'!T4</f>
        <v>4564</v>
      </c>
      <c r="W38" s="25">
        <f>'Customer growth'!U4</f>
        <v>5020.4</v>
      </c>
      <c r="X38" s="25">
        <f>'Customer growth'!V4</f>
        <v>5498.533333</v>
      </c>
      <c r="Y38" s="25">
        <f>'Customer growth'!W4</f>
        <v>5998.4</v>
      </c>
      <c r="Z38" s="25">
        <f>'Customer growth'!X4</f>
        <v>6520</v>
      </c>
      <c r="AA38" s="24"/>
    </row>
    <row r="39" ht="13.5" customHeight="1">
      <c r="A39" s="6"/>
      <c r="B39" s="26" t="s">
        <v>23</v>
      </c>
      <c r="C39" s="27">
        <f t="shared" ref="C39:Z39" si="4">$C$23</f>
        <v>10029</v>
      </c>
      <c r="D39" s="27">
        <f t="shared" si="4"/>
        <v>10029</v>
      </c>
      <c r="E39" s="27">
        <f t="shared" si="4"/>
        <v>10029</v>
      </c>
      <c r="F39" s="27">
        <f t="shared" si="4"/>
        <v>10029</v>
      </c>
      <c r="G39" s="27">
        <f t="shared" si="4"/>
        <v>10029</v>
      </c>
      <c r="H39" s="27">
        <f t="shared" si="4"/>
        <v>10029</v>
      </c>
      <c r="I39" s="27">
        <f t="shared" si="4"/>
        <v>10029</v>
      </c>
      <c r="J39" s="27">
        <f t="shared" si="4"/>
        <v>10029</v>
      </c>
      <c r="K39" s="27">
        <f t="shared" si="4"/>
        <v>10029</v>
      </c>
      <c r="L39" s="27">
        <f t="shared" si="4"/>
        <v>10029</v>
      </c>
      <c r="M39" s="27">
        <f t="shared" si="4"/>
        <v>10029</v>
      </c>
      <c r="N39" s="27">
        <f t="shared" si="4"/>
        <v>10029</v>
      </c>
      <c r="O39" s="27">
        <f t="shared" si="4"/>
        <v>10029</v>
      </c>
      <c r="P39" s="27">
        <f t="shared" si="4"/>
        <v>10029</v>
      </c>
      <c r="Q39" s="27">
        <f t="shared" si="4"/>
        <v>10029</v>
      </c>
      <c r="R39" s="27">
        <f t="shared" si="4"/>
        <v>10029</v>
      </c>
      <c r="S39" s="27">
        <f t="shared" si="4"/>
        <v>10029</v>
      </c>
      <c r="T39" s="27">
        <f t="shared" si="4"/>
        <v>10029</v>
      </c>
      <c r="U39" s="27">
        <f t="shared" si="4"/>
        <v>10029</v>
      </c>
      <c r="V39" s="27">
        <f t="shared" si="4"/>
        <v>10029</v>
      </c>
      <c r="W39" s="27">
        <f t="shared" si="4"/>
        <v>10029</v>
      </c>
      <c r="X39" s="27">
        <f t="shared" si="4"/>
        <v>10029</v>
      </c>
      <c r="Y39" s="27">
        <f t="shared" si="4"/>
        <v>10029</v>
      </c>
      <c r="Z39" s="27">
        <f t="shared" si="4"/>
        <v>10029</v>
      </c>
      <c r="AA39" s="24"/>
    </row>
    <row r="40" ht="13.5" customHeight="1">
      <c r="A40" s="6"/>
      <c r="B40" s="28" t="s">
        <v>10</v>
      </c>
      <c r="C40" s="27">
        <f>1000*C12</f>
        <v>33000</v>
      </c>
      <c r="D40" s="29">
        <v>33000.0</v>
      </c>
      <c r="E40" s="29">
        <v>33000.0</v>
      </c>
      <c r="F40" s="29">
        <v>33000.0</v>
      </c>
      <c r="G40" s="29">
        <v>33000.0</v>
      </c>
      <c r="H40" s="29">
        <v>33000.0</v>
      </c>
      <c r="I40" s="27">
        <f>520*33</f>
        <v>17160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4"/>
    </row>
    <row r="41" ht="15.75" customHeight="1">
      <c r="A41" s="6"/>
      <c r="B41" s="26" t="s">
        <v>48</v>
      </c>
      <c r="C41" s="27">
        <f>C27</f>
        <v>1200</v>
      </c>
      <c r="D41" s="29">
        <v>0.0</v>
      </c>
      <c r="E41" s="29">
        <v>0.0</v>
      </c>
      <c r="F41" s="29">
        <v>0.0</v>
      </c>
      <c r="G41" s="29">
        <v>0.0</v>
      </c>
      <c r="H41" s="29">
        <v>0.0</v>
      </c>
      <c r="I41" s="29">
        <v>0.0</v>
      </c>
      <c r="J41" s="29">
        <v>0.0</v>
      </c>
      <c r="K41" s="29">
        <v>0.0</v>
      </c>
      <c r="L41" s="29">
        <v>0.0</v>
      </c>
      <c r="M41" s="29">
        <v>0.0</v>
      </c>
      <c r="N41" s="29">
        <v>0.0</v>
      </c>
      <c r="O41" s="29">
        <v>0.0</v>
      </c>
      <c r="P41" s="29">
        <v>0.0</v>
      </c>
      <c r="Q41" s="29">
        <v>0.0</v>
      </c>
      <c r="R41" s="29">
        <v>0.0</v>
      </c>
      <c r="S41" s="29">
        <v>0.0</v>
      </c>
      <c r="T41" s="29">
        <v>0.0</v>
      </c>
      <c r="U41" s="29">
        <v>0.0</v>
      </c>
      <c r="V41" s="29">
        <v>0.0</v>
      </c>
      <c r="W41" s="27">
        <f>$C14*0.1</f>
        <v>0</v>
      </c>
      <c r="X41" s="29">
        <v>0.0</v>
      </c>
      <c r="Y41" s="29">
        <v>0.0</v>
      </c>
      <c r="Z41" s="29">
        <v>0.0</v>
      </c>
      <c r="AA41" s="24"/>
    </row>
    <row r="42" ht="15.75" customHeight="1">
      <c r="A42" s="6"/>
      <c r="B42" s="28" t="s">
        <v>29</v>
      </c>
      <c r="C42" s="27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>
        <v>0.0</v>
      </c>
      <c r="V42" s="29">
        <v>0.0</v>
      </c>
      <c r="W42" s="29">
        <v>0.0</v>
      </c>
      <c r="X42" s="29">
        <v>67000.0</v>
      </c>
      <c r="Y42" s="29"/>
      <c r="Z42" s="29"/>
      <c r="AA42" s="24"/>
    </row>
    <row r="43" ht="15.75" customHeight="1">
      <c r="A43" s="6"/>
      <c r="B43" s="30" t="s">
        <v>49</v>
      </c>
      <c r="C43" s="29">
        <f t="shared" ref="C43:T43" si="5">SUM(C39:C41)</f>
        <v>44229</v>
      </c>
      <c r="D43" s="29">
        <f t="shared" si="5"/>
        <v>43029</v>
      </c>
      <c r="E43" s="29">
        <f t="shared" si="5"/>
        <v>43029</v>
      </c>
      <c r="F43" s="29">
        <f t="shared" si="5"/>
        <v>43029</v>
      </c>
      <c r="G43" s="29">
        <f t="shared" si="5"/>
        <v>43029</v>
      </c>
      <c r="H43" s="29">
        <f t="shared" si="5"/>
        <v>43029</v>
      </c>
      <c r="I43" s="29">
        <f t="shared" si="5"/>
        <v>27189</v>
      </c>
      <c r="J43" s="29">
        <f t="shared" si="5"/>
        <v>10029</v>
      </c>
      <c r="K43" s="29">
        <f t="shared" si="5"/>
        <v>10029</v>
      </c>
      <c r="L43" s="29">
        <f t="shared" si="5"/>
        <v>10029</v>
      </c>
      <c r="M43" s="29">
        <f t="shared" si="5"/>
        <v>10029</v>
      </c>
      <c r="N43" s="29">
        <f t="shared" si="5"/>
        <v>10029</v>
      </c>
      <c r="O43" s="29">
        <f t="shared" si="5"/>
        <v>10029</v>
      </c>
      <c r="P43" s="29">
        <f t="shared" si="5"/>
        <v>10029</v>
      </c>
      <c r="Q43" s="29">
        <f t="shared" si="5"/>
        <v>10029</v>
      </c>
      <c r="R43" s="29">
        <f t="shared" si="5"/>
        <v>10029</v>
      </c>
      <c r="S43" s="29">
        <f t="shared" si="5"/>
        <v>10029</v>
      </c>
      <c r="T43" s="29">
        <f t="shared" si="5"/>
        <v>10029</v>
      </c>
      <c r="U43" s="29">
        <f t="shared" ref="U43:Y43" si="6">SUM(U39:U42)</f>
        <v>10029</v>
      </c>
      <c r="V43" s="29">
        <f t="shared" si="6"/>
        <v>10029</v>
      </c>
      <c r="W43" s="29">
        <f t="shared" si="6"/>
        <v>10029</v>
      </c>
      <c r="X43" s="29">
        <f t="shared" si="6"/>
        <v>77029</v>
      </c>
      <c r="Y43" s="29">
        <f t="shared" si="6"/>
        <v>10029</v>
      </c>
      <c r="Z43" s="29">
        <f>SUM(Z39:Z41)</f>
        <v>10029</v>
      </c>
      <c r="AA43" s="24"/>
    </row>
    <row r="44" ht="13.5" customHeight="1">
      <c r="A44" s="6"/>
      <c r="B44" s="31" t="s">
        <v>50</v>
      </c>
      <c r="C44" s="27">
        <f>C43</f>
        <v>44229</v>
      </c>
      <c r="D44" s="27">
        <f t="shared" ref="D44:Z44" si="7">C44+D43</f>
        <v>87258</v>
      </c>
      <c r="E44" s="27">
        <f t="shared" si="7"/>
        <v>130287</v>
      </c>
      <c r="F44" s="27">
        <f t="shared" si="7"/>
        <v>173316</v>
      </c>
      <c r="G44" s="27">
        <f t="shared" si="7"/>
        <v>216345</v>
      </c>
      <c r="H44" s="27">
        <f t="shared" si="7"/>
        <v>259374</v>
      </c>
      <c r="I44" s="27">
        <f t="shared" si="7"/>
        <v>286563</v>
      </c>
      <c r="J44" s="27">
        <f t="shared" si="7"/>
        <v>296592</v>
      </c>
      <c r="K44" s="27">
        <f t="shared" si="7"/>
        <v>306621</v>
      </c>
      <c r="L44" s="27">
        <f t="shared" si="7"/>
        <v>316650</v>
      </c>
      <c r="M44" s="27">
        <f t="shared" si="7"/>
        <v>326679</v>
      </c>
      <c r="N44" s="27">
        <f t="shared" si="7"/>
        <v>336708</v>
      </c>
      <c r="O44" s="27">
        <f t="shared" si="7"/>
        <v>346737</v>
      </c>
      <c r="P44" s="27">
        <f t="shared" si="7"/>
        <v>356766</v>
      </c>
      <c r="Q44" s="27">
        <f t="shared" si="7"/>
        <v>366795</v>
      </c>
      <c r="R44" s="27">
        <f t="shared" si="7"/>
        <v>376824</v>
      </c>
      <c r="S44" s="27">
        <f t="shared" si="7"/>
        <v>386853</v>
      </c>
      <c r="T44" s="27">
        <f t="shared" si="7"/>
        <v>396882</v>
      </c>
      <c r="U44" s="27">
        <f t="shared" si="7"/>
        <v>406911</v>
      </c>
      <c r="V44" s="27">
        <f t="shared" si="7"/>
        <v>416940</v>
      </c>
      <c r="W44" s="27">
        <f t="shared" si="7"/>
        <v>426969</v>
      </c>
      <c r="X44" s="27">
        <f t="shared" si="7"/>
        <v>503998</v>
      </c>
      <c r="Y44" s="27">
        <f t="shared" si="7"/>
        <v>514027</v>
      </c>
      <c r="Z44" s="27">
        <f t="shared" si="7"/>
        <v>524056</v>
      </c>
      <c r="AA44" s="24"/>
    </row>
    <row r="45" ht="13.5" customHeight="1">
      <c r="A45" s="6"/>
      <c r="B45" s="22" t="s">
        <v>51</v>
      </c>
      <c r="C45" s="27">
        <f t="shared" ref="C45:X45" si="8">C37*$C$3</f>
        <v>2640</v>
      </c>
      <c r="D45" s="27">
        <f t="shared" si="8"/>
        <v>5216</v>
      </c>
      <c r="E45" s="27">
        <f t="shared" si="8"/>
        <v>7824</v>
      </c>
      <c r="F45" s="27">
        <f t="shared" si="8"/>
        <v>10432</v>
      </c>
      <c r="G45" s="27">
        <f t="shared" si="8"/>
        <v>13040</v>
      </c>
      <c r="H45" s="27">
        <f t="shared" si="8"/>
        <v>15648</v>
      </c>
      <c r="I45" s="27">
        <f t="shared" si="8"/>
        <v>18256</v>
      </c>
      <c r="J45" s="27">
        <f t="shared" si="8"/>
        <v>20864</v>
      </c>
      <c r="K45" s="27">
        <f t="shared" si="8"/>
        <v>23472</v>
      </c>
      <c r="L45" s="27">
        <f t="shared" si="8"/>
        <v>26080</v>
      </c>
      <c r="M45" s="27">
        <f t="shared" si="8"/>
        <v>28688</v>
      </c>
      <c r="N45" s="27">
        <f t="shared" si="8"/>
        <v>31296</v>
      </c>
      <c r="O45" s="27">
        <f t="shared" si="8"/>
        <v>33904</v>
      </c>
      <c r="P45" s="27">
        <f t="shared" si="8"/>
        <v>36512</v>
      </c>
      <c r="Q45" s="27">
        <f t="shared" si="8"/>
        <v>39120</v>
      </c>
      <c r="R45" s="27">
        <f t="shared" si="8"/>
        <v>41728</v>
      </c>
      <c r="S45" s="27">
        <f t="shared" si="8"/>
        <v>44336</v>
      </c>
      <c r="T45" s="27">
        <f t="shared" si="8"/>
        <v>46944</v>
      </c>
      <c r="U45" s="27">
        <f t="shared" si="8"/>
        <v>49552</v>
      </c>
      <c r="V45" s="27">
        <f t="shared" si="8"/>
        <v>52160</v>
      </c>
      <c r="W45" s="27">
        <f t="shared" si="8"/>
        <v>54768</v>
      </c>
      <c r="X45" s="27">
        <f t="shared" si="8"/>
        <v>57376</v>
      </c>
      <c r="Y45" s="27">
        <f t="shared" ref="Y45:Z45" si="9">Y37*169</f>
        <v>84477.46667</v>
      </c>
      <c r="Z45" s="27">
        <f t="shared" si="9"/>
        <v>88150.4</v>
      </c>
      <c r="AA45" s="24"/>
    </row>
    <row r="46" ht="13.5" customHeight="1">
      <c r="A46" s="32"/>
      <c r="B46" s="33" t="s">
        <v>7</v>
      </c>
      <c r="C46" s="34">
        <f t="shared" ref="C46:Z46" si="10">$C$3*C38</f>
        <v>2608</v>
      </c>
      <c r="D46" s="34">
        <f t="shared" si="10"/>
        <v>7824</v>
      </c>
      <c r="E46" s="34">
        <f t="shared" si="10"/>
        <v>15648</v>
      </c>
      <c r="F46" s="34">
        <f t="shared" si="10"/>
        <v>26080</v>
      </c>
      <c r="G46" s="34">
        <f t="shared" si="10"/>
        <v>39120</v>
      </c>
      <c r="H46" s="34">
        <f t="shared" si="10"/>
        <v>54768</v>
      </c>
      <c r="I46" s="34">
        <f t="shared" si="10"/>
        <v>73024</v>
      </c>
      <c r="J46" s="34">
        <f t="shared" si="10"/>
        <v>93888</v>
      </c>
      <c r="K46" s="34">
        <f t="shared" si="10"/>
        <v>117360</v>
      </c>
      <c r="L46" s="34">
        <f t="shared" si="10"/>
        <v>143440</v>
      </c>
      <c r="M46" s="34">
        <f t="shared" si="10"/>
        <v>172128</v>
      </c>
      <c r="N46" s="34">
        <f t="shared" si="10"/>
        <v>203424</v>
      </c>
      <c r="O46" s="34">
        <f t="shared" si="10"/>
        <v>237328</v>
      </c>
      <c r="P46" s="34">
        <f t="shared" si="10"/>
        <v>273840</v>
      </c>
      <c r="Q46" s="34">
        <f t="shared" si="10"/>
        <v>312960</v>
      </c>
      <c r="R46" s="34">
        <f t="shared" si="10"/>
        <v>354688</v>
      </c>
      <c r="S46" s="34">
        <f t="shared" si="10"/>
        <v>399024</v>
      </c>
      <c r="T46" s="34">
        <f t="shared" si="10"/>
        <v>445968</v>
      </c>
      <c r="U46" s="34">
        <f t="shared" si="10"/>
        <v>495520</v>
      </c>
      <c r="V46" s="34">
        <f t="shared" si="10"/>
        <v>547680</v>
      </c>
      <c r="W46" s="34">
        <f t="shared" si="10"/>
        <v>602448</v>
      </c>
      <c r="X46" s="34">
        <f t="shared" si="10"/>
        <v>659824</v>
      </c>
      <c r="Y46" s="34">
        <f t="shared" si="10"/>
        <v>719808</v>
      </c>
      <c r="Z46" s="34">
        <f t="shared" si="10"/>
        <v>782400</v>
      </c>
      <c r="AA46" s="24"/>
    </row>
    <row r="47" ht="13.5" customHeight="1">
      <c r="A47" s="6"/>
      <c r="B47" s="35" t="s">
        <v>52</v>
      </c>
      <c r="C47" s="27">
        <f t="shared" ref="C47:Z47" si="11">C45-C43</f>
        <v>-41589</v>
      </c>
      <c r="D47" s="27">
        <f t="shared" si="11"/>
        <v>-37813</v>
      </c>
      <c r="E47" s="27">
        <f t="shared" si="11"/>
        <v>-35205</v>
      </c>
      <c r="F47" s="27">
        <f t="shared" si="11"/>
        <v>-32597</v>
      </c>
      <c r="G47" s="27">
        <f t="shared" si="11"/>
        <v>-29989</v>
      </c>
      <c r="H47" s="27">
        <f t="shared" si="11"/>
        <v>-27381</v>
      </c>
      <c r="I47" s="27">
        <f t="shared" si="11"/>
        <v>-8933</v>
      </c>
      <c r="J47" s="27">
        <f t="shared" si="11"/>
        <v>10835</v>
      </c>
      <c r="K47" s="27">
        <f t="shared" si="11"/>
        <v>13443</v>
      </c>
      <c r="L47" s="27">
        <f t="shared" si="11"/>
        <v>16051</v>
      </c>
      <c r="M47" s="27">
        <f t="shared" si="11"/>
        <v>18659</v>
      </c>
      <c r="N47" s="27">
        <f t="shared" si="11"/>
        <v>21267</v>
      </c>
      <c r="O47" s="27">
        <f t="shared" si="11"/>
        <v>23875</v>
      </c>
      <c r="P47" s="27">
        <f t="shared" si="11"/>
        <v>26483</v>
      </c>
      <c r="Q47" s="27">
        <f t="shared" si="11"/>
        <v>29091</v>
      </c>
      <c r="R47" s="27">
        <f t="shared" si="11"/>
        <v>31699</v>
      </c>
      <c r="S47" s="27">
        <f t="shared" si="11"/>
        <v>34307</v>
      </c>
      <c r="T47" s="27">
        <f t="shared" si="11"/>
        <v>36915</v>
      </c>
      <c r="U47" s="27">
        <f t="shared" si="11"/>
        <v>39523</v>
      </c>
      <c r="V47" s="27">
        <f t="shared" si="11"/>
        <v>42131</v>
      </c>
      <c r="W47" s="27">
        <f t="shared" si="11"/>
        <v>44739</v>
      </c>
      <c r="X47" s="27">
        <f t="shared" si="11"/>
        <v>-19653</v>
      </c>
      <c r="Y47" s="27">
        <f t="shared" si="11"/>
        <v>74448.46667</v>
      </c>
      <c r="Z47" s="27">
        <f t="shared" si="11"/>
        <v>78121.4</v>
      </c>
      <c r="AA47" s="24"/>
    </row>
    <row r="48" ht="13.5" customHeight="1">
      <c r="A48" s="6"/>
      <c r="B48" s="36" t="s">
        <v>53</v>
      </c>
      <c r="C48" s="29">
        <f t="shared" ref="C48:Z48" si="12">C46-C44</f>
        <v>-41621</v>
      </c>
      <c r="D48" s="29">
        <f t="shared" si="12"/>
        <v>-79434</v>
      </c>
      <c r="E48" s="29">
        <f t="shared" si="12"/>
        <v>-114639</v>
      </c>
      <c r="F48" s="29">
        <f t="shared" si="12"/>
        <v>-147236</v>
      </c>
      <c r="G48" s="29">
        <f t="shared" si="12"/>
        <v>-177225</v>
      </c>
      <c r="H48" s="29">
        <f t="shared" si="12"/>
        <v>-204606</v>
      </c>
      <c r="I48" s="29">
        <f t="shared" si="12"/>
        <v>-213539</v>
      </c>
      <c r="J48" s="29">
        <f t="shared" si="12"/>
        <v>-202704</v>
      </c>
      <c r="K48" s="29">
        <f t="shared" si="12"/>
        <v>-189261</v>
      </c>
      <c r="L48" s="29">
        <f t="shared" si="12"/>
        <v>-173210</v>
      </c>
      <c r="M48" s="29">
        <f t="shared" si="12"/>
        <v>-154551</v>
      </c>
      <c r="N48" s="29">
        <f t="shared" si="12"/>
        <v>-133284</v>
      </c>
      <c r="O48" s="29">
        <f t="shared" si="12"/>
        <v>-109409</v>
      </c>
      <c r="P48" s="29">
        <f t="shared" si="12"/>
        <v>-82926</v>
      </c>
      <c r="Q48" s="29">
        <f t="shared" si="12"/>
        <v>-53835</v>
      </c>
      <c r="R48" s="29">
        <f t="shared" si="12"/>
        <v>-22136</v>
      </c>
      <c r="S48" s="29">
        <f t="shared" si="12"/>
        <v>12171</v>
      </c>
      <c r="T48" s="29">
        <f t="shared" si="12"/>
        <v>49086</v>
      </c>
      <c r="U48" s="29">
        <f t="shared" si="12"/>
        <v>88609</v>
      </c>
      <c r="V48" s="29">
        <f t="shared" si="12"/>
        <v>130740</v>
      </c>
      <c r="W48" s="29">
        <f t="shared" si="12"/>
        <v>175479</v>
      </c>
      <c r="X48" s="29">
        <f t="shared" si="12"/>
        <v>155826</v>
      </c>
      <c r="Y48" s="29">
        <f t="shared" si="12"/>
        <v>205781</v>
      </c>
      <c r="Z48" s="29">
        <f t="shared" si="12"/>
        <v>258344</v>
      </c>
      <c r="AA48" s="24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6"/>
      <c r="B50" s="6"/>
      <c r="C50" s="11"/>
      <c r="J50" s="21"/>
      <c r="S50" s="37"/>
      <c r="AA50" s="37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3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</sheetData>
  <mergeCells count="3">
    <mergeCell ref="C50:I50"/>
    <mergeCell ref="J50:R50"/>
    <mergeCell ref="S50:Z50"/>
  </mergeCells>
  <conditionalFormatting sqref="A36:AA48">
    <cfRule type="cellIs" dxfId="0" priority="1" operator="lessThan">
      <formula>0</formula>
    </cfRule>
  </conditionalFormatting>
  <printOptions gridLines="1" verticalCentered="1"/>
  <pageMargins bottom="0.0" footer="0.0" header="0.0" left="0.2473512800428742" right="0.0" top="0.0"/>
  <pageSetup fitToWidth="0" orientation="landscape" paperHeight="15.748031616210938in" paperWidth="31.10236167907715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5.71"/>
    <col customWidth="1" min="23" max="24" width="5.0"/>
    <col customWidth="1" min="25" max="39" width="10.71"/>
  </cols>
  <sheetData>
    <row r="1" ht="13.5" customHeight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11.0</v>
      </c>
      <c r="O1" s="2">
        <v>10.0</v>
      </c>
      <c r="P1" s="2">
        <v>9.0</v>
      </c>
      <c r="Q1" s="2">
        <v>8.0</v>
      </c>
      <c r="R1" s="2">
        <v>7.0</v>
      </c>
      <c r="S1" s="2">
        <v>6.0</v>
      </c>
      <c r="T1" s="2">
        <v>5.0</v>
      </c>
      <c r="U1" s="2">
        <v>4.0</v>
      </c>
      <c r="V1" s="2">
        <v>3.0</v>
      </c>
      <c r="W1" s="2">
        <v>2.0</v>
      </c>
      <c r="X1" s="2">
        <v>1.0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13.5" customHeight="1">
      <c r="A2" s="2">
        <v>1.0</v>
      </c>
      <c r="B2" s="2">
        <v>2.0</v>
      </c>
      <c r="C2" s="2">
        <v>3.0</v>
      </c>
      <c r="D2" s="2">
        <v>4.0</v>
      </c>
      <c r="E2" s="2">
        <v>5.0</v>
      </c>
      <c r="F2" s="2">
        <v>6.0</v>
      </c>
      <c r="G2" s="2">
        <v>7.0</v>
      </c>
      <c r="H2" s="2">
        <v>8.0</v>
      </c>
      <c r="I2" s="2">
        <v>9.0</v>
      </c>
      <c r="J2" s="2">
        <v>10.0</v>
      </c>
      <c r="K2" s="2">
        <v>11.0</v>
      </c>
      <c r="L2" s="2">
        <v>12.0</v>
      </c>
      <c r="M2" s="2">
        <v>13.0</v>
      </c>
      <c r="N2" s="2">
        <v>14.0</v>
      </c>
      <c r="O2" s="2">
        <v>15.0</v>
      </c>
      <c r="P2" s="2">
        <v>16.0</v>
      </c>
      <c r="Q2" s="2">
        <v>17.0</v>
      </c>
      <c r="R2" s="2">
        <v>18.0</v>
      </c>
      <c r="S2" s="2">
        <v>19.0</v>
      </c>
      <c r="T2" s="2">
        <v>20.0</v>
      </c>
      <c r="U2" s="2">
        <v>21.0</v>
      </c>
      <c r="V2" s="2">
        <v>22.0</v>
      </c>
      <c r="W2" s="2">
        <v>23.0</v>
      </c>
      <c r="X2" s="2">
        <v>24.0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3.5" customHeight="1">
      <c r="A3" s="2">
        <f>A2</f>
        <v>1</v>
      </c>
      <c r="B3" s="2">
        <f t="shared" ref="B3:X3" si="1">A3+B2</f>
        <v>3</v>
      </c>
      <c r="C3" s="2">
        <f t="shared" si="1"/>
        <v>6</v>
      </c>
      <c r="D3" s="2">
        <f t="shared" si="1"/>
        <v>10</v>
      </c>
      <c r="E3" s="2">
        <f t="shared" si="1"/>
        <v>15</v>
      </c>
      <c r="F3" s="2">
        <f t="shared" si="1"/>
        <v>21</v>
      </c>
      <c r="G3" s="2">
        <f t="shared" si="1"/>
        <v>28</v>
      </c>
      <c r="H3" s="2">
        <f t="shared" si="1"/>
        <v>36</v>
      </c>
      <c r="I3" s="2">
        <f t="shared" si="1"/>
        <v>45</v>
      </c>
      <c r="J3" s="2">
        <f t="shared" si="1"/>
        <v>55</v>
      </c>
      <c r="K3" s="2">
        <f t="shared" si="1"/>
        <v>66</v>
      </c>
      <c r="L3" s="2">
        <f t="shared" si="1"/>
        <v>78</v>
      </c>
      <c r="M3" s="2">
        <f t="shared" si="1"/>
        <v>91</v>
      </c>
      <c r="N3" s="2">
        <f t="shared" si="1"/>
        <v>105</v>
      </c>
      <c r="O3" s="2">
        <f t="shared" si="1"/>
        <v>120</v>
      </c>
      <c r="P3" s="2">
        <f t="shared" si="1"/>
        <v>136</v>
      </c>
      <c r="Q3" s="2">
        <f t="shared" si="1"/>
        <v>153</v>
      </c>
      <c r="R3" s="2">
        <f t="shared" si="1"/>
        <v>171</v>
      </c>
      <c r="S3" s="2">
        <f t="shared" si="1"/>
        <v>190</v>
      </c>
      <c r="T3" s="2">
        <f t="shared" si="1"/>
        <v>210</v>
      </c>
      <c r="U3" s="2">
        <f t="shared" si="1"/>
        <v>231</v>
      </c>
      <c r="V3" s="2">
        <f t="shared" si="1"/>
        <v>253</v>
      </c>
      <c r="W3" s="2">
        <f t="shared" si="1"/>
        <v>276</v>
      </c>
      <c r="X3" s="2">
        <f t="shared" si="1"/>
        <v>300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ht="13.5" customHeight="1">
      <c r="A4" s="4">
        <f t="shared" ref="A4:W4" si="2">A3/B3*B4</f>
        <v>21.73333333</v>
      </c>
      <c r="B4" s="4">
        <f t="shared" si="2"/>
        <v>65.2</v>
      </c>
      <c r="C4" s="4">
        <f t="shared" si="2"/>
        <v>130.4</v>
      </c>
      <c r="D4" s="4">
        <f t="shared" si="2"/>
        <v>217.3333333</v>
      </c>
      <c r="E4" s="4">
        <f t="shared" si="2"/>
        <v>326</v>
      </c>
      <c r="F4" s="4">
        <f t="shared" si="2"/>
        <v>456.4</v>
      </c>
      <c r="G4" s="4">
        <f t="shared" si="2"/>
        <v>608.5333333</v>
      </c>
      <c r="H4" s="4">
        <f t="shared" si="2"/>
        <v>782.4</v>
      </c>
      <c r="I4" s="4">
        <f t="shared" si="2"/>
        <v>978</v>
      </c>
      <c r="J4" s="4">
        <f t="shared" si="2"/>
        <v>1195.333333</v>
      </c>
      <c r="K4" s="4">
        <f t="shared" si="2"/>
        <v>1434.4</v>
      </c>
      <c r="L4" s="4">
        <f t="shared" si="2"/>
        <v>1695.2</v>
      </c>
      <c r="M4" s="4">
        <f t="shared" si="2"/>
        <v>1977.733333</v>
      </c>
      <c r="N4" s="4">
        <f t="shared" si="2"/>
        <v>2282</v>
      </c>
      <c r="O4" s="4">
        <f t="shared" si="2"/>
        <v>2608</v>
      </c>
      <c r="P4" s="4">
        <f t="shared" si="2"/>
        <v>2955.733333</v>
      </c>
      <c r="Q4" s="4">
        <f t="shared" si="2"/>
        <v>3325.2</v>
      </c>
      <c r="R4" s="4">
        <f t="shared" si="2"/>
        <v>3716.4</v>
      </c>
      <c r="S4" s="4">
        <f t="shared" si="2"/>
        <v>4129.333333</v>
      </c>
      <c r="T4" s="4">
        <f t="shared" si="2"/>
        <v>4564</v>
      </c>
      <c r="U4" s="4">
        <f t="shared" si="2"/>
        <v>5020.4</v>
      </c>
      <c r="V4" s="4">
        <f t="shared" si="2"/>
        <v>5498.533333</v>
      </c>
      <c r="W4" s="4">
        <f t="shared" si="2"/>
        <v>5998.4</v>
      </c>
      <c r="X4" s="4">
        <v>6520.0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3"/>
      <c r="AK4" s="3"/>
      <c r="AL4" s="3"/>
      <c r="AM4" s="3"/>
    </row>
    <row r="5" ht="13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3"/>
      <c r="AM5" s="3"/>
    </row>
    <row r="6" ht="13.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2"/>
      <c r="AK6" s="3"/>
      <c r="AL6" s="3"/>
      <c r="AM6" s="3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5"/>
      <c r="Z7" s="5"/>
      <c r="AA7" s="5"/>
      <c r="AB7" s="5"/>
      <c r="AC7" s="5"/>
      <c r="AD7" s="5"/>
      <c r="AE7" s="5"/>
      <c r="AF7" s="5"/>
      <c r="AG7" s="5"/>
      <c r="AH7" s="4"/>
      <c r="AI7" s="5"/>
      <c r="AJ7" s="2"/>
      <c r="AK7" s="3"/>
      <c r="AL7" s="3"/>
      <c r="AM7" s="3"/>
    </row>
    <row r="8" ht="12.75" customHeight="1">
      <c r="A8" s="2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ht="13.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ht="13.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</sheetData>
  <printOptions/>
  <pageMargins bottom="0.75" footer="0.0" header="0.0" left="0.7" right="0.7" top="0.75"/>
  <pageSetup paperSize="9" orientation="portrait"/>
  <drawing r:id="rId1"/>
</worksheet>
</file>