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695" windowHeight="13065" tabRatio="762" activeTab="7"/>
  </bookViews>
  <sheets>
    <sheet name="@marry" sheetId="1" r:id="rId1"/>
    <sheet name="@marryGift" sheetId="2" r:id="rId2"/>
    <sheet name="@house" sheetId="3" r:id="rId3"/>
    <sheet name="@marryPower" sheetId="4" r:id="rId4"/>
    <sheet name="@marryLv" sheetId="5" r:id="rId5"/>
    <sheet name="@marryPetLv" sheetId="7" r:id="rId6"/>
    <sheet name="@marryPetStar" sheetId="8" r:id="rId7"/>
    <sheet name="@marryPetCultivate" sheetId="9" r:id="rId8"/>
    <sheet name="Sheet1" sheetId="6" r:id="rId9"/>
    <sheet name="等级相关数值" sheetId="10" r:id="rId10"/>
    <sheet name="Sheet3" sheetId="11" r:id="rId11"/>
  </sheets>
  <calcPr calcId="125725"/>
</workbook>
</file>

<file path=xl/calcChain.xml><?xml version="1.0" encoding="utf-8"?>
<calcChain xmlns="http://schemas.openxmlformats.org/spreadsheetml/2006/main">
  <c r="L38" i="8"/>
  <c r="J38" s="1"/>
  <c r="L37"/>
  <c r="J37" s="1"/>
  <c r="L36"/>
  <c r="J36" s="1"/>
  <c r="L35"/>
  <c r="J35" s="1"/>
  <c r="L33"/>
  <c r="J33" s="1"/>
  <c r="L32"/>
  <c r="J32" s="1"/>
  <c r="L31"/>
  <c r="J31" s="1"/>
  <c r="L30"/>
  <c r="J30" s="1"/>
  <c r="L66"/>
  <c r="J66" s="1"/>
  <c r="L67"/>
  <c r="J67" s="1"/>
  <c r="L68"/>
  <c r="J68" s="1"/>
  <c r="L69"/>
  <c r="J69" s="1"/>
  <c r="L70"/>
  <c r="J70" s="1"/>
  <c r="L71"/>
  <c r="J71" s="1"/>
  <c r="L72"/>
  <c r="J72" s="1"/>
  <c r="L73"/>
  <c r="J73" s="1"/>
  <c r="L74"/>
  <c r="J74" s="1"/>
  <c r="L75"/>
  <c r="J75" s="1"/>
  <c r="L76"/>
  <c r="J76" s="1"/>
  <c r="L77"/>
  <c r="J77" s="1"/>
  <c r="L78"/>
  <c r="J78" s="1"/>
  <c r="L79"/>
  <c r="J79" s="1"/>
  <c r="L80"/>
  <c r="J80" s="1"/>
  <c r="L81"/>
  <c r="J81" s="1"/>
  <c r="L82"/>
  <c r="J82" s="1"/>
  <c r="L83"/>
  <c r="J83" s="1"/>
  <c r="L84"/>
  <c r="J84" s="1"/>
  <c r="L85"/>
  <c r="J85" s="1"/>
  <c r="L86"/>
  <c r="J86" s="1"/>
  <c r="L87"/>
  <c r="J87" s="1"/>
  <c r="L88"/>
  <c r="J88" s="1"/>
  <c r="L89"/>
  <c r="J89" s="1"/>
  <c r="L90"/>
  <c r="J90" s="1"/>
  <c r="L91"/>
  <c r="J91" s="1"/>
  <c r="L92"/>
  <c r="J92" s="1"/>
  <c r="L93"/>
  <c r="J93" s="1"/>
  <c r="L94"/>
  <c r="J94" s="1"/>
  <c r="L95"/>
  <c r="J95" s="1"/>
  <c r="L96"/>
  <c r="J96" s="1"/>
  <c r="L97"/>
  <c r="J97" s="1"/>
  <c r="L65"/>
  <c r="J65" s="1"/>
  <c r="L60"/>
  <c r="J60" s="1"/>
  <c r="L49"/>
  <c r="J49" s="1"/>
  <c r="L29"/>
  <c r="J29" s="1"/>
  <c r="L28"/>
  <c r="J28" s="1"/>
  <c r="L27"/>
  <c r="J27" s="1"/>
  <c r="L26"/>
  <c r="J26" s="1"/>
  <c r="L25"/>
  <c r="J25" s="1"/>
  <c r="L24"/>
  <c r="J24" s="1"/>
  <c r="L23"/>
  <c r="J23" s="1"/>
  <c r="L22"/>
  <c r="J22" s="1"/>
  <c r="L21"/>
  <c r="J21" s="1"/>
  <c r="L20"/>
  <c r="J20" s="1"/>
  <c r="L19"/>
  <c r="J19" s="1"/>
  <c r="L5"/>
  <c r="J5" s="1"/>
  <c r="L6"/>
  <c r="J6" s="1"/>
  <c r="L7"/>
  <c r="J7" s="1"/>
  <c r="L8"/>
  <c r="J8" s="1"/>
  <c r="L9"/>
  <c r="J9" s="1"/>
  <c r="L10"/>
  <c r="J10" s="1"/>
  <c r="L11"/>
  <c r="J11" s="1"/>
  <c r="L12"/>
  <c r="J12" s="1"/>
  <c r="L13"/>
  <c r="J13" s="1"/>
  <c r="L14"/>
  <c r="J14" s="1"/>
  <c r="L15"/>
  <c r="J15" s="1"/>
  <c r="L16"/>
  <c r="J16" s="1"/>
  <c r="L17"/>
  <c r="J17" s="1"/>
  <c r="L18"/>
  <c r="J18" s="1"/>
  <c r="L4"/>
  <c r="J4" s="1"/>
  <c r="W20"/>
  <c r="X20" s="1"/>
  <c r="W31"/>
  <c r="X31" s="1"/>
  <c r="W41"/>
  <c r="X41" s="1"/>
  <c r="W67"/>
  <c r="X67" s="1"/>
  <c r="W98"/>
  <c r="X98" s="1"/>
  <c r="W4"/>
  <c r="X4" s="1"/>
  <c r="N34"/>
  <c r="L34" s="1"/>
  <c r="J34" s="1"/>
  <c r="N40"/>
  <c r="L40" s="1"/>
  <c r="J40" s="1"/>
  <c r="N39"/>
  <c r="L39" s="1"/>
  <c r="J39" s="1"/>
  <c r="N50"/>
  <c r="L50" s="1"/>
  <c r="J50" s="1"/>
  <c r="N49"/>
  <c r="N48"/>
  <c r="L48" s="1"/>
  <c r="J48" s="1"/>
  <c r="N47"/>
  <c r="L47" s="1"/>
  <c r="J47" s="1"/>
  <c r="N46"/>
  <c r="L46" s="1"/>
  <c r="J46" s="1"/>
  <c r="N45"/>
  <c r="L45" s="1"/>
  <c r="J45" s="1"/>
  <c r="N44"/>
  <c r="L44" s="1"/>
  <c r="J44" s="1"/>
  <c r="N43"/>
  <c r="L43" s="1"/>
  <c r="J43" s="1"/>
  <c r="N42"/>
  <c r="L42" s="1"/>
  <c r="J42" s="1"/>
  <c r="N41"/>
  <c r="L41" s="1"/>
  <c r="J41" s="1"/>
  <c r="N59"/>
  <c r="L59" s="1"/>
  <c r="J59" s="1"/>
  <c r="N58"/>
  <c r="L58" s="1"/>
  <c r="J58" s="1"/>
  <c r="N57"/>
  <c r="L57" s="1"/>
  <c r="J57" s="1"/>
  <c r="N56"/>
  <c r="L56" s="1"/>
  <c r="J56" s="1"/>
  <c r="N55"/>
  <c r="L55" s="1"/>
  <c r="J55" s="1"/>
  <c r="N54"/>
  <c r="L54" s="1"/>
  <c r="J54" s="1"/>
  <c r="N53"/>
  <c r="L53" s="1"/>
  <c r="J53" s="1"/>
  <c r="N52"/>
  <c r="L52" s="1"/>
  <c r="J52" s="1"/>
  <c r="N51"/>
  <c r="L51" s="1"/>
  <c r="J51" s="1"/>
  <c r="N61"/>
  <c r="L61" s="1"/>
  <c r="J61" s="1"/>
  <c r="N62"/>
  <c r="L62" s="1"/>
  <c r="J62" s="1"/>
  <c r="N63"/>
  <c r="L63" s="1"/>
  <c r="J63" s="1"/>
  <c r="N64"/>
  <c r="L64" s="1"/>
  <c r="J64" s="1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67"/>
  <c r="S5"/>
  <c r="R5"/>
  <c r="T6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2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8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8" s="1"/>
  <c r="C68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42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AG68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F68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E68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D68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C68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B68"/>
  <c r="AB69" s="1"/>
  <c r="AB70" s="1"/>
  <c r="AB71" s="1"/>
  <c r="AB72" s="1"/>
  <c r="AB73" s="1"/>
  <c r="AB74" s="1"/>
  <c r="AB75" s="1"/>
  <c r="AB76" s="1"/>
  <c r="AB77" s="1"/>
  <c r="AB78" s="1"/>
  <c r="AB79" s="1"/>
  <c r="AB80" s="1"/>
  <c r="AB81" s="1"/>
  <c r="AB82" s="1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A68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Z68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V68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W97" s="1"/>
  <c r="X97" s="1"/>
  <c r="H68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AG42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F42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E42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D42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C42"/>
  <c r="AC43" s="1"/>
  <c r="AC44" s="1"/>
  <c r="AC45" s="1"/>
  <c r="AC46" s="1"/>
  <c r="AC47" s="1"/>
  <c r="AC48" s="1"/>
  <c r="AC49" s="1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B42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A42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Z42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V42"/>
  <c r="H42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2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AG2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F2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E2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D2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C2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B2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A2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Z2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V2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W40" s="1"/>
  <c r="X40" s="1"/>
  <c r="Z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B5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D5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E5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F5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G5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V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W83" l="1"/>
  <c r="X83" s="1"/>
  <c r="W95"/>
  <c r="X95" s="1"/>
  <c r="W79"/>
  <c r="X79" s="1"/>
  <c r="W27"/>
  <c r="X27" s="1"/>
  <c r="W91"/>
  <c r="X91" s="1"/>
  <c r="W75"/>
  <c r="X75" s="1"/>
  <c r="W39"/>
  <c r="X39" s="1"/>
  <c r="W23"/>
  <c r="X23" s="1"/>
  <c r="W87"/>
  <c r="X87" s="1"/>
  <c r="W71"/>
  <c r="X71" s="1"/>
  <c r="W35"/>
  <c r="X35" s="1"/>
  <c r="V6"/>
  <c r="W5"/>
  <c r="X5" s="1"/>
  <c r="V43"/>
  <c r="W42"/>
  <c r="X42" s="1"/>
  <c r="W94"/>
  <c r="X94" s="1"/>
  <c r="W90"/>
  <c r="X90" s="1"/>
  <c r="W86"/>
  <c r="X86" s="1"/>
  <c r="W82"/>
  <c r="X82" s="1"/>
  <c r="W78"/>
  <c r="X78" s="1"/>
  <c r="W74"/>
  <c r="X74" s="1"/>
  <c r="W70"/>
  <c r="X70" s="1"/>
  <c r="W38"/>
  <c r="X38" s="1"/>
  <c r="W34"/>
  <c r="X34" s="1"/>
  <c r="W30"/>
  <c r="X30" s="1"/>
  <c r="W26"/>
  <c r="X26" s="1"/>
  <c r="W22"/>
  <c r="X22" s="1"/>
  <c r="W93"/>
  <c r="X93" s="1"/>
  <c r="W89"/>
  <c r="X89" s="1"/>
  <c r="W85"/>
  <c r="X85" s="1"/>
  <c r="W81"/>
  <c r="X81" s="1"/>
  <c r="W77"/>
  <c r="X77" s="1"/>
  <c r="W73"/>
  <c r="X73" s="1"/>
  <c r="W69"/>
  <c r="X69" s="1"/>
  <c r="W37"/>
  <c r="X37" s="1"/>
  <c r="W33"/>
  <c r="X33" s="1"/>
  <c r="W29"/>
  <c r="X29" s="1"/>
  <c r="W25"/>
  <c r="X25" s="1"/>
  <c r="W21"/>
  <c r="X21" s="1"/>
  <c r="W96"/>
  <c r="X96" s="1"/>
  <c r="W92"/>
  <c r="X92" s="1"/>
  <c r="W88"/>
  <c r="X88" s="1"/>
  <c r="W84"/>
  <c r="X84" s="1"/>
  <c r="W80"/>
  <c r="X80" s="1"/>
  <c r="W76"/>
  <c r="X76" s="1"/>
  <c r="W72"/>
  <c r="X72" s="1"/>
  <c r="W68"/>
  <c r="X68" s="1"/>
  <c r="W36"/>
  <c r="X36" s="1"/>
  <c r="W32"/>
  <c r="X32" s="1"/>
  <c r="W28"/>
  <c r="X28" s="1"/>
  <c r="W24"/>
  <c r="X24" s="1"/>
  <c r="P5"/>
  <c r="T97"/>
  <c r="Q6"/>
  <c r="D18" i="5"/>
  <c r="D17"/>
  <c r="D16"/>
  <c r="D15"/>
  <c r="D14"/>
  <c r="D13"/>
  <c r="D12"/>
  <c r="D11"/>
  <c r="D10"/>
  <c r="D9"/>
  <c r="D8"/>
  <c r="B5"/>
  <c r="B6" s="1"/>
  <c r="B7" s="1"/>
  <c r="B8" s="1"/>
  <c r="K5" i="9"/>
  <c r="Q24" i="10"/>
  <c r="T24" s="1"/>
  <c r="T23"/>
  <c r="V23" s="1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V14" s="1"/>
  <c r="T15"/>
  <c r="U15" s="1"/>
  <c r="T16"/>
  <c r="U16" s="1"/>
  <c r="T17"/>
  <c r="U17" s="1"/>
  <c r="T18"/>
  <c r="U18" s="1"/>
  <c r="T19"/>
  <c r="U19" s="1"/>
  <c r="T20"/>
  <c r="U20" s="1"/>
  <c r="T21"/>
  <c r="U21" s="1"/>
  <c r="T2"/>
  <c r="U2" s="1"/>
  <c r="M25"/>
  <c r="L25"/>
  <c r="I24"/>
  <c r="J24" s="1"/>
  <c r="L24" s="1"/>
  <c r="G24" s="1"/>
  <c r="M24" s="1"/>
  <c r="I23"/>
  <c r="J23" s="1"/>
  <c r="L23" s="1"/>
  <c r="G23" s="1"/>
  <c r="M23" s="1"/>
  <c r="I22"/>
  <c r="J22" s="1"/>
  <c r="L22" s="1"/>
  <c r="G22" s="1"/>
  <c r="M22" s="1"/>
  <c r="I21"/>
  <c r="J21" s="1"/>
  <c r="L21" s="1"/>
  <c r="G21" s="1"/>
  <c r="M21" s="1"/>
  <c r="I20"/>
  <c r="J20" s="1"/>
  <c r="L20" s="1"/>
  <c r="G20" s="1"/>
  <c r="M20" s="1"/>
  <c r="I19"/>
  <c r="J19" s="1"/>
  <c r="L19" s="1"/>
  <c r="G19" s="1"/>
  <c r="M19" s="1"/>
  <c r="I18"/>
  <c r="J18" s="1"/>
  <c r="L18" s="1"/>
  <c r="G18" s="1"/>
  <c r="M18" s="1"/>
  <c r="I17"/>
  <c r="J17" s="1"/>
  <c r="L17" s="1"/>
  <c r="G17" s="1"/>
  <c r="M17" s="1"/>
  <c r="I16"/>
  <c r="J16" s="1"/>
  <c r="L16" s="1"/>
  <c r="G16" s="1"/>
  <c r="M16" s="1"/>
  <c r="I15"/>
  <c r="J15" s="1"/>
  <c r="L15" s="1"/>
  <c r="G15" s="1"/>
  <c r="M15" s="1"/>
  <c r="I14"/>
  <c r="J14" s="1"/>
  <c r="L14" s="1"/>
  <c r="G14" s="1"/>
  <c r="M14" s="1"/>
  <c r="I13"/>
  <c r="J13" s="1"/>
  <c r="L13" s="1"/>
  <c r="G13" s="1"/>
  <c r="M13" s="1"/>
  <c r="I12"/>
  <c r="J12" s="1"/>
  <c r="L12" s="1"/>
  <c r="G12" s="1"/>
  <c r="M12" s="1"/>
  <c r="I11"/>
  <c r="J11" s="1"/>
  <c r="L11" s="1"/>
  <c r="G11" s="1"/>
  <c r="M11" s="1"/>
  <c r="I10"/>
  <c r="J10" s="1"/>
  <c r="L10" s="1"/>
  <c r="G10" s="1"/>
  <c r="M10" s="1"/>
  <c r="I9"/>
  <c r="J9" s="1"/>
  <c r="L9" s="1"/>
  <c r="G9" s="1"/>
  <c r="M9" s="1"/>
  <c r="I8"/>
  <c r="J8" s="1"/>
  <c r="L8" s="1"/>
  <c r="G8" s="1"/>
  <c r="M8" s="1"/>
  <c r="I7"/>
  <c r="J7" s="1"/>
  <c r="L7" s="1"/>
  <c r="G7" s="1"/>
  <c r="M7" s="1"/>
  <c r="I6"/>
  <c r="J6" s="1"/>
  <c r="L6" s="1"/>
  <c r="G6" s="1"/>
  <c r="M6" s="1"/>
  <c r="I5"/>
  <c r="J5" s="1"/>
  <c r="L5" s="1"/>
  <c r="G5" s="1"/>
  <c r="M5" s="1"/>
  <c r="L46" i="7"/>
  <c r="M46"/>
  <c r="I27"/>
  <c r="J27" s="1"/>
  <c r="L27" s="1"/>
  <c r="G27" s="1"/>
  <c r="M27" s="1"/>
  <c r="I28"/>
  <c r="J28" s="1"/>
  <c r="L28" s="1"/>
  <c r="G28" s="1"/>
  <c r="M28" s="1"/>
  <c r="I29"/>
  <c r="J29" s="1"/>
  <c r="C7" s="1"/>
  <c r="I30"/>
  <c r="J30" s="1"/>
  <c r="C8" s="1"/>
  <c r="I31"/>
  <c r="J31" s="1"/>
  <c r="L31" s="1"/>
  <c r="G31" s="1"/>
  <c r="M31" s="1"/>
  <c r="I32"/>
  <c r="J32" s="1"/>
  <c r="C10" s="1"/>
  <c r="I33"/>
  <c r="J33" s="1"/>
  <c r="L33" s="1"/>
  <c r="G33" s="1"/>
  <c r="M33" s="1"/>
  <c r="I34"/>
  <c r="J34" s="1"/>
  <c r="L34" s="1"/>
  <c r="G34" s="1"/>
  <c r="M34" s="1"/>
  <c r="I35"/>
  <c r="J35" s="1"/>
  <c r="L35" s="1"/>
  <c r="G35" s="1"/>
  <c r="M35" s="1"/>
  <c r="I36"/>
  <c r="J36" s="1"/>
  <c r="C14" s="1"/>
  <c r="I37"/>
  <c r="J37" s="1"/>
  <c r="C15" s="1"/>
  <c r="I38"/>
  <c r="J38" s="1"/>
  <c r="C16" s="1"/>
  <c r="I39"/>
  <c r="J39" s="1"/>
  <c r="L39" s="1"/>
  <c r="G39" s="1"/>
  <c r="M39" s="1"/>
  <c r="I40"/>
  <c r="J40" s="1"/>
  <c r="L40" s="1"/>
  <c r="G40" s="1"/>
  <c r="M40" s="1"/>
  <c r="I41"/>
  <c r="J41" s="1"/>
  <c r="C19" s="1"/>
  <c r="I42"/>
  <c r="J42" s="1"/>
  <c r="C20" s="1"/>
  <c r="I43"/>
  <c r="J43" s="1"/>
  <c r="L43" s="1"/>
  <c r="G43" s="1"/>
  <c r="M43" s="1"/>
  <c r="I44"/>
  <c r="J44" s="1"/>
  <c r="C22" s="1"/>
  <c r="I45"/>
  <c r="J45" s="1"/>
  <c r="L45" s="1"/>
  <c r="G45" s="1"/>
  <c r="M45" s="1"/>
  <c r="I26"/>
  <c r="J26" s="1"/>
  <c r="C4" s="1"/>
  <c r="AB29" i="6"/>
  <c r="AB27"/>
  <c r="AB25"/>
  <c r="AB23"/>
  <c r="AB21"/>
  <c r="AB19"/>
  <c r="AB17"/>
  <c r="V2" i="10" l="1"/>
  <c r="B9" i="5"/>
  <c r="B10" s="1"/>
  <c r="B11" s="1"/>
  <c r="B12" s="1"/>
  <c r="B13" s="1"/>
  <c r="B14" s="1"/>
  <c r="B15" s="1"/>
  <c r="B16" s="1"/>
  <c r="B17" s="1"/>
  <c r="B18" s="1"/>
  <c r="N25" i="10"/>
  <c r="C6" i="7"/>
  <c r="V44" i="8"/>
  <c r="W43"/>
  <c r="X43" s="1"/>
  <c r="V7"/>
  <c r="W6"/>
  <c r="X6" s="1"/>
  <c r="Q7"/>
  <c r="S6"/>
  <c r="R6"/>
  <c r="N14" i="10"/>
  <c r="O14" s="1"/>
  <c r="V6"/>
  <c r="V18"/>
  <c r="Z18" s="1"/>
  <c r="N7"/>
  <c r="V10"/>
  <c r="N9"/>
  <c r="L44" i="7"/>
  <c r="G44" s="1"/>
  <c r="M44" s="1"/>
  <c r="L30"/>
  <c r="G30" s="1"/>
  <c r="M30" s="1"/>
  <c r="C21"/>
  <c r="N12" i="10"/>
  <c r="N17"/>
  <c r="O17" s="1"/>
  <c r="L26" i="7"/>
  <c r="G26" s="1"/>
  <c r="M26" s="1"/>
  <c r="L29"/>
  <c r="G29" s="1"/>
  <c r="M29" s="1"/>
  <c r="C12"/>
  <c r="C5"/>
  <c r="U14" i="10"/>
  <c r="L42" i="7"/>
  <c r="G42" s="1"/>
  <c r="M42" s="1"/>
  <c r="C23"/>
  <c r="N18" i="10"/>
  <c r="N20"/>
  <c r="N22"/>
  <c r="N24"/>
  <c r="L37" i="7"/>
  <c r="G37" s="1"/>
  <c r="M37" s="1"/>
  <c r="Q25" i="10"/>
  <c r="Q26" s="1"/>
  <c r="Q27" s="1"/>
  <c r="Q28" s="1"/>
  <c r="Q29" s="1"/>
  <c r="Q30" s="1"/>
  <c r="Q31" s="1"/>
  <c r="Q32" s="1"/>
  <c r="Q33" s="1"/>
  <c r="Q34" s="1"/>
  <c r="Q35" s="1"/>
  <c r="Q36" s="1"/>
  <c r="T36" s="1"/>
  <c r="U36" s="1"/>
  <c r="V19"/>
  <c r="Z19" s="1"/>
  <c r="V15"/>
  <c r="Z15" s="1"/>
  <c r="V11"/>
  <c r="Z11" s="1"/>
  <c r="V7"/>
  <c r="V3"/>
  <c r="Z3" s="1"/>
  <c r="U23"/>
  <c r="Z23" s="1"/>
  <c r="V20"/>
  <c r="V16"/>
  <c r="Z16" s="1"/>
  <c r="V12"/>
  <c r="Z12" s="1"/>
  <c r="V8"/>
  <c r="V4"/>
  <c r="U24"/>
  <c r="V21"/>
  <c r="V17"/>
  <c r="V13"/>
  <c r="Z13" s="1"/>
  <c r="V9"/>
  <c r="Z9" s="1"/>
  <c r="V5"/>
  <c r="Z2"/>
  <c r="Z14"/>
  <c r="Z10"/>
  <c r="Z6"/>
  <c r="V24"/>
  <c r="N11"/>
  <c r="O11" s="1"/>
  <c r="N16"/>
  <c r="N6"/>
  <c r="N8"/>
  <c r="O8" s="1"/>
  <c r="N10"/>
  <c r="N13"/>
  <c r="N15"/>
  <c r="N19"/>
  <c r="N21"/>
  <c r="N23"/>
  <c r="L41" i="7"/>
  <c r="G41" s="1"/>
  <c r="M41" s="1"/>
  <c r="C18"/>
  <c r="C17"/>
  <c r="L38"/>
  <c r="G38" s="1"/>
  <c r="M38" s="1"/>
  <c r="L36"/>
  <c r="G36" s="1"/>
  <c r="M36" s="1"/>
  <c r="C13"/>
  <c r="C11"/>
  <c r="L32"/>
  <c r="G32" s="1"/>
  <c r="M32" s="1"/>
  <c r="C9"/>
  <c r="L5" i="5"/>
  <c r="L6"/>
  <c r="L7"/>
  <c r="L8"/>
  <c r="L9"/>
  <c r="L10"/>
  <c r="L11"/>
  <c r="L12"/>
  <c r="L13"/>
  <c r="L14"/>
  <c r="L15"/>
  <c r="L16"/>
  <c r="L17"/>
  <c r="L18"/>
  <c r="L4"/>
  <c r="Z29" i="6"/>
  <c r="Z30"/>
  <c r="N32" i="7" l="1"/>
  <c r="O32" s="1"/>
  <c r="V45" i="8"/>
  <c r="W44"/>
  <c r="X44" s="1"/>
  <c r="V8"/>
  <c r="W7"/>
  <c r="X7" s="1"/>
  <c r="P6"/>
  <c r="Q8"/>
  <c r="S7"/>
  <c r="R7"/>
  <c r="N29" i="7"/>
  <c r="O29" s="1"/>
  <c r="N30"/>
  <c r="N31"/>
  <c r="N27"/>
  <c r="N28"/>
  <c r="Z24" i="10"/>
  <c r="Q37"/>
  <c r="T37" s="1"/>
  <c r="V36"/>
  <c r="Z36" s="1"/>
  <c r="T25"/>
  <c r="Z17"/>
  <c r="Z4"/>
  <c r="Z20"/>
  <c r="Z7"/>
  <c r="Z5"/>
  <c r="Z21"/>
  <c r="Z8"/>
  <c r="N42" i="7"/>
  <c r="N44"/>
  <c r="N45"/>
  <c r="N46"/>
  <c r="N33"/>
  <c r="N39"/>
  <c r="N36"/>
  <c r="N37"/>
  <c r="N38"/>
  <c r="O38" s="1"/>
  <c r="N35"/>
  <c r="O35" s="1"/>
  <c r="N34"/>
  <c r="N43"/>
  <c r="N40"/>
  <c r="N41"/>
  <c r="V9" i="8" l="1"/>
  <c r="W8"/>
  <c r="X8" s="1"/>
  <c r="V46"/>
  <c r="W45"/>
  <c r="X45" s="1"/>
  <c r="P7"/>
  <c r="Q9"/>
  <c r="S8"/>
  <c r="R8"/>
  <c r="Q38" i="10"/>
  <c r="T38" s="1"/>
  <c r="V37"/>
  <c r="U37"/>
  <c r="V25"/>
  <c r="U25"/>
  <c r="T26"/>
  <c r="K15" i="5"/>
  <c r="K7"/>
  <c r="K11"/>
  <c r="K5"/>
  <c r="K17"/>
  <c r="K9"/>
  <c r="K4"/>
  <c r="K10"/>
  <c r="K16"/>
  <c r="K8"/>
  <c r="K12"/>
  <c r="K6"/>
  <c r="K13"/>
  <c r="K18"/>
  <c r="K14"/>
  <c r="P8" i="8" l="1"/>
  <c r="V47"/>
  <c r="W46"/>
  <c r="X46" s="1"/>
  <c r="V10"/>
  <c r="W9"/>
  <c r="X9" s="1"/>
  <c r="Q10"/>
  <c r="R9"/>
  <c r="S9"/>
  <c r="Q39" i="10"/>
  <c r="T39" s="1"/>
  <c r="V38"/>
  <c r="U38"/>
  <c r="Z37"/>
  <c r="Q40"/>
  <c r="Z25"/>
  <c r="T27"/>
  <c r="V26"/>
  <c r="U26"/>
  <c r="AB31" i="6"/>
  <c r="AB30"/>
  <c r="T28"/>
  <c r="T27"/>
  <c r="Z27" s="1"/>
  <c r="T26"/>
  <c r="Z26" s="1"/>
  <c r="T25"/>
  <c r="Z25" s="1"/>
  <c r="T24"/>
  <c r="T23"/>
  <c r="Z23" s="1"/>
  <c r="T22"/>
  <c r="Z22" s="1"/>
  <c r="T21"/>
  <c r="Z21" s="1"/>
  <c r="T20"/>
  <c r="T19"/>
  <c r="Z19" s="1"/>
  <c r="T18"/>
  <c r="Z18" s="1"/>
  <c r="T17"/>
  <c r="Z17" s="1"/>
  <c r="P9" i="8" l="1"/>
  <c r="V11"/>
  <c r="W10"/>
  <c r="X10" s="1"/>
  <c r="V48"/>
  <c r="W47"/>
  <c r="X47" s="1"/>
  <c r="Q11"/>
  <c r="S10"/>
  <c r="R10"/>
  <c r="Z26" i="10"/>
  <c r="V39"/>
  <c r="U39"/>
  <c r="T40"/>
  <c r="Q41"/>
  <c r="Z38"/>
  <c r="V27"/>
  <c r="U27"/>
  <c r="T28"/>
  <c r="AB20" i="6"/>
  <c r="Z20"/>
  <c r="AB24"/>
  <c r="Z24"/>
  <c r="AB28"/>
  <c r="Z28"/>
  <c r="AB22"/>
  <c r="AB18"/>
  <c r="AB26"/>
  <c r="V49" i="8" l="1"/>
  <c r="W48"/>
  <c r="X48" s="1"/>
  <c r="V12"/>
  <c r="W11"/>
  <c r="X11" s="1"/>
  <c r="P10"/>
  <c r="Q12"/>
  <c r="S11"/>
  <c r="R11"/>
  <c r="Z39" i="10"/>
  <c r="T41"/>
  <c r="Q42"/>
  <c r="T42" s="1"/>
  <c r="V40"/>
  <c r="U40"/>
  <c r="Z40" s="1"/>
  <c r="Z27"/>
  <c r="T29"/>
  <c r="V28"/>
  <c r="U28"/>
  <c r="Z28" s="1"/>
  <c r="V13" i="8" l="1"/>
  <c r="W12"/>
  <c r="X12" s="1"/>
  <c r="V50"/>
  <c r="W49"/>
  <c r="X49" s="1"/>
  <c r="P11"/>
  <c r="Q13"/>
  <c r="S12"/>
  <c r="R12"/>
  <c r="V41" i="10"/>
  <c r="U41"/>
  <c r="V42"/>
  <c r="U42"/>
  <c r="T30"/>
  <c r="V29"/>
  <c r="U29"/>
  <c r="P12" i="8" l="1"/>
  <c r="V51"/>
  <c r="W50"/>
  <c r="X50" s="1"/>
  <c r="V14"/>
  <c r="W13"/>
  <c r="X13" s="1"/>
  <c r="Q14"/>
  <c r="R13"/>
  <c r="S13"/>
  <c r="Z42" i="10"/>
  <c r="Z41"/>
  <c r="Z29"/>
  <c r="T31"/>
  <c r="V30"/>
  <c r="U30"/>
  <c r="V15" i="8" l="1"/>
  <c r="W14"/>
  <c r="X14" s="1"/>
  <c r="V52"/>
  <c r="W51"/>
  <c r="X51" s="1"/>
  <c r="P13"/>
  <c r="Q15"/>
  <c r="S14"/>
  <c r="R14"/>
  <c r="Z30" i="10"/>
  <c r="V31"/>
  <c r="U31"/>
  <c r="T32"/>
  <c r="P14" i="8" l="1"/>
  <c r="Z31" i="10"/>
  <c r="V53" i="8"/>
  <c r="W52"/>
  <c r="X52" s="1"/>
  <c r="V16"/>
  <c r="W15"/>
  <c r="X15" s="1"/>
  <c r="Q16"/>
  <c r="S15"/>
  <c r="R15"/>
  <c r="V32" i="10"/>
  <c r="U32"/>
  <c r="T33"/>
  <c r="V17" i="8" l="1"/>
  <c r="W16"/>
  <c r="X16" s="1"/>
  <c r="V54"/>
  <c r="W53"/>
  <c r="X53" s="1"/>
  <c r="P15"/>
  <c r="Q17"/>
  <c r="S16"/>
  <c r="R16"/>
  <c r="Z32" i="10"/>
  <c r="T35"/>
  <c r="T34"/>
  <c r="V33"/>
  <c r="U33"/>
  <c r="V55" i="8" l="1"/>
  <c r="W54"/>
  <c r="X54" s="1"/>
  <c r="V18"/>
  <c r="W17"/>
  <c r="X17" s="1"/>
  <c r="P16"/>
  <c r="Q18"/>
  <c r="R17"/>
  <c r="S17"/>
  <c r="Z33" i="10"/>
  <c r="V34"/>
  <c r="U34"/>
  <c r="V35"/>
  <c r="U35"/>
  <c r="V19" i="8" l="1"/>
  <c r="W19" s="1"/>
  <c r="X19" s="1"/>
  <c r="W18"/>
  <c r="X18" s="1"/>
  <c r="V56"/>
  <c r="W55"/>
  <c r="X55" s="1"/>
  <c r="P17"/>
  <c r="Q19"/>
  <c r="S18"/>
  <c r="R18"/>
  <c r="Z35" i="10"/>
  <c r="Z34"/>
  <c r="P18" i="8" l="1"/>
  <c r="V57"/>
  <c r="W56"/>
  <c r="X56" s="1"/>
  <c r="Q20"/>
  <c r="S19"/>
  <c r="R19"/>
  <c r="V58" l="1"/>
  <c r="W57"/>
  <c r="X57" s="1"/>
  <c r="P19"/>
  <c r="Q21"/>
  <c r="S20"/>
  <c r="R20"/>
  <c r="V59" l="1"/>
  <c r="W58"/>
  <c r="X58" s="1"/>
  <c r="P20"/>
  <c r="Q22"/>
  <c r="R21"/>
  <c r="S21"/>
  <c r="V60" l="1"/>
  <c r="W59"/>
  <c r="X59" s="1"/>
  <c r="P21"/>
  <c r="Q23"/>
  <c r="S22"/>
  <c r="R22"/>
  <c r="P22" s="1"/>
  <c r="V61" l="1"/>
  <c r="W60"/>
  <c r="X60" s="1"/>
  <c r="Q24"/>
  <c r="S23"/>
  <c r="R23"/>
  <c r="V62" l="1"/>
  <c r="W61"/>
  <c r="X61" s="1"/>
  <c r="P23"/>
  <c r="Q25"/>
  <c r="S24"/>
  <c r="R24"/>
  <c r="P24" s="1"/>
  <c r="V63" l="1"/>
  <c r="W62"/>
  <c r="X62" s="1"/>
  <c r="Q26"/>
  <c r="R25"/>
  <c r="S25"/>
  <c r="V64" l="1"/>
  <c r="W63"/>
  <c r="X63" s="1"/>
  <c r="P25"/>
  <c r="Q27"/>
  <c r="S26"/>
  <c r="R26"/>
  <c r="P26" s="1"/>
  <c r="V65" l="1"/>
  <c r="W64"/>
  <c r="X64" s="1"/>
  <c r="Q28"/>
  <c r="S27"/>
  <c r="R27"/>
  <c r="V66" l="1"/>
  <c r="W66" s="1"/>
  <c r="X66" s="1"/>
  <c r="W65"/>
  <c r="X65" s="1"/>
  <c r="P27"/>
  <c r="Q29"/>
  <c r="S28"/>
  <c r="R28"/>
  <c r="P28" l="1"/>
  <c r="Q30"/>
  <c r="R29"/>
  <c r="S29"/>
  <c r="P29" l="1"/>
  <c r="Q31"/>
  <c r="S30"/>
  <c r="R30"/>
  <c r="P30" l="1"/>
  <c r="Q32"/>
  <c r="S31"/>
  <c r="R31"/>
  <c r="P31" l="1"/>
  <c r="Q33"/>
  <c r="S32"/>
  <c r="R32"/>
  <c r="P32" l="1"/>
  <c r="Q34"/>
  <c r="R33"/>
  <c r="S33"/>
  <c r="P33" l="1"/>
  <c r="Q35"/>
  <c r="S34"/>
  <c r="R34"/>
  <c r="P34" l="1"/>
  <c r="Q36"/>
  <c r="S35"/>
  <c r="R35"/>
  <c r="P35" s="1"/>
  <c r="Q37" l="1"/>
  <c r="S36"/>
  <c r="R36"/>
  <c r="P36" l="1"/>
  <c r="Q38"/>
  <c r="R37"/>
  <c r="S37"/>
  <c r="P37" s="1"/>
  <c r="Q39" l="1"/>
  <c r="S38"/>
  <c r="R38"/>
  <c r="P38" l="1"/>
  <c r="Q40"/>
  <c r="S39"/>
  <c r="R39"/>
  <c r="P39" l="1"/>
  <c r="Q41"/>
  <c r="S40"/>
  <c r="R40"/>
  <c r="P40" l="1"/>
  <c r="Q42"/>
  <c r="R41"/>
  <c r="S41"/>
  <c r="P41" l="1"/>
  <c r="Q43"/>
  <c r="S42"/>
  <c r="R42"/>
  <c r="P42" l="1"/>
  <c r="Q44"/>
  <c r="S43"/>
  <c r="R43"/>
  <c r="P43" l="1"/>
  <c r="Q45"/>
  <c r="S44"/>
  <c r="R44"/>
  <c r="P44" s="1"/>
  <c r="Q46" l="1"/>
  <c r="R45"/>
  <c r="S45"/>
  <c r="P45" l="1"/>
  <c r="Q47"/>
  <c r="S46"/>
  <c r="R46"/>
  <c r="P46" l="1"/>
  <c r="Q48"/>
  <c r="S47"/>
  <c r="R47"/>
  <c r="P47" l="1"/>
  <c r="Q49"/>
  <c r="S48"/>
  <c r="R48"/>
  <c r="P48" l="1"/>
  <c r="Q50"/>
  <c r="R49"/>
  <c r="S49"/>
  <c r="P49" l="1"/>
  <c r="Q51"/>
  <c r="S50"/>
  <c r="R50"/>
  <c r="P50" l="1"/>
  <c r="Q52"/>
  <c r="S51"/>
  <c r="R51"/>
  <c r="P51" l="1"/>
  <c r="Q53"/>
  <c r="S52"/>
  <c r="R52"/>
  <c r="P52" l="1"/>
  <c r="Q54"/>
  <c r="R53"/>
  <c r="S53"/>
  <c r="P53" l="1"/>
  <c r="Q55"/>
  <c r="S54"/>
  <c r="R54"/>
  <c r="P54" l="1"/>
  <c r="Q56"/>
  <c r="S55"/>
  <c r="R55"/>
  <c r="P55" l="1"/>
  <c r="Q57"/>
  <c r="S56"/>
  <c r="R56"/>
  <c r="P56" s="1"/>
  <c r="Q58" l="1"/>
  <c r="R57"/>
  <c r="S57"/>
  <c r="P57" l="1"/>
  <c r="Q59"/>
  <c r="S58"/>
  <c r="R58"/>
  <c r="P58" l="1"/>
  <c r="Q60"/>
  <c r="S59"/>
  <c r="R59"/>
  <c r="P59" l="1"/>
  <c r="Q61"/>
  <c r="S60"/>
  <c r="R60"/>
  <c r="P60" s="1"/>
  <c r="Q62" l="1"/>
  <c r="R61"/>
  <c r="S61"/>
  <c r="P61" l="1"/>
  <c r="Q63"/>
  <c r="S62"/>
  <c r="R62"/>
  <c r="P62" l="1"/>
  <c r="Q64"/>
  <c r="S63"/>
  <c r="R63"/>
  <c r="P63" l="1"/>
  <c r="Q65"/>
  <c r="S64"/>
  <c r="R64"/>
  <c r="P64" l="1"/>
  <c r="Q66"/>
  <c r="R65"/>
  <c r="S65"/>
  <c r="P65" l="1"/>
  <c r="Q67"/>
  <c r="S66"/>
  <c r="R66"/>
  <c r="P66" l="1"/>
  <c r="Q68"/>
  <c r="S67"/>
  <c r="R67"/>
  <c r="P67" l="1"/>
  <c r="Q69"/>
  <c r="S68"/>
  <c r="R68"/>
  <c r="P68" s="1"/>
  <c r="Q70" l="1"/>
  <c r="R69"/>
  <c r="S69"/>
  <c r="P69" l="1"/>
  <c r="Q71"/>
  <c r="S70"/>
  <c r="R70"/>
  <c r="P70" s="1"/>
  <c r="Q72" l="1"/>
  <c r="S71"/>
  <c r="R71"/>
  <c r="P71" l="1"/>
  <c r="Q73"/>
  <c r="S72"/>
  <c r="R72"/>
  <c r="P72" l="1"/>
  <c r="Q74"/>
  <c r="R73"/>
  <c r="S73"/>
  <c r="P73" l="1"/>
  <c r="Q75"/>
  <c r="S74"/>
  <c r="R74"/>
  <c r="P74" l="1"/>
  <c r="Q76"/>
  <c r="S75"/>
  <c r="R75"/>
  <c r="P75" l="1"/>
  <c r="Q77"/>
  <c r="S76"/>
  <c r="P76" s="1"/>
  <c r="R76"/>
  <c r="Q78" l="1"/>
  <c r="R77"/>
  <c r="S77"/>
  <c r="P77" l="1"/>
  <c r="Q79"/>
  <c r="S78"/>
  <c r="R78"/>
  <c r="P78" l="1"/>
  <c r="Q80"/>
  <c r="S79"/>
  <c r="R79"/>
  <c r="P79" l="1"/>
  <c r="Q81"/>
  <c r="S80"/>
  <c r="R80"/>
  <c r="P80" s="1"/>
  <c r="Q82" l="1"/>
  <c r="R81"/>
  <c r="S81"/>
  <c r="P81" l="1"/>
  <c r="Q83"/>
  <c r="S82"/>
  <c r="R82"/>
  <c r="P82" s="1"/>
  <c r="Q84" l="1"/>
  <c r="S83"/>
  <c r="R83"/>
  <c r="P83" l="1"/>
  <c r="Q85"/>
  <c r="S84"/>
  <c r="R84"/>
  <c r="P84" l="1"/>
  <c r="Q86"/>
  <c r="R85"/>
  <c r="S85"/>
  <c r="P85" l="1"/>
  <c r="Q87"/>
  <c r="S86"/>
  <c r="R86"/>
  <c r="P86" s="1"/>
  <c r="Q88" l="1"/>
  <c r="S87"/>
  <c r="R87"/>
  <c r="P87" l="1"/>
  <c r="Q89"/>
  <c r="S88"/>
  <c r="R88"/>
  <c r="P88" l="1"/>
  <c r="Q90"/>
  <c r="R89"/>
  <c r="S89"/>
  <c r="P89" l="1"/>
  <c r="Q91"/>
  <c r="S90"/>
  <c r="R90"/>
  <c r="P90" s="1"/>
  <c r="Q92" l="1"/>
  <c r="S91"/>
  <c r="R91"/>
  <c r="P91" l="1"/>
  <c r="Q93"/>
  <c r="S92"/>
  <c r="R92"/>
  <c r="P92" l="1"/>
  <c r="Q94"/>
  <c r="R93"/>
  <c r="S93"/>
  <c r="P93" l="1"/>
  <c r="Q95"/>
  <c r="S94"/>
  <c r="R94"/>
  <c r="P94" l="1"/>
  <c r="Q96"/>
  <c r="Q97" s="1"/>
  <c r="S95"/>
  <c r="R95"/>
  <c r="R97" l="1"/>
  <c r="S97"/>
  <c r="P95"/>
  <c r="S96"/>
  <c r="Q98"/>
  <c r="R96"/>
  <c r="P97" l="1"/>
  <c r="P96"/>
  <c r="R98"/>
  <c r="S98"/>
  <c r="P98" l="1"/>
</calcChain>
</file>

<file path=xl/comments1.xml><?xml version="1.0" encoding="utf-8"?>
<comments xmlns="http://schemas.openxmlformats.org/spreadsheetml/2006/main">
  <authors>
    <author>微软用户</author>
  </authors>
  <commentList>
    <comment ref="D1" authorId="0">
      <text>
        <r>
          <rPr>
            <b/>
            <sz val="9"/>
            <rFont val="宋体"/>
            <family val="3"/>
            <charset val="134"/>
          </rPr>
          <t>类型1
在外面 一点即用
类型2
在外面 一点扩展出类型3
类型3
藏在类型2里面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类型1
在外面 一点即用
类型2
在外面 一点扩展出类型3
类型3
藏在类型2里面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surery</author>
  </authors>
  <commentList>
    <comment ref="G1" authorId="0">
      <text>
        <r>
          <rPr>
            <sz val="9"/>
            <color indexed="81"/>
            <rFont val="宋体"/>
            <family val="3"/>
            <charset val="134"/>
          </rPr>
          <t xml:space="preserve">升级后替换
</t>
        </r>
      </text>
    </comment>
  </commentList>
</comments>
</file>

<file path=xl/comments4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每+1代表半星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纯显示
攻击_血量_防御_速度</t>
        </r>
      </text>
    </comment>
    <comment ref="U1" authorId="0">
      <text>
        <r>
          <rPr>
            <sz val="9"/>
            <color indexed="81"/>
            <rFont val="宋体"/>
            <family val="3"/>
            <charset val="134"/>
          </rPr>
          <t xml:space="preserve">升级后替换
</t>
        </r>
      </text>
    </comment>
  </commentList>
</comments>
</file>

<file path=xl/comments5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1=普通培养
2=高级培养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条数_权重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值_权重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<sst xmlns="http://schemas.openxmlformats.org/spreadsheetml/2006/main" count="1101" uniqueCount="580">
  <si>
    <t>结婚档次表</t>
  </si>
  <si>
    <t>消耗</t>
  </si>
  <si>
    <t>首次奖励</t>
  </si>
  <si>
    <t>奖励</t>
  </si>
  <si>
    <t>基地背景图</t>
  </si>
  <si>
    <t>我的角色坐标x</t>
  </si>
  <si>
    <t>我的角色坐标y</t>
  </si>
  <si>
    <t>伴侣的角色坐标x</t>
  </si>
  <si>
    <t>伴侣的角色坐标y</t>
  </si>
  <si>
    <t>int&amp;key</t>
  </si>
  <si>
    <t>arrayint2</t>
  </si>
  <si>
    <t>string</t>
  </si>
  <si>
    <t>int</t>
  </si>
  <si>
    <t>id</t>
  </si>
  <si>
    <t>cost</t>
  </si>
  <si>
    <t>firstReward</t>
  </si>
  <si>
    <t>reward</t>
  </si>
  <si>
    <t>bg</t>
  </si>
  <si>
    <t>posx1</t>
  </si>
  <si>
    <t>posy1</t>
  </si>
  <si>
    <t>posx2</t>
  </si>
  <si>
    <t>posy2</t>
  </si>
  <si>
    <t>3_6800</t>
  </si>
  <si>
    <t>190101_1;1026_5;4105_1</t>
  </si>
  <si>
    <t>1026_5</t>
  </si>
  <si>
    <t>fw_01_png</t>
  </si>
  <si>
    <t>4_680</t>
  </si>
  <si>
    <t>190102_1;1026_10;4105_1;1233_1</t>
  </si>
  <si>
    <t>1026_10;1231_1</t>
  </si>
  <si>
    <t>fw_02_png</t>
  </si>
  <si>
    <t>4_1880</t>
  </si>
  <si>
    <t>190103_1;1026_5;4105_1;1234_1</t>
  </si>
  <si>
    <t>1026_20;1234_1</t>
  </si>
  <si>
    <t>fw_03_png</t>
  </si>
  <si>
    <t>礼金表</t>
  </si>
  <si>
    <t>3_888</t>
  </si>
  <si>
    <t>1026_3</t>
  </si>
  <si>
    <t>4_88</t>
  </si>
  <si>
    <t>1026_8</t>
  </si>
  <si>
    <t>4_188</t>
  </si>
  <si>
    <t>1026_20</t>
  </si>
  <si>
    <t>房子表</t>
  </si>
  <si>
    <t>升阶经验</t>
  </si>
  <si>
    <t>每次点击升级消耗</t>
  </si>
  <si>
    <t>每次点击升级获得经验</t>
  </si>
  <si>
    <t>普通</t>
  </si>
  <si>
    <t>高级</t>
  </si>
  <si>
    <t>豪华</t>
  </si>
  <si>
    <t>arraystring2</t>
  </si>
  <si>
    <t>exp</t>
  </si>
  <si>
    <t>addExp</t>
  </si>
  <si>
    <t>common</t>
  </si>
  <si>
    <t>high</t>
  </si>
  <si>
    <t>luxury</t>
  </si>
  <si>
    <t>1026_2;2_2000</t>
  </si>
  <si>
    <t>hp_1920</t>
  </si>
  <si>
    <t>hp_1920;defe_192</t>
  </si>
  <si>
    <t>hp_1920;atk_768;defe_192</t>
  </si>
  <si>
    <t>hp_8000</t>
  </si>
  <si>
    <t>hp_8000;defe_800</t>
  </si>
  <si>
    <t>hp_8000;atk_3200;defe_800</t>
  </si>
  <si>
    <t>hp_12865</t>
  </si>
  <si>
    <t>hp_12865;defe_1286</t>
  </si>
  <si>
    <t>hp_12865;atk_5146;defe_1286</t>
  </si>
  <si>
    <t>hp_19931</t>
  </si>
  <si>
    <t>hp_19931;defe_1993</t>
  </si>
  <si>
    <t>hp_19931;atk_7972;defe_1993</t>
  </si>
  <si>
    <t>hp_30348</t>
  </si>
  <si>
    <t>hp_30348;defe_3034</t>
  </si>
  <si>
    <t>hp_30348;atk_12139;defe_3034</t>
  </si>
  <si>
    <t>hp_43047</t>
  </si>
  <si>
    <t>hp_43047;defe_4304</t>
  </si>
  <si>
    <t>hp_43047;atk_17219;defe_4304</t>
  </si>
  <si>
    <t>hp_59146</t>
  </si>
  <si>
    <t>hp_59146;defe_5914</t>
  </si>
  <si>
    <t>hp_59146;atk_23658;defe_5914</t>
  </si>
  <si>
    <t>hp_82643</t>
  </si>
  <si>
    <t>hp_82643;defe_8264</t>
  </si>
  <si>
    <t>hp_82643;atk_33057;defe_8264</t>
  </si>
  <si>
    <t>hp_119741</t>
  </si>
  <si>
    <t>hp_119741;defe_11974</t>
  </si>
  <si>
    <t>hp_119741;atk_47896;defe_11974</t>
  </si>
  <si>
    <t>hp_175186</t>
  </si>
  <si>
    <t>hp_175186;defe_17518</t>
  </si>
  <si>
    <t>hp_175186;atk_70074;defe_17518</t>
  </si>
  <si>
    <t>hp_256118</t>
  </si>
  <si>
    <t>hp_256118;defe_25611</t>
  </si>
  <si>
    <t>hp_256118;atk_102447;defe_25611</t>
  </si>
  <si>
    <t>hp_340701</t>
  </si>
  <si>
    <t>hp_340701;defe_34070</t>
  </si>
  <si>
    <t>hp_340701;atk_136280;defe_34070</t>
  </si>
  <si>
    <t>hp_439429</t>
  </si>
  <si>
    <t>hp_439429;defe_43942</t>
  </si>
  <si>
    <t>hp_439429;atk_175771;defe_43942</t>
  </si>
  <si>
    <t>hp_551962</t>
  </si>
  <si>
    <t>hp_551962;defe_55196</t>
  </si>
  <si>
    <t>hp_551962;atk_220785;defe_55196</t>
  </si>
  <si>
    <t>1026_2;2_2001</t>
  </si>
  <si>
    <t>hp_694555</t>
  </si>
  <si>
    <t>hp_694555;defe_69455</t>
  </si>
  <si>
    <t>hp_694555;atk_277822;defe_69455</t>
  </si>
  <si>
    <t>亲密度</t>
  </si>
  <si>
    <t>类型</t>
  </si>
  <si>
    <t>增加亲密度</t>
  </si>
  <si>
    <t>能量恢复时间 0不恢复</t>
  </si>
  <si>
    <t>能量上限 0没有能量需求</t>
  </si>
  <si>
    <t>每天使用限制 0不限制</t>
  </si>
  <si>
    <t>按钮图片</t>
  </si>
  <si>
    <t>广播</t>
  </si>
  <si>
    <t>放入真爱邮箱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</si>
  <si>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</si>
  <si>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type</t>
  </si>
  <si>
    <t>add</t>
  </si>
  <si>
    <t>cd</t>
  </si>
  <si>
    <t>enlimit</t>
  </si>
  <si>
    <t>uselimit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</si>
  <si>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tnImg</t>
    </r>
  </si>
  <si>
    <t>chatId</t>
  </si>
  <si>
    <t>trueLove</t>
  </si>
  <si>
    <t>qm_bt1</t>
  </si>
  <si>
    <t>qm_bt2</t>
  </si>
  <si>
    <t>qm_bt3</t>
  </si>
  <si>
    <t>qm_bt4</t>
  </si>
  <si>
    <t>zsxh_hua5</t>
  </si>
  <si>
    <t>zsxh_hua4</t>
  </si>
  <si>
    <t>zsxh_hua3</t>
  </si>
  <si>
    <t>zsxh_hua2</t>
  </si>
  <si>
    <t>zsxh_hua1</t>
  </si>
  <si>
    <t>等级</t>
  </si>
  <si>
    <t>等级需求</t>
  </si>
  <si>
    <t>power</t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</si>
  <si>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</si>
  <si>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r>
      <t>o</t>
    </r>
    <r>
      <rPr>
        <sz val="11"/>
        <color theme="1"/>
        <rFont val="宋体"/>
        <family val="3"/>
        <charset val="134"/>
        <scheme val="minor"/>
      </rPr>
      <t>penId</t>
    </r>
    <phoneticPr fontId="5" type="noConversion"/>
  </si>
  <si>
    <t xml:space="preserve">奖励 </t>
    <phoneticPr fontId="5" type="noConversion"/>
  </si>
  <si>
    <t xml:space="preserve">转跳 </t>
    <phoneticPr fontId="5" type="noConversion"/>
  </si>
  <si>
    <t>背景图</t>
    <phoneticPr fontId="5" type="noConversion"/>
  </si>
  <si>
    <t>string</t>
    <phoneticPr fontId="5" type="noConversion"/>
  </si>
  <si>
    <t>bg</t>
    <phoneticPr fontId="5" type="noConversion"/>
  </si>
  <si>
    <t>qmlih_di2</t>
  </si>
  <si>
    <t>qmlih_di2_1</t>
  </si>
  <si>
    <t>下级需求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</si>
  <si>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</si>
  <si>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r>
      <t>n</t>
    </r>
    <r>
      <rPr>
        <sz val="11"/>
        <color theme="1"/>
        <rFont val="宋体"/>
        <family val="3"/>
        <charset val="134"/>
        <scheme val="minor"/>
      </rPr>
      <t>eedExp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</si>
  <si>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5" type="noConversion"/>
  </si>
  <si>
    <t>栗子</t>
    <phoneticPr fontId="5" type="noConversion"/>
  </si>
  <si>
    <r>
      <t>p</t>
    </r>
    <r>
      <rPr>
        <sz val="11"/>
        <color theme="1"/>
        <rFont val="宋体"/>
        <family val="3"/>
        <charset val="134"/>
        <scheme val="minor"/>
      </rPr>
      <t>tName</t>
    </r>
    <phoneticPr fontId="5" type="noConversion"/>
  </si>
  <si>
    <t>huaban05</t>
  </si>
  <si>
    <t>huaban04</t>
  </si>
  <si>
    <t>huaban03</t>
  </si>
  <si>
    <t>huaban02</t>
  </si>
  <si>
    <t>huaban01</t>
  </si>
  <si>
    <t>动画图片</t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</si>
  <si>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ctImg</t>
    </r>
    <phoneticPr fontId="5" type="noConversion"/>
  </si>
  <si>
    <t>qm_tb1</t>
  </si>
  <si>
    <t>qm_tb2</t>
  </si>
  <si>
    <t>qm_tb3</t>
  </si>
  <si>
    <t>qm_tb4</t>
  </si>
  <si>
    <t>405021_1;1037_2;1036_1</t>
  </si>
  <si>
    <t>405032_1;1037_2;1036_1</t>
  </si>
  <si>
    <t>405043_1;1037_2;1036_1</t>
  </si>
  <si>
    <t>405054_1;1037_2;1036_1</t>
  </si>
  <si>
    <t>405061_1;1037_4;1036_2</t>
  </si>
  <si>
    <t>405072_1;1037_4;1036_2</t>
  </si>
  <si>
    <t>405083_1;1037_4;1036_2</t>
  </si>
  <si>
    <t>405094_1;1037_4;1036_2</t>
  </si>
  <si>
    <t>405101_1;1037_4;1036_2</t>
  </si>
  <si>
    <t>405112_1;1037_8;1036_4</t>
  </si>
  <si>
    <t>405123_1;1037_8;1036_4</t>
  </si>
  <si>
    <t>405134_1;1037_8;1036_4</t>
  </si>
  <si>
    <t>405141_1;1037_8;1036_4</t>
  </si>
  <si>
    <t>405152_1;1037_8;1036_4</t>
  </si>
  <si>
    <t>3_10000;1037_10;1036_5</t>
  </si>
  <si>
    <t>水形态伊布属性药</t>
  </si>
  <si>
    <t>火形态伊布属性药</t>
  </si>
  <si>
    <t>电形态伊布属性药</t>
  </si>
  <si>
    <t>伊布属性药</t>
  </si>
  <si>
    <t>坐骑属性药</t>
  </si>
  <si>
    <t>Z结晶属性药</t>
  </si>
  <si>
    <t>Z手环属性药</t>
  </si>
  <si>
    <t>百变怪属性药</t>
  </si>
  <si>
    <t>坐骑树果</t>
  </si>
  <si>
    <t>Z结晶树果</t>
  </si>
  <si>
    <t>Z手环树果</t>
  </si>
  <si>
    <t>百变树果</t>
  </si>
  <si>
    <t>伊布树果</t>
  </si>
  <si>
    <t>电形态伊布树果</t>
  </si>
  <si>
    <t>火形态伊布树果</t>
  </si>
  <si>
    <t>水形态伊布树果</t>
  </si>
  <si>
    <t>6星宠物碎片自选箱Ⅰ</t>
    <phoneticPr fontId="5" type="noConversion"/>
  </si>
  <si>
    <t>6星宠物碎片自选箱Ⅱ</t>
    <phoneticPr fontId="5" type="noConversion"/>
  </si>
  <si>
    <t>6星宠物碎片自选箱Ⅲ</t>
    <phoneticPr fontId="5" type="noConversion"/>
  </si>
  <si>
    <t>5822 1623 蜜月伴侣M·头像</t>
  </si>
  <si>
    <t>5823 1624 蜜月伴侣W·头像</t>
  </si>
  <si>
    <t>5824 1625 蜜月心情·像框</t>
  </si>
  <si>
    <t>4185 654 甜甜蜜蜜</t>
  </si>
  <si>
    <t>4186 655 幸福</t>
  </si>
  <si>
    <t>4187 656 亲密无间</t>
  </si>
  <si>
    <t>4188 657 心间相通</t>
  </si>
  <si>
    <t>4184 653 熟悉</t>
    <phoneticPr fontId="5" type="noConversion"/>
  </si>
  <si>
    <t>箱</t>
    <phoneticPr fontId="5" type="noConversion"/>
  </si>
  <si>
    <t>称</t>
    <phoneticPr fontId="5" type="noConversion"/>
  </si>
  <si>
    <t>属性</t>
    <phoneticPr fontId="5" type="noConversion"/>
  </si>
  <si>
    <t>绑钻</t>
    <phoneticPr fontId="5" type="noConversion"/>
  </si>
  <si>
    <t>1036_4;1033_80;3_2000</t>
  </si>
  <si>
    <t>1081_8;1078_160;3_4000</t>
  </si>
  <si>
    <t>1091_12;1088_240;3_6000</t>
  </si>
  <si>
    <t>1046_16;1043_320;3_8000</t>
  </si>
  <si>
    <t>1081_20;1078_400;3_10000</t>
  </si>
  <si>
    <t>1091_24;1088_480;3_12000</t>
  </si>
  <si>
    <t>4184_1;1051_2;3_1000</t>
  </si>
  <si>
    <t>5822_1;1076_6;3_3000</t>
  </si>
  <si>
    <t>4185_1;1086_10;3_5000</t>
  </si>
  <si>
    <t>5823_1;1041_14;3_7000</t>
  </si>
  <si>
    <t>5824_1;1076_18;3_9000</t>
  </si>
  <si>
    <t>4186_1;1086_22;3_11000</t>
  </si>
  <si>
    <t>4187_1;5801_10;1051_26</t>
    <phoneticPr fontId="5" type="noConversion"/>
  </si>
  <si>
    <t>4188_1;5802_10;1041_28</t>
    <phoneticPr fontId="5" type="noConversion"/>
  </si>
  <si>
    <t>5800_15;5801_15;5802_15</t>
    <phoneticPr fontId="5" type="noConversion"/>
  </si>
  <si>
    <t>行动名字</t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</si>
  <si>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</si>
  <si>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ctName</t>
    </r>
    <phoneticPr fontId="5" type="noConversion"/>
  </si>
  <si>
    <t>牵手</t>
  </si>
  <si>
    <t>拥抱</t>
  </si>
  <si>
    <t>2_500000</t>
  </si>
  <si>
    <t>亲吻</t>
  </si>
  <si>
    <t>3_300</t>
  </si>
  <si>
    <t>送花</t>
  </si>
  <si>
    <t>5829_1</t>
  </si>
  <si>
    <r>
      <t>582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_1</t>
    </r>
  </si>
  <si>
    <r>
      <t>582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_1</t>
    </r>
  </si>
  <si>
    <r>
      <t>582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_1</t>
    </r>
  </si>
  <si>
    <r>
      <t>582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_1</t>
    </r>
  </si>
  <si>
    <t>名称</t>
  </si>
  <si>
    <t>消耗道具</t>
  </si>
  <si>
    <t>当前阶数基础属性</t>
  </si>
  <si>
    <t>每次点击增加属性</t>
  </si>
  <si>
    <t>name</t>
  </si>
  <si>
    <t>baseAttr</t>
  </si>
  <si>
    <t>onceAttr</t>
  </si>
  <si>
    <t>hp_48;atk_19;defe_4</t>
  </si>
  <si>
    <t>结伴宠物等级表</t>
    <phoneticPr fontId="8" type="noConversion"/>
  </si>
  <si>
    <t>int</t>
    <phoneticPr fontId="8" type="noConversion"/>
  </si>
  <si>
    <t>mainSkillId</t>
    <phoneticPr fontId="8" type="noConversion"/>
  </si>
  <si>
    <t>新增被动技能</t>
    <phoneticPr fontId="8" type="noConversion"/>
  </si>
  <si>
    <t>passiveSkillId</t>
    <phoneticPr fontId="8" type="noConversion"/>
  </si>
  <si>
    <t>结伴宠物星级表</t>
    <phoneticPr fontId="8" type="noConversion"/>
  </si>
  <si>
    <t>atkRate</t>
  </si>
  <si>
    <t>hpRate</t>
  </si>
  <si>
    <t>defRate</t>
  </si>
  <si>
    <t>speedRate</t>
  </si>
  <si>
    <t>攻击继承千分比（当前阶数基础）</t>
    <phoneticPr fontId="8" type="noConversion"/>
  </si>
  <si>
    <t>血量继承千分比（当前阶数基础）</t>
    <phoneticPr fontId="8" type="noConversion"/>
  </si>
  <si>
    <t>防御继承千分比（当前阶数基础）</t>
    <phoneticPr fontId="8" type="noConversion"/>
  </si>
  <si>
    <t>速度继承千分比（当前阶数基础）</t>
    <phoneticPr fontId="8" type="noConversion"/>
  </si>
  <si>
    <t>atkRateMax</t>
    <phoneticPr fontId="8" type="noConversion"/>
  </si>
  <si>
    <t>hpRateMax</t>
    <phoneticPr fontId="8" type="noConversion"/>
  </si>
  <si>
    <t>defRateMax</t>
    <phoneticPr fontId="8" type="noConversion"/>
  </si>
  <si>
    <t>speedRateMax</t>
    <phoneticPr fontId="8" type="noConversion"/>
  </si>
  <si>
    <t>当前星级</t>
    <phoneticPr fontId="8" type="noConversion"/>
  </si>
  <si>
    <t>int</t>
    <phoneticPr fontId="8" type="noConversion"/>
  </si>
  <si>
    <t>star</t>
    <phoneticPr fontId="8" type="noConversion"/>
  </si>
  <si>
    <t>当前属性</t>
    <phoneticPr fontId="8" type="noConversion"/>
  </si>
  <si>
    <t>attr</t>
    <phoneticPr fontId="8" type="noConversion"/>
  </si>
  <si>
    <t>结伴宠物培养表</t>
    <phoneticPr fontId="8" type="noConversion"/>
  </si>
  <si>
    <t>类型</t>
    <phoneticPr fontId="8" type="noConversion"/>
  </si>
  <si>
    <t>int</t>
    <phoneticPr fontId="8" type="noConversion"/>
  </si>
  <si>
    <t>type</t>
    <phoneticPr fontId="8" type="noConversion"/>
  </si>
  <si>
    <t>增加条数</t>
    <phoneticPr fontId="8" type="noConversion"/>
  </si>
  <si>
    <t>addCount</t>
    <phoneticPr fontId="8" type="noConversion"/>
  </si>
  <si>
    <t>addVal</t>
    <phoneticPr fontId="8" type="noConversion"/>
  </si>
  <si>
    <t>增加值</t>
    <phoneticPr fontId="8" type="noConversion"/>
  </si>
  <si>
    <t>权重</t>
    <phoneticPr fontId="8" type="noConversion"/>
  </si>
  <si>
    <t>rate</t>
    <phoneticPr fontId="8" type="noConversion"/>
  </si>
  <si>
    <t>val</t>
    <phoneticPr fontId="8" type="noConversion"/>
  </si>
  <si>
    <t>1040002</t>
    <phoneticPr fontId="4" type="noConversion"/>
  </si>
  <si>
    <t>1034_1033_3;2_400</t>
  </si>
  <si>
    <t>hp_1080;atk_432;defe_108</t>
  </si>
  <si>
    <t>hp_36;atk_14;defe_4</t>
  </si>
  <si>
    <t>1034_1033_3;2_500</t>
  </si>
  <si>
    <t>hp_2534;atk_1014;defe_253</t>
  </si>
  <si>
    <t>hp_42;atk_17;defe_4</t>
  </si>
  <si>
    <t>1034_1033_4;2_600</t>
  </si>
  <si>
    <t>hp_4267;atk_1706;defe_427</t>
  </si>
  <si>
    <t>1034_1033_5;2_700</t>
  </si>
  <si>
    <t>hp_8370;atk_3347;defe_837</t>
  </si>
  <si>
    <t>hp_54;atk_21;defe_5</t>
  </si>
  <si>
    <t>1034_1033_7;2_800</t>
  </si>
  <si>
    <t>hp_14281;atk_5712;defe_1428</t>
  </si>
  <si>
    <t>hp_59;atk_23;defe_6</t>
  </si>
  <si>
    <t>1034_1033_10;2_900</t>
  </si>
  <si>
    <t>hp_23099;atk_9239;defe_2310</t>
  </si>
  <si>
    <t>hp_64;atk_26;defe_6</t>
  </si>
  <si>
    <t>1034_1033_15;2_1000</t>
  </si>
  <si>
    <t>hp_33319;atk_13327;defe_3332</t>
  </si>
  <si>
    <t>hp_68;atk_27;defe_6</t>
  </si>
  <si>
    <t>1034_1033_25;2_1100</t>
  </si>
  <si>
    <t>hp_46278;atk_18511;defe_4627</t>
  </si>
  <si>
    <t>hp_71;atk_28;defe_7</t>
  </si>
  <si>
    <t>1034_1033_30;2_1200</t>
  </si>
  <si>
    <t>hp_65086;atk_26034;defe_6509</t>
  </si>
  <si>
    <t>hp_74;atk_29;defe_7</t>
  </si>
  <si>
    <t>1034_1033_35;2_1300</t>
  </si>
  <si>
    <t>hp_91385;atk_36554;defe_9138</t>
  </si>
  <si>
    <t>hp_75;atk_29;defe_7</t>
  </si>
  <si>
    <t>1034_1033_40;2_1400</t>
  </si>
  <si>
    <t>hp_124897;atk_49958;defe_12489</t>
  </si>
  <si>
    <t>hp_74;atk_30;defe_7</t>
  </si>
  <si>
    <t>1034_1033_45;2_1500</t>
  </si>
  <si>
    <t>hp_167686;atk_67075;defe_16769</t>
  </si>
  <si>
    <t>hp_72;atk_29;defe_7</t>
  </si>
  <si>
    <t>1034_1033_50;2_1600</t>
  </si>
  <si>
    <t>hp_205403;atk_82161;defe_20540</t>
  </si>
  <si>
    <t>hp_68;atk_27;defe_7</t>
  </si>
  <si>
    <t>1034_1033_55;2_1700</t>
  </si>
  <si>
    <t>hp_266668;atk_106667;defe_26667</t>
  </si>
  <si>
    <t>1034_1033_60;2_1800</t>
  </si>
  <si>
    <t>hp_324961;atk_129984;defe_32496</t>
  </si>
  <si>
    <t>hp_73;atk_29;defe_7</t>
  </si>
  <si>
    <t>1034_1033_60;2_1900</t>
  </si>
  <si>
    <t>hp_404877;atk_161951;defe_40488</t>
  </si>
  <si>
    <t>hp_77;atk_31;defe_8</t>
  </si>
  <si>
    <t>1034_1033_60;2_2000</t>
  </si>
  <si>
    <t>hp_465816;atk_186326;defe_46581</t>
  </si>
  <si>
    <t>hp_77;atk_31;defe_7</t>
  </si>
  <si>
    <t>1034_1033_60;2_2100</t>
  </si>
  <si>
    <t>hp_545244;atk_218097;defe_54524</t>
  </si>
  <si>
    <t>hp_81;atk_32;defe_8</t>
  </si>
  <si>
    <t>1034_1033_60;2_2200</t>
  </si>
  <si>
    <t>hp_599561;atk_239824;defe_59956</t>
  </si>
  <si>
    <t>1034_1033_60;2_2300</t>
  </si>
  <si>
    <t>hp_682915;atk_273166;defe_68292</t>
  </si>
  <si>
    <t>hp_84;atk_33;defe_8</t>
  </si>
  <si>
    <t>到这级需要</t>
    <phoneticPr fontId="8" type="noConversion"/>
  </si>
  <si>
    <t>hp_</t>
    <phoneticPr fontId="11" type="noConversion"/>
  </si>
  <si>
    <t>;atk_</t>
    <phoneticPr fontId="11" type="noConversion"/>
  </si>
  <si>
    <t>;defe_</t>
    <phoneticPr fontId="11" type="noConversion"/>
  </si>
  <si>
    <t>hp_2700;atk_1080;defe_270</t>
  </si>
  <si>
    <t>hp_6335;atk_2534;defe_634</t>
  </si>
  <si>
    <t>hp_10668;atk_4267;defe_1067</t>
  </si>
  <si>
    <t>hp_20925;atk_8370;defe_2093</t>
  </si>
  <si>
    <t>hp_35703;atk_14281;defe_3570</t>
  </si>
  <si>
    <t>hp_57748;atk_23099;defe_5775</t>
  </si>
  <si>
    <t>hp_83298;atk_33319;defe_8330</t>
  </si>
  <si>
    <t>hp_115695;atk_46278;defe_11570</t>
  </si>
  <si>
    <t>hp_162715;atk_65086;defe_16272</t>
  </si>
  <si>
    <t>hp_228463;atk_91385;defe_22846</t>
  </si>
  <si>
    <t>hp_312243;atk_124897;defe_31224</t>
  </si>
  <si>
    <t>hp_419215;atk_167686;defe_41922</t>
  </si>
  <si>
    <t>hp_513508;atk_205403;defe_51351</t>
  </si>
  <si>
    <t>hp_666670;atk_266668;defe_66667</t>
  </si>
  <si>
    <t>hp_812403;atk_324961;defe_81240</t>
  </si>
  <si>
    <t>hp_1012193;atk_404877;defe_101219</t>
  </si>
  <si>
    <t>hp_1164540;atk_465816;defe_116454</t>
  </si>
  <si>
    <t>hp_1363110;atk_545244;defe_136311</t>
  </si>
  <si>
    <t>hp_1498903;atk_599561;defe_149890</t>
  </si>
  <si>
    <t>hp_1707288;atk_682915;defe_170729</t>
  </si>
  <si>
    <t>hp_126;atk_50;defe_13</t>
  </si>
  <si>
    <t>hp_155;atk_62;defe_16</t>
  </si>
  <si>
    <t>hp_187;atk_75;defe_19</t>
  </si>
  <si>
    <t>hp_221;atk_88;defe_22</t>
  </si>
  <si>
    <t>hp_247;atk_99;defe_25</t>
  </si>
  <si>
    <t>hp_275;atk_110;defe_28</t>
  </si>
  <si>
    <t>hp_299;atk_120;defe_30</t>
  </si>
  <si>
    <t>hp_319;atk_128;defe_32</t>
  </si>
  <si>
    <t>hp_340;atk_136;defe_34</t>
  </si>
  <si>
    <t>hp_352;atk_141;defe_35</t>
  </si>
  <si>
    <t>hp_355;atk_142;defe_36</t>
  </si>
  <si>
    <t>hp_367;atk_147;defe_37</t>
  </si>
  <si>
    <t>hp_379;atk_152;defe_38</t>
  </si>
  <si>
    <t>hp_408;atk_163;defe_41</t>
  </si>
  <si>
    <t>hp_415;atk_166;defe_42</t>
  </si>
  <si>
    <t>hp_445;atk_178;defe_45</t>
  </si>
  <si>
    <t>hp_453;atk_181;defe_45</t>
  </si>
  <si>
    <t>hp_478;atk_191;defe_48</t>
  </si>
  <si>
    <t>品质</t>
    <phoneticPr fontId="8" type="noConversion"/>
  </si>
  <si>
    <t>int</t>
    <phoneticPr fontId="8" type="noConversion"/>
  </si>
  <si>
    <t>quality</t>
    <phoneticPr fontId="8" type="noConversion"/>
  </si>
  <si>
    <t>种族值显示黑字</t>
    <phoneticPr fontId="8" type="noConversion"/>
  </si>
  <si>
    <t>种族值增加 红字</t>
    <phoneticPr fontId="8" type="noConversion"/>
  </si>
  <si>
    <t>baseVal</t>
    <phoneticPr fontId="8" type="noConversion"/>
  </si>
  <si>
    <t>arrayint1</t>
    <phoneticPr fontId="8" type="noConversion"/>
  </si>
  <si>
    <t>53_40_50_1</t>
  </si>
  <si>
    <t>90_70_90_3</t>
  </si>
  <si>
    <t>133_110_130_5</t>
  </si>
  <si>
    <t>180_180_190_7</t>
  </si>
  <si>
    <t>330_330_330_10</t>
  </si>
  <si>
    <t>37_30_40_2</t>
  </si>
  <si>
    <t>43_40_40_2</t>
  </si>
  <si>
    <t>47_70_60_2</t>
  </si>
  <si>
    <t>150_150_140_3</t>
  </si>
  <si>
    <t>升一点种族值</t>
    <phoneticPr fontId="8" type="noConversion"/>
  </si>
  <si>
    <t>普通果子</t>
    <phoneticPr fontId="8" type="noConversion"/>
  </si>
  <si>
    <t>售价60</t>
    <phoneticPr fontId="8" type="noConversion"/>
  </si>
  <si>
    <t>高级果子</t>
    <phoneticPr fontId="8" type="noConversion"/>
  </si>
  <si>
    <t>售价500 （稀有非卖）</t>
    <phoneticPr fontId="8" type="noConversion"/>
  </si>
  <si>
    <t>1_100</t>
    <phoneticPr fontId="8" type="noConversion"/>
  </si>
  <si>
    <t>1_50;2_50</t>
    <phoneticPr fontId="8" type="noConversion"/>
  </si>
  <si>
    <t>180钻</t>
    <phoneticPr fontId="8" type="noConversion"/>
  </si>
  <si>
    <t>1_100</t>
    <phoneticPr fontId="8" type="noConversion"/>
  </si>
  <si>
    <t>3_100</t>
    <phoneticPr fontId="8" type="noConversion"/>
  </si>
  <si>
    <t>2_100</t>
    <phoneticPr fontId="8" type="noConversion"/>
  </si>
  <si>
    <t>2_75;3_25</t>
    <phoneticPr fontId="8" type="noConversion"/>
  </si>
  <si>
    <t>攻击继承千分比（额外养成上限）</t>
  </si>
  <si>
    <t>血量继承千分比（额外养成上限）</t>
  </si>
  <si>
    <t>防御继承千分比（额外养成上限）</t>
  </si>
  <si>
    <t>速度继承千分比（额外养成上限）</t>
  </si>
  <si>
    <t>1_1</t>
  </si>
  <si>
    <t>1_2</t>
  </si>
  <si>
    <t>1_3</t>
  </si>
  <si>
    <t>1_4</t>
  </si>
  <si>
    <t>有几个圈</t>
    <phoneticPr fontId="8" type="noConversion"/>
  </si>
  <si>
    <t>2_1</t>
  </si>
  <si>
    <t>2_2</t>
  </si>
  <si>
    <t>2_3</t>
  </si>
  <si>
    <t>2_4</t>
  </si>
  <si>
    <t>3_1</t>
  </si>
  <si>
    <t>3_2</t>
  </si>
  <si>
    <t>3_3</t>
  </si>
  <si>
    <t>3_4</t>
  </si>
  <si>
    <t>3_5</t>
  </si>
  <si>
    <t>4_1</t>
  </si>
  <si>
    <t>4_2</t>
  </si>
  <si>
    <t>4_3</t>
  </si>
  <si>
    <t>4_4</t>
  </si>
  <si>
    <t>4_5</t>
  </si>
  <si>
    <t>蒂安希</t>
    <phoneticPr fontId="8" type="noConversion"/>
  </si>
  <si>
    <t>粉晶钻</t>
    <phoneticPr fontId="8" type="noConversion"/>
  </si>
  <si>
    <t>5_1</t>
  </si>
  <si>
    <t>5_2</t>
  </si>
  <si>
    <t>5_3</t>
  </si>
  <si>
    <t>5_4</t>
  </si>
  <si>
    <t>5_5</t>
  </si>
  <si>
    <t>超级蒂安希</t>
    <phoneticPr fontId="8" type="noConversion"/>
  </si>
  <si>
    <t>6_1</t>
  </si>
  <si>
    <t>6_2</t>
  </si>
  <si>
    <t>6_3</t>
  </si>
  <si>
    <t>6_4</t>
  </si>
  <si>
    <t>6_5</t>
  </si>
  <si>
    <t>1040003</t>
    <phoneticPr fontId="4" type="noConversion"/>
  </si>
  <si>
    <t>1040004</t>
    <phoneticPr fontId="8" type="noConversion"/>
  </si>
  <si>
    <t>1040005</t>
    <phoneticPr fontId="8" type="noConversion"/>
  </si>
  <si>
    <t>粉碎钻</t>
    <phoneticPr fontId="8" type="noConversion"/>
  </si>
  <si>
    <t>蒂安希·公主</t>
    <phoneticPr fontId="8" type="noConversion"/>
  </si>
  <si>
    <t>3_200</t>
    <phoneticPr fontId="8" type="noConversion"/>
  </si>
  <si>
    <t>3_205</t>
    <phoneticPr fontId="8" type="noConversion"/>
  </si>
  <si>
    <t>3_210</t>
  </si>
  <si>
    <t>3_215</t>
  </si>
  <si>
    <t>3_220</t>
  </si>
  <si>
    <t>3_225</t>
  </si>
  <si>
    <t>3_230</t>
  </si>
  <si>
    <t>3_235</t>
  </si>
  <si>
    <t>3_240</t>
  </si>
  <si>
    <t>3_245</t>
  </si>
  <si>
    <t>3_250</t>
  </si>
  <si>
    <t>3_255</t>
  </si>
  <si>
    <t>3_260</t>
  </si>
  <si>
    <t>3_265</t>
  </si>
  <si>
    <t>3_270</t>
  </si>
  <si>
    <t>3_400</t>
    <phoneticPr fontId="8" type="noConversion"/>
  </si>
  <si>
    <t>3_420</t>
  </si>
  <si>
    <t>3_430</t>
  </si>
  <si>
    <t>3_440</t>
  </si>
  <si>
    <t>3_450</t>
  </si>
  <si>
    <t>3_460</t>
  </si>
  <si>
    <t>3_470</t>
  </si>
  <si>
    <t>3_480</t>
  </si>
  <si>
    <t>3_490</t>
  </si>
  <si>
    <t>3_500</t>
  </si>
  <si>
    <t>3_600</t>
    <phoneticPr fontId="8" type="noConversion"/>
  </si>
  <si>
    <t>3_410</t>
    <phoneticPr fontId="8" type="noConversion"/>
  </si>
  <si>
    <t>3_510</t>
  </si>
  <si>
    <t>3_520</t>
  </si>
  <si>
    <t>3_530</t>
  </si>
  <si>
    <t>3_540</t>
  </si>
  <si>
    <t>3_550</t>
  </si>
  <si>
    <t>3_560</t>
  </si>
  <si>
    <t>3_570</t>
  </si>
  <si>
    <t>3_580</t>
  </si>
  <si>
    <t>3_590</t>
  </si>
  <si>
    <t>3_1200</t>
    <phoneticPr fontId="8" type="noConversion"/>
  </si>
  <si>
    <t>int&amp;client</t>
    <phoneticPr fontId="8" type="noConversion"/>
  </si>
  <si>
    <t>resFight</t>
    <phoneticPr fontId="8" type="noConversion"/>
  </si>
  <si>
    <t>resUI</t>
    <phoneticPr fontId="8" type="noConversion"/>
  </si>
  <si>
    <t>res</t>
    <phoneticPr fontId="8" type="noConversion"/>
  </si>
  <si>
    <t>ui形象</t>
    <phoneticPr fontId="8" type="noConversion"/>
  </si>
  <si>
    <t>战斗形象</t>
    <phoneticPr fontId="8" type="noConversion"/>
  </si>
  <si>
    <t>场景形象(暂时不用)</t>
    <phoneticPr fontId="8" type="noConversion"/>
  </si>
  <si>
    <t>3_800</t>
    <phoneticPr fontId="8" type="noConversion"/>
  </si>
  <si>
    <t>3_820</t>
    <phoneticPr fontId="8" type="noConversion"/>
  </si>
  <si>
    <t>3_840</t>
  </si>
  <si>
    <t>3_860</t>
  </si>
  <si>
    <t>3_880</t>
  </si>
  <si>
    <t>3_900</t>
  </si>
  <si>
    <t>3_920</t>
  </si>
  <si>
    <t>3_940</t>
  </si>
  <si>
    <t>3_960</t>
  </si>
  <si>
    <t>3_980</t>
  </si>
  <si>
    <t>3_1000</t>
  </si>
  <si>
    <t>3_1020</t>
  </si>
  <si>
    <t>3_1040</t>
  </si>
  <si>
    <t>3_1060</t>
  </si>
  <si>
    <t>3_1080</t>
  </si>
  <si>
    <t>3_1100</t>
  </si>
  <si>
    <t>3_1120</t>
  </si>
  <si>
    <t>3_1140</t>
  </si>
  <si>
    <t>3_1160</t>
  </si>
  <si>
    <t>3_1180</t>
  </si>
  <si>
    <t>3_1200</t>
  </si>
  <si>
    <t>3_1220</t>
  </si>
  <si>
    <t>3_1240</t>
  </si>
  <si>
    <t>3_1260</t>
  </si>
  <si>
    <t>3_1280</t>
  </si>
  <si>
    <t>3_2400</t>
  </si>
  <si>
    <t>3_2400</t>
    <phoneticPr fontId="8" type="noConversion"/>
  </si>
  <si>
    <t>3_1600</t>
    <phoneticPr fontId="8" type="noConversion"/>
  </si>
  <si>
    <t>3_1650</t>
    <phoneticPr fontId="8" type="noConversion"/>
  </si>
  <si>
    <t>3_1700</t>
  </si>
  <si>
    <t>3_1750</t>
  </si>
  <si>
    <t>3_1800</t>
  </si>
  <si>
    <t>3_1850</t>
  </si>
  <si>
    <t>3_1900</t>
  </si>
  <si>
    <t>3_1950</t>
  </si>
  <si>
    <t>3_2000</t>
  </si>
  <si>
    <t>3_2050</t>
  </si>
  <si>
    <t>3_2100</t>
  </si>
  <si>
    <t>3_2150</t>
  </si>
  <si>
    <t>3_2200</t>
  </si>
  <si>
    <t>3_2250</t>
  </si>
  <si>
    <t>3_2300</t>
  </si>
  <si>
    <t>3_2350</t>
  </si>
  <si>
    <t>3_2450</t>
  </si>
  <si>
    <t>3_2500</t>
  </si>
  <si>
    <t>3_2550</t>
  </si>
  <si>
    <t>3_2600</t>
  </si>
  <si>
    <t>3_2650</t>
  </si>
  <si>
    <t>3_2700</t>
  </si>
  <si>
    <t>3_2750</t>
  </si>
  <si>
    <t>3_2800</t>
  </si>
  <si>
    <t>3_2850</t>
  </si>
  <si>
    <t>3_2900</t>
  </si>
  <si>
    <t>3_2950</t>
  </si>
  <si>
    <t>3_3000</t>
  </si>
  <si>
    <t>3_3050</t>
  </si>
  <si>
    <t>3_4800</t>
    <phoneticPr fontId="8" type="noConversion"/>
  </si>
  <si>
    <t>;5863_1</t>
    <phoneticPr fontId="8" type="noConversion"/>
  </si>
  <si>
    <t>;5863_3</t>
  </si>
  <si>
    <t>;5863_3</t>
    <phoneticPr fontId="8" type="noConversion"/>
  </si>
  <si>
    <t>;5863_8</t>
    <phoneticPr fontId="8" type="noConversion"/>
  </si>
  <si>
    <t>;5863_2</t>
  </si>
  <si>
    <t>;5863_4</t>
  </si>
  <si>
    <t>;5863_5</t>
  </si>
  <si>
    <t>;5863_6</t>
    <phoneticPr fontId="8" type="noConversion"/>
  </si>
  <si>
    <t>;5863_24</t>
    <phoneticPr fontId="8" type="noConversion"/>
  </si>
  <si>
    <t>主技能id</t>
    <phoneticPr fontId="8" type="noConversion"/>
  </si>
  <si>
    <t>头像</t>
    <phoneticPr fontId="8" type="noConversion"/>
  </si>
  <si>
    <t>string&amp;client</t>
    <phoneticPr fontId="8" type="noConversion"/>
  </si>
  <si>
    <t>icon</t>
  </si>
  <si>
    <t>TX_1160</t>
  </si>
  <si>
    <t>TX_1159</t>
    <phoneticPr fontId="8" type="noConversion"/>
  </si>
  <si>
    <t>TX_1161</t>
    <phoneticPr fontId="8" type="noConversion"/>
  </si>
  <si>
    <t>TX_1162</t>
    <phoneticPr fontId="8" type="noConversion"/>
  </si>
  <si>
    <t>int</t>
    <phoneticPr fontId="8" type="noConversion"/>
  </si>
  <si>
    <t>totalCircle</t>
    <phoneticPr fontId="8" type="noConversion"/>
  </si>
  <si>
    <t>进化标识</t>
    <phoneticPr fontId="8" type="noConversion"/>
  </si>
  <si>
    <t>isUpMod</t>
    <phoneticPr fontId="8" type="noConversion"/>
  </si>
  <si>
    <r>
      <t>qmlih_di</t>
    </r>
    <r>
      <rPr>
        <sz val="11"/>
        <color theme="1"/>
        <rFont val="宋体"/>
        <family val="3"/>
        <charset val="134"/>
        <scheme val="minor"/>
      </rPr>
      <t>1</t>
    </r>
    <phoneticPr fontId="5" type="noConversion"/>
  </si>
  <si>
    <t>当前第几个圈第几条边</t>
  </si>
  <si>
    <t>arrayint1</t>
  </si>
  <si>
    <t>curLine</t>
  </si>
  <si>
    <t>1_0</t>
  </si>
  <si>
    <t>2_0</t>
  </si>
  <si>
    <t>3_0</t>
  </si>
  <si>
    <t>4_0</t>
  </si>
  <si>
    <t>5_0</t>
  </si>
  <si>
    <t>6_0</t>
  </si>
  <si>
    <t>-3_1</t>
  </si>
  <si>
    <t>-3_1;3_2</t>
  </si>
  <si>
    <t>9_1</t>
  </si>
  <si>
    <t>3_2;6_1</t>
  </si>
  <si>
    <t>9_1;3_2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</si>
</sst>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/>
    <xf numFmtId="0" fontId="0" fillId="0" borderId="0" xfId="0" applyFont="1"/>
    <xf numFmtId="0" fontId="2" fillId="0" borderId="0" xfId="0" applyFont="1"/>
    <xf numFmtId="0" fontId="7" fillId="4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1" fillId="5" borderId="0" xfId="0" applyFont="1" applyFill="1" applyAlignment="1">
      <alignment horizontal="left" vertical="center"/>
    </xf>
    <xf numFmtId="0" fontId="6" fillId="6" borderId="0" xfId="0" applyFont="1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/>
    <xf numFmtId="0" fontId="0" fillId="0" borderId="0" xfId="0" applyNumberFormat="1"/>
    <xf numFmtId="0" fontId="1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0" fillId="5" borderId="0" xfId="0" applyFill="1" applyAlignment="1">
      <alignment vertical="center"/>
    </xf>
    <xf numFmtId="49" fontId="2" fillId="0" borderId="0" xfId="0" applyNumberFormat="1" applyFont="1"/>
    <xf numFmtId="49" fontId="0" fillId="0" borderId="0" xfId="0" applyNumberFormat="1"/>
    <xf numFmtId="0" fontId="6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8"/>
  <sheetViews>
    <sheetView workbookViewId="0">
      <selection activeCell="C28" sqref="C28"/>
    </sheetView>
  </sheetViews>
  <sheetFormatPr defaultColWidth="9" defaultRowHeight="13.5"/>
  <cols>
    <col min="1" max="1" width="17.125" customWidth="1"/>
    <col min="2" max="2" width="20.5" customWidth="1"/>
    <col min="3" max="3" width="31.5" customWidth="1"/>
    <col min="4" max="4" width="29.875" customWidth="1"/>
    <col min="5" max="5" width="17.625" customWidth="1"/>
    <col min="6" max="7" width="13" customWidth="1"/>
    <col min="8" max="9" width="16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10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12</v>
      </c>
    </row>
    <row r="3" spans="1:9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1:9">
      <c r="A4">
        <v>1</v>
      </c>
      <c r="B4" t="s">
        <v>22</v>
      </c>
      <c r="C4" s="5" t="s">
        <v>23</v>
      </c>
      <c r="D4" t="s">
        <v>24</v>
      </c>
      <c r="E4" t="s">
        <v>25</v>
      </c>
      <c r="F4">
        <v>249</v>
      </c>
      <c r="G4">
        <v>550</v>
      </c>
      <c r="H4">
        <v>440</v>
      </c>
      <c r="I4">
        <v>470</v>
      </c>
    </row>
    <row r="5" spans="1:9">
      <c r="A5">
        <v>2</v>
      </c>
      <c r="B5" t="s">
        <v>26</v>
      </c>
      <c r="C5" s="5" t="s">
        <v>27</v>
      </c>
      <c r="D5" t="s">
        <v>28</v>
      </c>
      <c r="E5" t="s">
        <v>29</v>
      </c>
      <c r="F5">
        <v>249</v>
      </c>
      <c r="G5">
        <v>550</v>
      </c>
      <c r="H5">
        <v>440</v>
      </c>
      <c r="I5">
        <v>470</v>
      </c>
    </row>
    <row r="6" spans="1:9">
      <c r="A6">
        <v>3</v>
      </c>
      <c r="B6" t="s">
        <v>30</v>
      </c>
      <c r="C6" s="5" t="s">
        <v>31</v>
      </c>
      <c r="D6" t="s">
        <v>32</v>
      </c>
      <c r="E6" t="s">
        <v>33</v>
      </c>
      <c r="F6">
        <v>249</v>
      </c>
      <c r="G6">
        <v>550</v>
      </c>
      <c r="H6">
        <v>440</v>
      </c>
      <c r="I6">
        <v>470</v>
      </c>
    </row>
    <row r="15" spans="1:9">
      <c r="D15" s="5"/>
    </row>
    <row r="16" spans="1:9">
      <c r="D16" s="5"/>
    </row>
    <row r="17" spans="4:4">
      <c r="D17" s="5"/>
    </row>
    <row r="18" spans="4:4">
      <c r="D18" s="5"/>
    </row>
  </sheetData>
  <phoneticPr fontId="5" type="noConversion"/>
  <pageMargins left="0.7" right="0.7" top="0.75" bottom="0.75" header="0.3" footer="0.3"/>
  <pageSetup paperSize="9" orientation="portrait" horizontalDpi="360" verticalDpi="36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Z45"/>
  <sheetViews>
    <sheetView workbookViewId="0">
      <selection activeCell="L13" sqref="L13"/>
    </sheetView>
  </sheetViews>
  <sheetFormatPr defaultRowHeight="13.5"/>
  <cols>
    <col min="26" max="26" width="28.25" bestFit="1" customWidth="1"/>
  </cols>
  <sheetData>
    <row r="2" spans="1:26">
      <c r="R2">
        <v>1080</v>
      </c>
      <c r="T2">
        <f>ROUND(R2*2.5,0)</f>
        <v>2700</v>
      </c>
      <c r="U2">
        <f>ROUND(T2*0.4,0)</f>
        <v>1080</v>
      </c>
      <c r="V2">
        <f>ROUND(T2*0.1,0)</f>
        <v>270</v>
      </c>
      <c r="W2" s="12" t="s">
        <v>333</v>
      </c>
      <c r="X2" s="12" t="s">
        <v>334</v>
      </c>
      <c r="Y2" s="12" t="s">
        <v>335</v>
      </c>
      <c r="Z2" t="str">
        <f>W2&amp;T2&amp;X2&amp;U2&amp;Y2&amp;V2</f>
        <v>hp_2700;atk_1080;defe_270</v>
      </c>
    </row>
    <row r="3" spans="1:26">
      <c r="R3">
        <v>2534</v>
      </c>
      <c r="T3" s="12">
        <f t="shared" ref="T3:T21" si="0">ROUND(R3*2.5,0)</f>
        <v>6335</v>
      </c>
      <c r="U3" s="12">
        <f t="shared" ref="U3:U21" si="1">ROUND(T3*0.4,0)</f>
        <v>2534</v>
      </c>
      <c r="V3" s="12">
        <f t="shared" ref="V3:V21" si="2">ROUND(T3*0.1,0)</f>
        <v>634</v>
      </c>
      <c r="W3" s="12" t="s">
        <v>333</v>
      </c>
      <c r="X3" s="12" t="s">
        <v>334</v>
      </c>
      <c r="Y3" s="12" t="s">
        <v>335</v>
      </c>
      <c r="Z3" s="12" t="str">
        <f t="shared" ref="Z3:Z42" si="3">W3&amp;T3&amp;X3&amp;U3&amp;Y3&amp;V3</f>
        <v>hp_6335;atk_2534;defe_634</v>
      </c>
    </row>
    <row r="4" spans="1:26">
      <c r="A4" s="18"/>
      <c r="B4" s="18"/>
      <c r="C4" s="18"/>
      <c r="D4" s="18"/>
      <c r="E4" s="18"/>
      <c r="F4" s="20"/>
      <c r="G4" s="21"/>
      <c r="H4" s="21"/>
      <c r="I4" s="12"/>
      <c r="J4" s="12"/>
      <c r="K4" s="12"/>
      <c r="L4" s="12"/>
      <c r="M4" s="12"/>
      <c r="N4" s="12" t="s">
        <v>332</v>
      </c>
      <c r="O4" s="12"/>
      <c r="R4">
        <v>4267</v>
      </c>
      <c r="T4" s="12">
        <f t="shared" si="0"/>
        <v>10668</v>
      </c>
      <c r="U4" s="12">
        <f t="shared" si="1"/>
        <v>4267</v>
      </c>
      <c r="V4" s="12">
        <f t="shared" si="2"/>
        <v>1067</v>
      </c>
      <c r="W4" s="12" t="s">
        <v>333</v>
      </c>
      <c r="X4" s="12" t="s">
        <v>334</v>
      </c>
      <c r="Y4" s="12" t="s">
        <v>335</v>
      </c>
      <c r="Z4" s="12" t="str">
        <f t="shared" si="3"/>
        <v>hp_10668;atk_4267;defe_1067</v>
      </c>
    </row>
    <row r="5" spans="1:26">
      <c r="A5" s="22"/>
      <c r="B5" s="22"/>
      <c r="C5" s="22"/>
      <c r="D5" s="22"/>
      <c r="E5" s="25">
        <v>1</v>
      </c>
      <c r="F5" s="23">
        <v>100</v>
      </c>
      <c r="G5" s="23">
        <f>ROUND(F5/2*(1-L5),-1)</f>
        <v>40</v>
      </c>
      <c r="H5" s="24">
        <v>3</v>
      </c>
      <c r="I5" s="24">
        <f>H5/2</f>
        <v>1.5</v>
      </c>
      <c r="J5" s="23">
        <f>ROUND(I5,0)</f>
        <v>2</v>
      </c>
      <c r="K5" s="23"/>
      <c r="L5" s="23">
        <f>(J5-I5)/J5</f>
        <v>0.25</v>
      </c>
      <c r="M5" s="23">
        <f>G5/10*J5</f>
        <v>8</v>
      </c>
      <c r="N5" s="23"/>
      <c r="O5" s="23"/>
      <c r="R5" s="18">
        <v>8370</v>
      </c>
      <c r="T5" s="12">
        <f t="shared" si="0"/>
        <v>20925</v>
      </c>
      <c r="U5" s="12">
        <f t="shared" si="1"/>
        <v>8370</v>
      </c>
      <c r="V5" s="12">
        <f t="shared" si="2"/>
        <v>2093</v>
      </c>
      <c r="W5" s="12" t="s">
        <v>333</v>
      </c>
      <c r="X5" s="12" t="s">
        <v>334</v>
      </c>
      <c r="Y5" s="12" t="s">
        <v>335</v>
      </c>
      <c r="Z5" s="12" t="str">
        <f t="shared" si="3"/>
        <v>hp_20925;atk_8370;defe_2093</v>
      </c>
    </row>
    <row r="6" spans="1:26">
      <c r="A6" s="22"/>
      <c r="B6" s="22"/>
      <c r="C6" s="22"/>
      <c r="D6" s="22"/>
      <c r="E6" s="22">
        <v>2</v>
      </c>
      <c r="F6" s="23">
        <v>200</v>
      </c>
      <c r="G6" s="23">
        <f t="shared" ref="G6:G24" si="4">ROUND(F6/2*(1-L6),-1)</f>
        <v>80</v>
      </c>
      <c r="H6" s="24">
        <v>3</v>
      </c>
      <c r="I6" s="24">
        <f t="shared" ref="I6:I24" si="5">H6/2</f>
        <v>1.5</v>
      </c>
      <c r="J6" s="23">
        <f t="shared" ref="J6:J24" si="6">ROUND(I6,0)</f>
        <v>2</v>
      </c>
      <c r="K6" s="23"/>
      <c r="L6" s="23">
        <f t="shared" ref="L6:L25" si="7">(J6-I6)/J6</f>
        <v>0.25</v>
      </c>
      <c r="M6" s="23">
        <f t="shared" ref="M6:M25" si="8">G6/10*J6</f>
        <v>16</v>
      </c>
      <c r="N6" s="23">
        <f>SUM($M5:M$26)</f>
        <v>32036</v>
      </c>
      <c r="O6" s="23"/>
      <c r="R6" s="18">
        <v>14281</v>
      </c>
      <c r="T6" s="12">
        <f t="shared" si="0"/>
        <v>35703</v>
      </c>
      <c r="U6" s="12">
        <f t="shared" si="1"/>
        <v>14281</v>
      </c>
      <c r="V6" s="12">
        <f t="shared" si="2"/>
        <v>3570</v>
      </c>
      <c r="W6" s="12" t="s">
        <v>333</v>
      </c>
      <c r="X6" s="12" t="s">
        <v>334</v>
      </c>
      <c r="Y6" s="12" t="s">
        <v>335</v>
      </c>
      <c r="Z6" s="12" t="str">
        <f t="shared" si="3"/>
        <v>hp_35703;atk_14281;defe_3570</v>
      </c>
    </row>
    <row r="7" spans="1:26">
      <c r="A7" s="18"/>
      <c r="B7" s="18"/>
      <c r="C7" s="18"/>
      <c r="D7" s="18"/>
      <c r="E7" s="22">
        <v>3</v>
      </c>
      <c r="F7" s="12">
        <v>300</v>
      </c>
      <c r="G7" s="23">
        <f t="shared" si="4"/>
        <v>150</v>
      </c>
      <c r="H7" s="21">
        <v>4</v>
      </c>
      <c r="I7" s="21">
        <f t="shared" si="5"/>
        <v>2</v>
      </c>
      <c r="J7" s="12">
        <f t="shared" si="6"/>
        <v>2</v>
      </c>
      <c r="K7" s="12"/>
      <c r="L7" s="23">
        <f t="shared" si="7"/>
        <v>0</v>
      </c>
      <c r="M7" s="23">
        <f t="shared" si="8"/>
        <v>30</v>
      </c>
      <c r="N7" s="23">
        <f>SUM($M6:M$26)</f>
        <v>32028</v>
      </c>
      <c r="O7" s="12"/>
      <c r="R7" s="18">
        <v>23099</v>
      </c>
      <c r="T7" s="12">
        <f t="shared" si="0"/>
        <v>57748</v>
      </c>
      <c r="U7" s="12">
        <f t="shared" si="1"/>
        <v>23099</v>
      </c>
      <c r="V7" s="12">
        <f t="shared" si="2"/>
        <v>5775</v>
      </c>
      <c r="W7" s="12" t="s">
        <v>333</v>
      </c>
      <c r="X7" s="12" t="s">
        <v>334</v>
      </c>
      <c r="Y7" s="12" t="s">
        <v>335</v>
      </c>
      <c r="Z7" s="12" t="str">
        <f t="shared" si="3"/>
        <v>hp_57748;atk_23099;defe_5775</v>
      </c>
    </row>
    <row r="8" spans="1:26">
      <c r="A8" s="22"/>
      <c r="B8" s="22"/>
      <c r="C8" s="22"/>
      <c r="D8" s="22"/>
      <c r="E8" s="25">
        <v>4</v>
      </c>
      <c r="F8" s="23">
        <v>400</v>
      </c>
      <c r="G8" s="23">
        <f t="shared" si="4"/>
        <v>170</v>
      </c>
      <c r="H8" s="24">
        <v>5</v>
      </c>
      <c r="I8" s="24">
        <f t="shared" si="5"/>
        <v>2.5</v>
      </c>
      <c r="J8" s="23">
        <f t="shared" si="6"/>
        <v>3</v>
      </c>
      <c r="K8" s="23"/>
      <c r="L8" s="23">
        <f t="shared" si="7"/>
        <v>0.16666666666666666</v>
      </c>
      <c r="M8" s="23">
        <f t="shared" si="8"/>
        <v>51</v>
      </c>
      <c r="N8" s="23">
        <f>SUM($M7:M$26)</f>
        <v>32012</v>
      </c>
      <c r="O8" s="23">
        <f>N8*20</f>
        <v>640240</v>
      </c>
      <c r="R8" s="18">
        <v>33319</v>
      </c>
      <c r="T8" s="12">
        <f t="shared" si="0"/>
        <v>83298</v>
      </c>
      <c r="U8" s="12">
        <f t="shared" si="1"/>
        <v>33319</v>
      </c>
      <c r="V8" s="12">
        <f t="shared" si="2"/>
        <v>8330</v>
      </c>
      <c r="W8" s="12" t="s">
        <v>333</v>
      </c>
      <c r="X8" s="12" t="s">
        <v>334</v>
      </c>
      <c r="Y8" s="12" t="s">
        <v>335</v>
      </c>
      <c r="Z8" s="12" t="str">
        <f t="shared" si="3"/>
        <v>hp_83298;atk_33319;defe_8330</v>
      </c>
    </row>
    <row r="9" spans="1:26">
      <c r="A9" s="22"/>
      <c r="B9" s="22"/>
      <c r="C9" s="22"/>
      <c r="D9" s="22"/>
      <c r="E9" s="22">
        <v>5</v>
      </c>
      <c r="F9" s="23">
        <v>500</v>
      </c>
      <c r="G9" s="23">
        <f t="shared" si="4"/>
        <v>220</v>
      </c>
      <c r="H9" s="24">
        <v>7</v>
      </c>
      <c r="I9" s="24">
        <f t="shared" si="5"/>
        <v>3.5</v>
      </c>
      <c r="J9" s="23">
        <f t="shared" si="6"/>
        <v>4</v>
      </c>
      <c r="K9" s="23"/>
      <c r="L9" s="23">
        <f t="shared" si="7"/>
        <v>0.125</v>
      </c>
      <c r="M9" s="23">
        <f t="shared" si="8"/>
        <v>88</v>
      </c>
      <c r="N9" s="23">
        <f>SUM($M8:M$26)</f>
        <v>31982</v>
      </c>
      <c r="O9" s="23"/>
      <c r="R9" s="18">
        <v>46278</v>
      </c>
      <c r="T9" s="12">
        <f t="shared" si="0"/>
        <v>115695</v>
      </c>
      <c r="U9" s="12">
        <f t="shared" si="1"/>
        <v>46278</v>
      </c>
      <c r="V9" s="12">
        <f t="shared" si="2"/>
        <v>11570</v>
      </c>
      <c r="W9" s="12" t="s">
        <v>333</v>
      </c>
      <c r="X9" s="12" t="s">
        <v>334</v>
      </c>
      <c r="Y9" s="12" t="s">
        <v>335</v>
      </c>
      <c r="Z9" s="12" t="str">
        <f t="shared" si="3"/>
        <v>hp_115695;atk_46278;defe_11570</v>
      </c>
    </row>
    <row r="10" spans="1:26">
      <c r="A10" s="18"/>
      <c r="B10" s="18"/>
      <c r="C10" s="18"/>
      <c r="D10" s="18"/>
      <c r="E10" s="22">
        <v>6</v>
      </c>
      <c r="F10" s="12">
        <v>650</v>
      </c>
      <c r="G10" s="23">
        <f t="shared" si="4"/>
        <v>290</v>
      </c>
      <c r="H10" s="21">
        <v>9</v>
      </c>
      <c r="I10" s="21">
        <f t="shared" si="5"/>
        <v>4.5</v>
      </c>
      <c r="J10" s="12">
        <f t="shared" si="6"/>
        <v>5</v>
      </c>
      <c r="K10" s="12"/>
      <c r="L10" s="23">
        <f t="shared" si="7"/>
        <v>0.1</v>
      </c>
      <c r="M10" s="23">
        <f t="shared" si="8"/>
        <v>145</v>
      </c>
      <c r="N10" s="23">
        <f>SUM($M9:M$26)</f>
        <v>31931</v>
      </c>
      <c r="O10" s="12"/>
      <c r="R10" s="18">
        <v>65086</v>
      </c>
      <c r="T10" s="12">
        <f t="shared" si="0"/>
        <v>162715</v>
      </c>
      <c r="U10" s="12">
        <f t="shared" si="1"/>
        <v>65086</v>
      </c>
      <c r="V10" s="12">
        <f t="shared" si="2"/>
        <v>16272</v>
      </c>
      <c r="W10" s="12" t="s">
        <v>333</v>
      </c>
      <c r="X10" s="12" t="s">
        <v>334</v>
      </c>
      <c r="Y10" s="12" t="s">
        <v>335</v>
      </c>
      <c r="Z10" s="12" t="str">
        <f t="shared" si="3"/>
        <v>hp_162715;atk_65086;defe_16272</v>
      </c>
    </row>
    <row r="11" spans="1:26">
      <c r="A11" s="22"/>
      <c r="B11" s="22"/>
      <c r="C11" s="22"/>
      <c r="D11" s="22"/>
      <c r="E11" s="25">
        <v>7</v>
      </c>
      <c r="F11" s="23">
        <v>800</v>
      </c>
      <c r="G11" s="23">
        <f t="shared" si="4"/>
        <v>400</v>
      </c>
      <c r="H11" s="24">
        <v>12</v>
      </c>
      <c r="I11" s="24">
        <f t="shared" si="5"/>
        <v>6</v>
      </c>
      <c r="J11" s="23">
        <f t="shared" si="6"/>
        <v>6</v>
      </c>
      <c r="K11" s="23"/>
      <c r="L11" s="23">
        <f t="shared" si="7"/>
        <v>0</v>
      </c>
      <c r="M11" s="23">
        <f t="shared" si="8"/>
        <v>240</v>
      </c>
      <c r="N11" s="23">
        <f>SUM($M10:M$26)</f>
        <v>31843</v>
      </c>
      <c r="O11" s="23">
        <f>N11*20</f>
        <v>636860</v>
      </c>
      <c r="R11" s="18">
        <v>91385</v>
      </c>
      <c r="T11" s="12">
        <f t="shared" si="0"/>
        <v>228463</v>
      </c>
      <c r="U11" s="12">
        <f t="shared" si="1"/>
        <v>91385</v>
      </c>
      <c r="V11" s="12">
        <f t="shared" si="2"/>
        <v>22846</v>
      </c>
      <c r="W11" s="12" t="s">
        <v>333</v>
      </c>
      <c r="X11" s="12" t="s">
        <v>334</v>
      </c>
      <c r="Y11" s="12" t="s">
        <v>335</v>
      </c>
      <c r="Z11" s="12" t="str">
        <f t="shared" si="3"/>
        <v>hp_228463;atk_91385;defe_22846</v>
      </c>
    </row>
    <row r="12" spans="1:26">
      <c r="A12" s="22"/>
      <c r="B12" s="22"/>
      <c r="C12" s="22"/>
      <c r="D12" s="22"/>
      <c r="E12" s="22">
        <v>8</v>
      </c>
      <c r="F12" s="23">
        <v>950</v>
      </c>
      <c r="G12" s="23">
        <f t="shared" si="4"/>
        <v>450</v>
      </c>
      <c r="H12" s="24">
        <v>15</v>
      </c>
      <c r="I12" s="24">
        <f t="shared" si="5"/>
        <v>7.5</v>
      </c>
      <c r="J12" s="23">
        <f t="shared" si="6"/>
        <v>8</v>
      </c>
      <c r="K12" s="23"/>
      <c r="L12" s="23">
        <f t="shared" si="7"/>
        <v>6.25E-2</v>
      </c>
      <c r="M12" s="23">
        <f t="shared" si="8"/>
        <v>360</v>
      </c>
      <c r="N12" s="23">
        <f>SUM($M11:M$26)</f>
        <v>31698</v>
      </c>
      <c r="O12" s="23"/>
      <c r="R12" s="18">
        <v>124897</v>
      </c>
      <c r="T12" s="12">
        <f t="shared" si="0"/>
        <v>312243</v>
      </c>
      <c r="U12" s="12">
        <f t="shared" si="1"/>
        <v>124897</v>
      </c>
      <c r="V12" s="12">
        <f t="shared" si="2"/>
        <v>31224</v>
      </c>
      <c r="W12" s="12" t="s">
        <v>333</v>
      </c>
      <c r="X12" s="12" t="s">
        <v>334</v>
      </c>
      <c r="Y12" s="12" t="s">
        <v>335</v>
      </c>
      <c r="Z12" s="12" t="str">
        <f t="shared" si="3"/>
        <v>hp_312243;atk_124897;defe_31224</v>
      </c>
    </row>
    <row r="13" spans="1:26">
      <c r="A13" s="12"/>
      <c r="B13" s="12"/>
      <c r="C13" s="12"/>
      <c r="D13" s="12"/>
      <c r="E13" s="22">
        <v>9</v>
      </c>
      <c r="F13" s="12">
        <v>1100</v>
      </c>
      <c r="G13" s="23">
        <f t="shared" si="4"/>
        <v>550</v>
      </c>
      <c r="H13" s="12">
        <v>18</v>
      </c>
      <c r="I13" s="21">
        <f t="shared" si="5"/>
        <v>9</v>
      </c>
      <c r="J13" s="12">
        <f t="shared" si="6"/>
        <v>9</v>
      </c>
      <c r="K13" s="12"/>
      <c r="L13" s="23">
        <f t="shared" si="7"/>
        <v>0</v>
      </c>
      <c r="M13" s="23">
        <f t="shared" si="8"/>
        <v>495</v>
      </c>
      <c r="N13" s="23">
        <f>SUM($M12:M$26)</f>
        <v>31458</v>
      </c>
      <c r="O13" s="12"/>
      <c r="R13" s="18">
        <v>167686</v>
      </c>
      <c r="T13" s="12">
        <f t="shared" si="0"/>
        <v>419215</v>
      </c>
      <c r="U13" s="12">
        <f t="shared" si="1"/>
        <v>167686</v>
      </c>
      <c r="V13" s="12">
        <f t="shared" si="2"/>
        <v>41922</v>
      </c>
      <c r="W13" s="12" t="s">
        <v>333</v>
      </c>
      <c r="X13" s="12" t="s">
        <v>334</v>
      </c>
      <c r="Y13" s="12" t="s">
        <v>335</v>
      </c>
      <c r="Z13" s="12" t="str">
        <f t="shared" si="3"/>
        <v>hp_419215;atk_167686;defe_41922</v>
      </c>
    </row>
    <row r="14" spans="1:26">
      <c r="A14" s="23"/>
      <c r="B14" s="23"/>
      <c r="C14" s="23"/>
      <c r="D14" s="23"/>
      <c r="E14" s="25">
        <v>10</v>
      </c>
      <c r="F14" s="23">
        <v>1250</v>
      </c>
      <c r="G14" s="23">
        <f t="shared" si="4"/>
        <v>630</v>
      </c>
      <c r="H14" s="23">
        <v>22</v>
      </c>
      <c r="I14" s="24">
        <f t="shared" si="5"/>
        <v>11</v>
      </c>
      <c r="J14" s="23">
        <f t="shared" si="6"/>
        <v>11</v>
      </c>
      <c r="K14" s="23"/>
      <c r="L14" s="23">
        <f t="shared" si="7"/>
        <v>0</v>
      </c>
      <c r="M14" s="23">
        <f t="shared" si="8"/>
        <v>693</v>
      </c>
      <c r="N14" s="23">
        <f>SUM($M13:M$26)</f>
        <v>31098</v>
      </c>
      <c r="O14" s="23">
        <f>N14*20</f>
        <v>621960</v>
      </c>
      <c r="R14" s="18">
        <v>205403</v>
      </c>
      <c r="T14" s="12">
        <f t="shared" si="0"/>
        <v>513508</v>
      </c>
      <c r="U14" s="12">
        <f t="shared" si="1"/>
        <v>205403</v>
      </c>
      <c r="V14" s="12">
        <f t="shared" si="2"/>
        <v>51351</v>
      </c>
      <c r="W14" s="12" t="s">
        <v>333</v>
      </c>
      <c r="X14" s="12" t="s">
        <v>334</v>
      </c>
      <c r="Y14" s="12" t="s">
        <v>335</v>
      </c>
      <c r="Z14" s="12" t="str">
        <f t="shared" si="3"/>
        <v>hp_513508;atk_205403;defe_51351</v>
      </c>
    </row>
    <row r="15" spans="1:26">
      <c r="A15" s="12"/>
      <c r="B15" s="12"/>
      <c r="C15" s="12"/>
      <c r="D15" s="12"/>
      <c r="E15" s="22">
        <v>11</v>
      </c>
      <c r="F15" s="12">
        <v>1450</v>
      </c>
      <c r="G15" s="23">
        <f t="shared" si="4"/>
        <v>730</v>
      </c>
      <c r="H15" s="12">
        <v>26</v>
      </c>
      <c r="I15" s="21">
        <f t="shared" si="5"/>
        <v>13</v>
      </c>
      <c r="J15" s="12">
        <f t="shared" si="6"/>
        <v>13</v>
      </c>
      <c r="K15" s="12"/>
      <c r="L15" s="23">
        <f t="shared" si="7"/>
        <v>0</v>
      </c>
      <c r="M15" s="23">
        <f t="shared" si="8"/>
        <v>949</v>
      </c>
      <c r="N15" s="23">
        <f>SUM($M14:M$26)</f>
        <v>30603</v>
      </c>
      <c r="O15" s="12"/>
      <c r="R15" s="18">
        <v>266668</v>
      </c>
      <c r="T15" s="12">
        <f t="shared" si="0"/>
        <v>666670</v>
      </c>
      <c r="U15" s="12">
        <f t="shared" si="1"/>
        <v>266668</v>
      </c>
      <c r="V15" s="12">
        <f t="shared" si="2"/>
        <v>66667</v>
      </c>
      <c r="W15" s="12" t="s">
        <v>333</v>
      </c>
      <c r="X15" s="12" t="s">
        <v>334</v>
      </c>
      <c r="Y15" s="12" t="s">
        <v>335</v>
      </c>
      <c r="Z15" s="12" t="str">
        <f t="shared" si="3"/>
        <v>hp_666670;atk_266668;defe_66667</v>
      </c>
    </row>
    <row r="16" spans="1:26">
      <c r="A16" s="23"/>
      <c r="B16" s="23"/>
      <c r="C16" s="23"/>
      <c r="D16" s="23"/>
      <c r="E16" s="22">
        <v>12</v>
      </c>
      <c r="F16" s="23">
        <v>1650</v>
      </c>
      <c r="G16" s="23">
        <f t="shared" si="4"/>
        <v>830</v>
      </c>
      <c r="H16" s="23">
        <v>30</v>
      </c>
      <c r="I16" s="24">
        <f t="shared" si="5"/>
        <v>15</v>
      </c>
      <c r="J16" s="23">
        <f t="shared" si="6"/>
        <v>15</v>
      </c>
      <c r="K16" s="23"/>
      <c r="L16" s="23">
        <f t="shared" si="7"/>
        <v>0</v>
      </c>
      <c r="M16" s="23">
        <f t="shared" si="8"/>
        <v>1245</v>
      </c>
      <c r="N16" s="23">
        <f>SUM($M15:M$26)</f>
        <v>29910</v>
      </c>
      <c r="O16" s="23"/>
      <c r="R16" s="18">
        <v>324961</v>
      </c>
      <c r="T16" s="12">
        <f t="shared" si="0"/>
        <v>812403</v>
      </c>
      <c r="U16" s="12">
        <f t="shared" si="1"/>
        <v>324961</v>
      </c>
      <c r="V16" s="12">
        <f t="shared" si="2"/>
        <v>81240</v>
      </c>
      <c r="W16" s="12" t="s">
        <v>333</v>
      </c>
      <c r="X16" s="12" t="s">
        <v>334</v>
      </c>
      <c r="Y16" s="12" t="s">
        <v>335</v>
      </c>
      <c r="Z16" s="12" t="str">
        <f t="shared" si="3"/>
        <v>hp_812403;atk_324961;defe_81240</v>
      </c>
    </row>
    <row r="17" spans="1:26">
      <c r="A17" s="12"/>
      <c r="B17" s="12"/>
      <c r="C17" s="12"/>
      <c r="D17" s="12"/>
      <c r="E17" s="25">
        <v>13</v>
      </c>
      <c r="F17" s="12">
        <v>1850</v>
      </c>
      <c r="G17" s="23">
        <f t="shared" si="4"/>
        <v>930</v>
      </c>
      <c r="H17" s="12">
        <v>34</v>
      </c>
      <c r="I17" s="21">
        <f t="shared" si="5"/>
        <v>17</v>
      </c>
      <c r="J17" s="12">
        <f t="shared" si="6"/>
        <v>17</v>
      </c>
      <c r="K17" s="12"/>
      <c r="L17" s="23">
        <f t="shared" si="7"/>
        <v>0</v>
      </c>
      <c r="M17" s="23">
        <f t="shared" si="8"/>
        <v>1581</v>
      </c>
      <c r="N17" s="23">
        <f>SUM($M16:M$26)</f>
        <v>28961</v>
      </c>
      <c r="O17" s="12">
        <f>N17*20</f>
        <v>579220</v>
      </c>
      <c r="R17" s="18">
        <v>404877</v>
      </c>
      <c r="T17" s="12">
        <f t="shared" si="0"/>
        <v>1012193</v>
      </c>
      <c r="U17" s="12">
        <f t="shared" si="1"/>
        <v>404877</v>
      </c>
      <c r="V17" s="12">
        <f t="shared" si="2"/>
        <v>101219</v>
      </c>
      <c r="W17" s="12" t="s">
        <v>333</v>
      </c>
      <c r="X17" s="12" t="s">
        <v>334</v>
      </c>
      <c r="Y17" s="12" t="s">
        <v>335</v>
      </c>
      <c r="Z17" s="12" t="str">
        <f t="shared" si="3"/>
        <v>hp_1012193;atk_404877;defe_101219</v>
      </c>
    </row>
    <row r="18" spans="1:26">
      <c r="A18" s="23"/>
      <c r="B18" s="23"/>
      <c r="C18" s="23"/>
      <c r="D18" s="23"/>
      <c r="E18" s="22">
        <v>14</v>
      </c>
      <c r="F18" s="23">
        <v>2050</v>
      </c>
      <c r="G18" s="23">
        <f t="shared" si="4"/>
        <v>1030</v>
      </c>
      <c r="H18" s="23">
        <v>40</v>
      </c>
      <c r="I18" s="24">
        <f t="shared" si="5"/>
        <v>20</v>
      </c>
      <c r="J18" s="23">
        <f t="shared" si="6"/>
        <v>20</v>
      </c>
      <c r="K18" s="23"/>
      <c r="L18" s="23">
        <f t="shared" si="7"/>
        <v>0</v>
      </c>
      <c r="M18" s="23">
        <f t="shared" si="8"/>
        <v>2060</v>
      </c>
      <c r="N18" s="23">
        <f>SUM($M17:M$26)</f>
        <v>27716</v>
      </c>
      <c r="O18" s="23"/>
      <c r="R18" s="18">
        <v>465816</v>
      </c>
      <c r="T18" s="12">
        <f t="shared" si="0"/>
        <v>1164540</v>
      </c>
      <c r="U18" s="12">
        <f t="shared" si="1"/>
        <v>465816</v>
      </c>
      <c r="V18" s="12">
        <f t="shared" si="2"/>
        <v>116454</v>
      </c>
      <c r="W18" s="12" t="s">
        <v>333</v>
      </c>
      <c r="X18" s="12" t="s">
        <v>334</v>
      </c>
      <c r="Y18" s="12" t="s">
        <v>335</v>
      </c>
      <c r="Z18" s="12" t="str">
        <f t="shared" si="3"/>
        <v>hp_1164540;atk_465816;defe_116454</v>
      </c>
    </row>
    <row r="19" spans="1:26">
      <c r="A19" s="12"/>
      <c r="B19" s="12"/>
      <c r="C19" s="12"/>
      <c r="D19" s="12"/>
      <c r="E19" s="22">
        <v>15</v>
      </c>
      <c r="F19" s="12">
        <v>2250</v>
      </c>
      <c r="G19" s="23">
        <f t="shared" si="4"/>
        <v>1100</v>
      </c>
      <c r="H19" s="12">
        <v>45</v>
      </c>
      <c r="I19" s="21">
        <f t="shared" si="5"/>
        <v>22.5</v>
      </c>
      <c r="J19" s="12">
        <f t="shared" si="6"/>
        <v>23</v>
      </c>
      <c r="K19" s="12"/>
      <c r="L19" s="23">
        <f t="shared" si="7"/>
        <v>2.1739130434782608E-2</v>
      </c>
      <c r="M19" s="23">
        <f t="shared" si="8"/>
        <v>2530</v>
      </c>
      <c r="N19" s="23">
        <f>SUM($M18:M$26)</f>
        <v>26135</v>
      </c>
      <c r="O19" s="12"/>
      <c r="R19" s="18">
        <v>545244</v>
      </c>
      <c r="T19" s="12">
        <f t="shared" si="0"/>
        <v>1363110</v>
      </c>
      <c r="U19" s="12">
        <f t="shared" si="1"/>
        <v>545244</v>
      </c>
      <c r="V19" s="12">
        <f t="shared" si="2"/>
        <v>136311</v>
      </c>
      <c r="W19" s="12" t="s">
        <v>333</v>
      </c>
      <c r="X19" s="12" t="s">
        <v>334</v>
      </c>
      <c r="Y19" s="12" t="s">
        <v>335</v>
      </c>
      <c r="Z19" s="12" t="str">
        <f t="shared" si="3"/>
        <v>hp_1363110;atk_545244;defe_136311</v>
      </c>
    </row>
    <row r="20" spans="1:26">
      <c r="A20" s="12"/>
      <c r="B20" s="12"/>
      <c r="C20" s="12"/>
      <c r="D20" s="12"/>
      <c r="E20" s="22">
        <v>16</v>
      </c>
      <c r="F20" s="12">
        <v>2500</v>
      </c>
      <c r="G20" s="23">
        <f t="shared" si="4"/>
        <v>1250</v>
      </c>
      <c r="H20" s="12">
        <v>50</v>
      </c>
      <c r="I20" s="21">
        <f t="shared" si="5"/>
        <v>25</v>
      </c>
      <c r="J20" s="12">
        <f t="shared" si="6"/>
        <v>25</v>
      </c>
      <c r="K20" s="12"/>
      <c r="L20" s="23">
        <f t="shared" si="7"/>
        <v>0</v>
      </c>
      <c r="M20" s="23">
        <f t="shared" si="8"/>
        <v>3125</v>
      </c>
      <c r="N20" s="23">
        <f>SUM($M19:M$26)</f>
        <v>24075</v>
      </c>
      <c r="O20" s="12"/>
      <c r="R20" s="18">
        <v>599561</v>
      </c>
      <c r="T20" s="12">
        <f t="shared" si="0"/>
        <v>1498903</v>
      </c>
      <c r="U20" s="12">
        <f t="shared" si="1"/>
        <v>599561</v>
      </c>
      <c r="V20" s="12">
        <f t="shared" si="2"/>
        <v>149890</v>
      </c>
      <c r="W20" s="12" t="s">
        <v>333</v>
      </c>
      <c r="X20" s="12" t="s">
        <v>334</v>
      </c>
      <c r="Y20" s="12" t="s">
        <v>335</v>
      </c>
      <c r="Z20" s="12" t="str">
        <f t="shared" si="3"/>
        <v>hp_1498903;atk_599561;defe_149890</v>
      </c>
    </row>
    <row r="21" spans="1:26">
      <c r="A21" s="12"/>
      <c r="B21" s="12"/>
      <c r="C21" s="12"/>
      <c r="D21" s="12"/>
      <c r="E21" s="22">
        <v>17</v>
      </c>
      <c r="F21" s="12">
        <v>2750</v>
      </c>
      <c r="G21" s="23">
        <f t="shared" si="4"/>
        <v>1350</v>
      </c>
      <c r="H21" s="12">
        <v>55</v>
      </c>
      <c r="I21" s="21">
        <f t="shared" si="5"/>
        <v>27.5</v>
      </c>
      <c r="J21" s="12">
        <f t="shared" si="6"/>
        <v>28</v>
      </c>
      <c r="K21" s="12"/>
      <c r="L21" s="23">
        <f t="shared" si="7"/>
        <v>1.7857142857142856E-2</v>
      </c>
      <c r="M21" s="23">
        <f t="shared" si="8"/>
        <v>3780</v>
      </c>
      <c r="N21" s="23">
        <f>SUM($M20:M$26)</f>
        <v>21545</v>
      </c>
      <c r="O21" s="12"/>
      <c r="R21" s="18">
        <v>682915</v>
      </c>
      <c r="T21" s="12">
        <f t="shared" si="0"/>
        <v>1707288</v>
      </c>
      <c r="U21" s="12">
        <f t="shared" si="1"/>
        <v>682915</v>
      </c>
      <c r="V21" s="12">
        <f t="shared" si="2"/>
        <v>170729</v>
      </c>
      <c r="W21" s="12" t="s">
        <v>333</v>
      </c>
      <c r="X21" s="12" t="s">
        <v>334</v>
      </c>
      <c r="Y21" s="12" t="s">
        <v>335</v>
      </c>
      <c r="Z21" s="12" t="str">
        <f t="shared" si="3"/>
        <v>hp_1707288;atk_682915;defe_170729</v>
      </c>
    </row>
    <row r="22" spans="1:26">
      <c r="A22" s="12"/>
      <c r="B22" s="12"/>
      <c r="C22" s="12"/>
      <c r="D22" s="12"/>
      <c r="E22" s="22">
        <v>18</v>
      </c>
      <c r="F22" s="12">
        <v>3000</v>
      </c>
      <c r="G22" s="23">
        <f t="shared" si="4"/>
        <v>1500</v>
      </c>
      <c r="H22" s="12">
        <v>60</v>
      </c>
      <c r="I22" s="21">
        <f t="shared" si="5"/>
        <v>30</v>
      </c>
      <c r="J22" s="12">
        <f t="shared" si="6"/>
        <v>30</v>
      </c>
      <c r="K22" s="12"/>
      <c r="L22" s="23">
        <f t="shared" si="7"/>
        <v>0</v>
      </c>
      <c r="M22" s="23">
        <f t="shared" si="8"/>
        <v>4500</v>
      </c>
      <c r="N22" s="23">
        <f>SUM($M21:M$26)</f>
        <v>18420</v>
      </c>
      <c r="O22" s="12"/>
      <c r="R22" s="18"/>
      <c r="W22" s="12"/>
      <c r="X22" s="12"/>
      <c r="Y22" s="12"/>
      <c r="Z22" s="12"/>
    </row>
    <row r="23" spans="1:26">
      <c r="A23" s="12"/>
      <c r="B23" s="12"/>
      <c r="C23" s="12"/>
      <c r="D23" s="12"/>
      <c r="E23" s="22">
        <v>19</v>
      </c>
      <c r="F23" s="12">
        <v>3250</v>
      </c>
      <c r="G23" s="23">
        <f t="shared" si="4"/>
        <v>1630</v>
      </c>
      <c r="H23" s="12">
        <v>60</v>
      </c>
      <c r="I23" s="21">
        <f t="shared" si="5"/>
        <v>30</v>
      </c>
      <c r="J23" s="12">
        <f t="shared" si="6"/>
        <v>30</v>
      </c>
      <c r="K23" s="12"/>
      <c r="L23" s="23">
        <f t="shared" si="7"/>
        <v>0</v>
      </c>
      <c r="M23" s="23">
        <f t="shared" si="8"/>
        <v>4890</v>
      </c>
      <c r="N23" s="23">
        <f>SUM($M22:M$26)</f>
        <v>14640</v>
      </c>
      <c r="O23" s="12"/>
      <c r="Q23">
        <v>3.5</v>
      </c>
      <c r="R23" s="18">
        <v>36</v>
      </c>
      <c r="T23" s="12">
        <f>ROUNDDOWN(R23*Q23,0)</f>
        <v>126</v>
      </c>
      <c r="U23" s="12">
        <f>ROUND(T23*0.4,0)</f>
        <v>50</v>
      </c>
      <c r="V23" s="12">
        <f>ROUND(T23*0.1,0)</f>
        <v>13</v>
      </c>
      <c r="W23" s="12" t="s">
        <v>333</v>
      </c>
      <c r="X23" s="12" t="s">
        <v>334</v>
      </c>
      <c r="Y23" s="12" t="s">
        <v>335</v>
      </c>
      <c r="Z23" s="12" t="str">
        <f t="shared" si="3"/>
        <v>hp_126;atk_50;defe_13</v>
      </c>
    </row>
    <row r="24" spans="1:26">
      <c r="A24" s="12"/>
      <c r="B24" s="12"/>
      <c r="C24" s="12"/>
      <c r="D24" s="12"/>
      <c r="E24" s="22">
        <v>20</v>
      </c>
      <c r="F24" s="12">
        <v>3500</v>
      </c>
      <c r="G24" s="23">
        <f t="shared" si="4"/>
        <v>1750</v>
      </c>
      <c r="H24" s="12">
        <v>60</v>
      </c>
      <c r="I24" s="21">
        <f t="shared" si="5"/>
        <v>30</v>
      </c>
      <c r="J24" s="12">
        <f t="shared" si="6"/>
        <v>30</v>
      </c>
      <c r="K24" s="12"/>
      <c r="L24" s="23">
        <f t="shared" si="7"/>
        <v>0</v>
      </c>
      <c r="M24" s="23">
        <f t="shared" si="8"/>
        <v>5250</v>
      </c>
      <c r="N24" s="23">
        <f>SUM($M23:M$26)</f>
        <v>10140</v>
      </c>
      <c r="O24" s="12"/>
      <c r="Q24">
        <f>Q23+0.2</f>
        <v>3.7</v>
      </c>
      <c r="R24" s="18">
        <v>42</v>
      </c>
      <c r="T24" s="12">
        <f>ROUNDDOWN(R24*Q24,0)</f>
        <v>155</v>
      </c>
      <c r="U24" s="12">
        <f t="shared" ref="U24:U42" si="9">ROUND(T24*0.4,0)</f>
        <v>62</v>
      </c>
      <c r="V24" s="12">
        <f t="shared" ref="V24:V42" si="10">ROUND(T24*0.1,0)</f>
        <v>16</v>
      </c>
      <c r="W24" s="12" t="s">
        <v>333</v>
      </c>
      <c r="X24" s="12" t="s">
        <v>334</v>
      </c>
      <c r="Y24" s="12" t="s">
        <v>335</v>
      </c>
      <c r="Z24" s="12" t="str">
        <f t="shared" si="3"/>
        <v>hp_155;atk_62;defe_16</v>
      </c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3" t="e">
        <f t="shared" si="7"/>
        <v>#DIV/0!</v>
      </c>
      <c r="M25" s="23">
        <f t="shared" si="8"/>
        <v>0</v>
      </c>
      <c r="N25" s="23">
        <f>SUM($M24:M$26)</f>
        <v>5250</v>
      </c>
      <c r="O25" s="12"/>
      <c r="Q25" s="12">
        <f t="shared" ref="Q25:Q26" si="11">Q24+0.2</f>
        <v>3.9000000000000004</v>
      </c>
      <c r="R25">
        <v>48</v>
      </c>
      <c r="T25" s="12">
        <f t="shared" ref="T25:T42" si="12">ROUNDDOWN(R25*Q25,0)</f>
        <v>187</v>
      </c>
      <c r="U25" s="12">
        <f t="shared" si="9"/>
        <v>75</v>
      </c>
      <c r="V25" s="12">
        <f t="shared" si="10"/>
        <v>19</v>
      </c>
      <c r="W25" s="12" t="s">
        <v>333</v>
      </c>
      <c r="X25" s="12" t="s">
        <v>334</v>
      </c>
      <c r="Y25" s="12" t="s">
        <v>335</v>
      </c>
      <c r="Z25" s="12" t="str">
        <f t="shared" si="3"/>
        <v>hp_187;atk_75;defe_19</v>
      </c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Q26" s="12">
        <f t="shared" si="11"/>
        <v>4.1000000000000005</v>
      </c>
      <c r="R26" s="18">
        <v>54</v>
      </c>
      <c r="T26" s="12">
        <f t="shared" si="12"/>
        <v>221</v>
      </c>
      <c r="U26" s="12">
        <f t="shared" si="9"/>
        <v>88</v>
      </c>
      <c r="V26" s="12">
        <f t="shared" si="10"/>
        <v>22</v>
      </c>
      <c r="W26" s="12" t="s">
        <v>333</v>
      </c>
      <c r="X26" s="12" t="s">
        <v>334</v>
      </c>
      <c r="Y26" s="12" t="s">
        <v>335</v>
      </c>
      <c r="Z26" s="12" t="str">
        <f t="shared" si="3"/>
        <v>hp_221;atk_88;defe_22</v>
      </c>
    </row>
    <row r="27" spans="1:26">
      <c r="Q27" s="12">
        <f t="shared" ref="Q27:Q42" si="13">Q26+0.1</f>
        <v>4.2</v>
      </c>
      <c r="R27" s="18">
        <v>59</v>
      </c>
      <c r="T27" s="12">
        <f t="shared" si="12"/>
        <v>247</v>
      </c>
      <c r="U27" s="12">
        <f t="shared" si="9"/>
        <v>99</v>
      </c>
      <c r="V27" s="12">
        <f t="shared" si="10"/>
        <v>25</v>
      </c>
      <c r="W27" s="12" t="s">
        <v>333</v>
      </c>
      <c r="X27" s="12" t="s">
        <v>334</v>
      </c>
      <c r="Y27" s="12" t="s">
        <v>335</v>
      </c>
      <c r="Z27" s="12" t="str">
        <f t="shared" si="3"/>
        <v>hp_247;atk_99;defe_25</v>
      </c>
    </row>
    <row r="28" spans="1:26">
      <c r="Q28" s="12">
        <f t="shared" si="13"/>
        <v>4.3</v>
      </c>
      <c r="R28" s="18">
        <v>64</v>
      </c>
      <c r="T28" s="12">
        <f t="shared" si="12"/>
        <v>275</v>
      </c>
      <c r="U28" s="12">
        <f t="shared" si="9"/>
        <v>110</v>
      </c>
      <c r="V28" s="12">
        <f t="shared" si="10"/>
        <v>28</v>
      </c>
      <c r="W28" s="12" t="s">
        <v>333</v>
      </c>
      <c r="X28" s="12" t="s">
        <v>334</v>
      </c>
      <c r="Y28" s="12" t="s">
        <v>335</v>
      </c>
      <c r="Z28" s="12" t="str">
        <f t="shared" si="3"/>
        <v>hp_275;atk_110;defe_28</v>
      </c>
    </row>
    <row r="29" spans="1:26">
      <c r="Q29" s="12">
        <f t="shared" si="13"/>
        <v>4.3999999999999995</v>
      </c>
      <c r="R29" s="18">
        <v>68</v>
      </c>
      <c r="T29" s="12">
        <f t="shared" si="12"/>
        <v>299</v>
      </c>
      <c r="U29" s="12">
        <f t="shared" si="9"/>
        <v>120</v>
      </c>
      <c r="V29" s="12">
        <f t="shared" si="10"/>
        <v>30</v>
      </c>
      <c r="W29" s="12" t="s">
        <v>333</v>
      </c>
      <c r="X29" s="12" t="s">
        <v>334</v>
      </c>
      <c r="Y29" s="12" t="s">
        <v>335</v>
      </c>
      <c r="Z29" s="12" t="str">
        <f t="shared" si="3"/>
        <v>hp_299;atk_120;defe_30</v>
      </c>
    </row>
    <row r="30" spans="1:26">
      <c r="Q30" s="12">
        <f t="shared" si="13"/>
        <v>4.4999999999999991</v>
      </c>
      <c r="R30" s="18">
        <v>71</v>
      </c>
      <c r="T30" s="12">
        <f t="shared" si="12"/>
        <v>319</v>
      </c>
      <c r="U30" s="12">
        <f t="shared" si="9"/>
        <v>128</v>
      </c>
      <c r="V30" s="12">
        <f t="shared" si="10"/>
        <v>32</v>
      </c>
      <c r="W30" s="12" t="s">
        <v>333</v>
      </c>
      <c r="X30" s="12" t="s">
        <v>334</v>
      </c>
      <c r="Y30" s="12" t="s">
        <v>335</v>
      </c>
      <c r="Z30" s="12" t="str">
        <f t="shared" si="3"/>
        <v>hp_319;atk_128;defe_32</v>
      </c>
    </row>
    <row r="31" spans="1:26">
      <c r="Q31" s="12">
        <f t="shared" si="13"/>
        <v>4.5999999999999988</v>
      </c>
      <c r="R31" s="18">
        <v>74</v>
      </c>
      <c r="T31" s="12">
        <f t="shared" si="12"/>
        <v>340</v>
      </c>
      <c r="U31" s="12">
        <f t="shared" si="9"/>
        <v>136</v>
      </c>
      <c r="V31" s="12">
        <f t="shared" si="10"/>
        <v>34</v>
      </c>
      <c r="W31" s="12" t="s">
        <v>333</v>
      </c>
      <c r="X31" s="12" t="s">
        <v>334</v>
      </c>
      <c r="Y31" s="12" t="s">
        <v>335</v>
      </c>
      <c r="Z31" s="12" t="str">
        <f t="shared" si="3"/>
        <v>hp_340;atk_136;defe_34</v>
      </c>
    </row>
    <row r="32" spans="1:26">
      <c r="Q32" s="12">
        <f t="shared" si="13"/>
        <v>4.6999999999999984</v>
      </c>
      <c r="R32" s="18">
        <v>75</v>
      </c>
      <c r="T32" s="12">
        <f t="shared" si="12"/>
        <v>352</v>
      </c>
      <c r="U32" s="12">
        <f t="shared" si="9"/>
        <v>141</v>
      </c>
      <c r="V32" s="12">
        <f t="shared" si="10"/>
        <v>35</v>
      </c>
      <c r="W32" s="12" t="s">
        <v>333</v>
      </c>
      <c r="X32" s="12" t="s">
        <v>334</v>
      </c>
      <c r="Y32" s="12" t="s">
        <v>335</v>
      </c>
      <c r="Z32" s="12" t="str">
        <f t="shared" si="3"/>
        <v>hp_352;atk_141;defe_35</v>
      </c>
    </row>
    <row r="33" spans="17:26">
      <c r="Q33" s="12">
        <f t="shared" si="13"/>
        <v>4.799999999999998</v>
      </c>
      <c r="R33" s="18">
        <v>74</v>
      </c>
      <c r="T33" s="12">
        <f t="shared" si="12"/>
        <v>355</v>
      </c>
      <c r="U33" s="12">
        <f t="shared" si="9"/>
        <v>142</v>
      </c>
      <c r="V33" s="12">
        <f t="shared" si="10"/>
        <v>36</v>
      </c>
      <c r="W33" s="12" t="s">
        <v>333</v>
      </c>
      <c r="X33" s="12" t="s">
        <v>334</v>
      </c>
      <c r="Y33" s="12" t="s">
        <v>335</v>
      </c>
      <c r="Z33" s="12" t="str">
        <f t="shared" si="3"/>
        <v>hp_355;atk_142;defe_36</v>
      </c>
    </row>
    <row r="34" spans="17:26">
      <c r="Q34" s="12">
        <f t="shared" si="13"/>
        <v>4.8999999999999977</v>
      </c>
      <c r="R34" s="18">
        <v>72</v>
      </c>
      <c r="T34" s="12">
        <f t="shared" si="12"/>
        <v>352</v>
      </c>
      <c r="U34" s="12">
        <f t="shared" si="9"/>
        <v>141</v>
      </c>
      <c r="V34" s="12">
        <f t="shared" si="10"/>
        <v>35</v>
      </c>
      <c r="W34" s="12" t="s">
        <v>333</v>
      </c>
      <c r="X34" s="12" t="s">
        <v>334</v>
      </c>
      <c r="Y34" s="12" t="s">
        <v>335</v>
      </c>
      <c r="Z34" s="12" t="str">
        <f t="shared" si="3"/>
        <v>hp_352;atk_141;defe_35</v>
      </c>
    </row>
    <row r="35" spans="17:26">
      <c r="Q35" s="12">
        <f t="shared" si="13"/>
        <v>4.9999999999999973</v>
      </c>
      <c r="R35" s="18">
        <v>68</v>
      </c>
      <c r="T35" s="12">
        <f t="shared" si="12"/>
        <v>340</v>
      </c>
      <c r="U35" s="12">
        <f t="shared" si="9"/>
        <v>136</v>
      </c>
      <c r="V35" s="12">
        <f t="shared" si="10"/>
        <v>34</v>
      </c>
      <c r="W35" s="12" t="s">
        <v>333</v>
      </c>
      <c r="X35" s="12" t="s">
        <v>334</v>
      </c>
      <c r="Y35" s="12" t="s">
        <v>335</v>
      </c>
      <c r="Z35" s="12" t="str">
        <f t="shared" si="3"/>
        <v>hp_340;atk_136;defe_34</v>
      </c>
    </row>
    <row r="36" spans="17:26">
      <c r="Q36" s="12">
        <f t="shared" si="13"/>
        <v>5.099999999999997</v>
      </c>
      <c r="R36" s="18">
        <v>72</v>
      </c>
      <c r="T36" s="12">
        <f t="shared" si="12"/>
        <v>367</v>
      </c>
      <c r="U36" s="12">
        <f t="shared" si="9"/>
        <v>147</v>
      </c>
      <c r="V36" s="12">
        <f t="shared" si="10"/>
        <v>37</v>
      </c>
      <c r="W36" s="12" t="s">
        <v>333</v>
      </c>
      <c r="X36" s="12" t="s">
        <v>334</v>
      </c>
      <c r="Y36" s="12" t="s">
        <v>335</v>
      </c>
      <c r="Z36" s="12" t="str">
        <f t="shared" si="3"/>
        <v>hp_367;atk_147;defe_37</v>
      </c>
    </row>
    <row r="37" spans="17:26">
      <c r="Q37" s="12">
        <f t="shared" si="13"/>
        <v>5.1999999999999966</v>
      </c>
      <c r="R37" s="18">
        <v>73</v>
      </c>
      <c r="T37" s="12">
        <f t="shared" si="12"/>
        <v>379</v>
      </c>
      <c r="U37" s="12">
        <f t="shared" si="9"/>
        <v>152</v>
      </c>
      <c r="V37" s="12">
        <f t="shared" si="10"/>
        <v>38</v>
      </c>
      <c r="W37" s="12" t="s">
        <v>333</v>
      </c>
      <c r="X37" s="12" t="s">
        <v>334</v>
      </c>
      <c r="Y37" s="12" t="s">
        <v>335</v>
      </c>
      <c r="Z37" s="12" t="str">
        <f t="shared" si="3"/>
        <v>hp_379;atk_152;defe_38</v>
      </c>
    </row>
    <row r="38" spans="17:26">
      <c r="Q38" s="12">
        <f t="shared" si="13"/>
        <v>5.2999999999999963</v>
      </c>
      <c r="R38" s="18">
        <v>77</v>
      </c>
      <c r="T38" s="12">
        <f t="shared" si="12"/>
        <v>408</v>
      </c>
      <c r="U38" s="12">
        <f t="shared" si="9"/>
        <v>163</v>
      </c>
      <c r="V38" s="12">
        <f t="shared" si="10"/>
        <v>41</v>
      </c>
      <c r="W38" s="12" t="s">
        <v>333</v>
      </c>
      <c r="X38" s="12" t="s">
        <v>334</v>
      </c>
      <c r="Y38" s="12" t="s">
        <v>335</v>
      </c>
      <c r="Z38" s="12" t="str">
        <f t="shared" si="3"/>
        <v>hp_408;atk_163;defe_41</v>
      </c>
    </row>
    <row r="39" spans="17:26">
      <c r="Q39" s="12">
        <f t="shared" si="13"/>
        <v>5.3999999999999959</v>
      </c>
      <c r="R39" s="18">
        <v>77</v>
      </c>
      <c r="T39" s="12">
        <f t="shared" si="12"/>
        <v>415</v>
      </c>
      <c r="U39" s="12">
        <f t="shared" si="9"/>
        <v>166</v>
      </c>
      <c r="V39" s="12">
        <f t="shared" si="10"/>
        <v>42</v>
      </c>
      <c r="W39" s="12" t="s">
        <v>333</v>
      </c>
      <c r="X39" s="12" t="s">
        <v>334</v>
      </c>
      <c r="Y39" s="12" t="s">
        <v>335</v>
      </c>
      <c r="Z39" s="12" t="str">
        <f t="shared" si="3"/>
        <v>hp_415;atk_166;defe_42</v>
      </c>
    </row>
    <row r="40" spans="17:26">
      <c r="Q40" s="12">
        <f t="shared" si="13"/>
        <v>5.4999999999999956</v>
      </c>
      <c r="R40" s="18">
        <v>81</v>
      </c>
      <c r="T40" s="12">
        <f t="shared" si="12"/>
        <v>445</v>
      </c>
      <c r="U40" s="12">
        <f t="shared" si="9"/>
        <v>178</v>
      </c>
      <c r="V40" s="12">
        <f t="shared" si="10"/>
        <v>45</v>
      </c>
      <c r="W40" s="12" t="s">
        <v>333</v>
      </c>
      <c r="X40" s="12" t="s">
        <v>334</v>
      </c>
      <c r="Y40" s="12" t="s">
        <v>335</v>
      </c>
      <c r="Z40" s="12" t="str">
        <f t="shared" si="3"/>
        <v>hp_445;atk_178;defe_45</v>
      </c>
    </row>
    <row r="41" spans="17:26">
      <c r="Q41" s="12">
        <f t="shared" si="13"/>
        <v>5.5999999999999952</v>
      </c>
      <c r="R41" s="18">
        <v>81</v>
      </c>
      <c r="T41" s="12">
        <f t="shared" si="12"/>
        <v>453</v>
      </c>
      <c r="U41" s="12">
        <f t="shared" si="9"/>
        <v>181</v>
      </c>
      <c r="V41" s="12">
        <f t="shared" si="10"/>
        <v>45</v>
      </c>
      <c r="W41" s="12" t="s">
        <v>333</v>
      </c>
      <c r="X41" s="12" t="s">
        <v>334</v>
      </c>
      <c r="Y41" s="12" t="s">
        <v>335</v>
      </c>
      <c r="Z41" s="12" t="str">
        <f t="shared" si="3"/>
        <v>hp_453;atk_181;defe_45</v>
      </c>
    </row>
    <row r="42" spans="17:26">
      <c r="Q42" s="12">
        <f t="shared" si="13"/>
        <v>5.6999999999999948</v>
      </c>
      <c r="R42" s="18">
        <v>84</v>
      </c>
      <c r="T42" s="12">
        <f t="shared" si="12"/>
        <v>478</v>
      </c>
      <c r="U42" s="12">
        <f t="shared" si="9"/>
        <v>191</v>
      </c>
      <c r="V42" s="12">
        <f t="shared" si="10"/>
        <v>48</v>
      </c>
      <c r="W42" s="12" t="s">
        <v>333</v>
      </c>
      <c r="X42" s="12" t="s">
        <v>334</v>
      </c>
      <c r="Y42" s="12" t="s">
        <v>335</v>
      </c>
      <c r="Z42" s="12" t="str">
        <f t="shared" si="3"/>
        <v>hp_478;atk_191;defe_48</v>
      </c>
    </row>
    <row r="43" spans="17:26">
      <c r="R43" s="18"/>
    </row>
    <row r="44" spans="17:26">
      <c r="R44" s="18"/>
    </row>
    <row r="45" spans="17:26">
      <c r="R45" s="1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J45" sqref="J45"/>
    </sheetView>
  </sheetViews>
  <sheetFormatPr defaultRowHeight="13.5"/>
  <cols>
    <col min="1" max="1" width="35" bestFit="1" customWidth="1"/>
  </cols>
  <sheetData>
    <row r="1" spans="1:3">
      <c r="A1" s="12">
        <v>1080</v>
      </c>
      <c r="B1">
        <v>432</v>
      </c>
      <c r="C1">
        <v>108</v>
      </c>
    </row>
    <row r="2" spans="1:3">
      <c r="A2" s="12">
        <v>2534</v>
      </c>
      <c r="B2">
        <v>1014</v>
      </c>
      <c r="C2">
        <v>253</v>
      </c>
    </row>
    <row r="3" spans="1:3">
      <c r="A3" s="12">
        <v>4267</v>
      </c>
      <c r="B3">
        <v>1706</v>
      </c>
      <c r="C3">
        <v>427</v>
      </c>
    </row>
    <row r="4" spans="1:3">
      <c r="A4" s="12">
        <v>8370</v>
      </c>
      <c r="B4">
        <v>3347</v>
      </c>
      <c r="C4">
        <v>837</v>
      </c>
    </row>
    <row r="5" spans="1:3">
      <c r="A5" s="12">
        <v>14281</v>
      </c>
      <c r="B5">
        <v>5712</v>
      </c>
      <c r="C5">
        <v>1428</v>
      </c>
    </row>
    <row r="6" spans="1:3">
      <c r="A6" s="12">
        <v>23099</v>
      </c>
      <c r="B6">
        <v>9239</v>
      </c>
      <c r="C6">
        <v>2310</v>
      </c>
    </row>
    <row r="7" spans="1:3">
      <c r="A7" s="12">
        <v>33319</v>
      </c>
      <c r="B7">
        <v>13327</v>
      </c>
      <c r="C7">
        <v>3332</v>
      </c>
    </row>
    <row r="8" spans="1:3">
      <c r="A8" s="12">
        <v>46278</v>
      </c>
      <c r="B8">
        <v>18511</v>
      </c>
      <c r="C8">
        <v>4627</v>
      </c>
    </row>
    <row r="9" spans="1:3">
      <c r="A9" s="12">
        <v>65086</v>
      </c>
      <c r="B9">
        <v>26034</v>
      </c>
      <c r="C9">
        <v>6509</v>
      </c>
    </row>
    <row r="10" spans="1:3">
      <c r="A10" s="12">
        <v>91385</v>
      </c>
      <c r="B10">
        <v>36554</v>
      </c>
      <c r="C10">
        <v>9138</v>
      </c>
    </row>
    <row r="11" spans="1:3">
      <c r="A11" s="12">
        <v>124897</v>
      </c>
      <c r="B11">
        <v>49958</v>
      </c>
      <c r="C11">
        <v>12489</v>
      </c>
    </row>
    <row r="12" spans="1:3">
      <c r="A12" s="12">
        <v>167686</v>
      </c>
      <c r="B12">
        <v>67075</v>
      </c>
      <c r="C12">
        <v>16769</v>
      </c>
    </row>
    <row r="13" spans="1:3">
      <c r="A13" s="12">
        <v>205403</v>
      </c>
      <c r="B13">
        <v>82161</v>
      </c>
      <c r="C13">
        <v>20540</v>
      </c>
    </row>
    <row r="14" spans="1:3">
      <c r="A14" s="12">
        <v>266668</v>
      </c>
      <c r="B14">
        <v>106667</v>
      </c>
      <c r="C14">
        <v>26667</v>
      </c>
    </row>
    <row r="15" spans="1:3">
      <c r="A15" s="12">
        <v>324961</v>
      </c>
      <c r="B15">
        <v>129984</v>
      </c>
      <c r="C15">
        <v>32496</v>
      </c>
    </row>
    <row r="16" spans="1:3">
      <c r="A16" s="12">
        <v>404877</v>
      </c>
      <c r="B16">
        <v>161951</v>
      </c>
      <c r="C16">
        <v>40488</v>
      </c>
    </row>
    <row r="17" spans="1:3">
      <c r="A17" s="12">
        <v>465816</v>
      </c>
      <c r="B17">
        <v>186326</v>
      </c>
      <c r="C17">
        <v>46581</v>
      </c>
    </row>
    <row r="18" spans="1:3">
      <c r="A18" s="12">
        <v>545244</v>
      </c>
      <c r="B18">
        <v>218097</v>
      </c>
      <c r="C18">
        <v>54524</v>
      </c>
    </row>
    <row r="19" spans="1:3">
      <c r="A19" s="12">
        <v>599561</v>
      </c>
      <c r="B19">
        <v>239824</v>
      </c>
      <c r="C19">
        <v>59956</v>
      </c>
    </row>
    <row r="20" spans="1:3">
      <c r="A20" s="12">
        <v>682915</v>
      </c>
      <c r="B20">
        <v>273166</v>
      </c>
      <c r="C20">
        <v>68292</v>
      </c>
    </row>
    <row r="22" spans="1:3">
      <c r="A22" s="12">
        <v>36</v>
      </c>
      <c r="B22">
        <v>14</v>
      </c>
      <c r="C22">
        <v>4</v>
      </c>
    </row>
    <row r="23" spans="1:3">
      <c r="A23" s="12">
        <v>42</v>
      </c>
      <c r="B23">
        <v>17</v>
      </c>
      <c r="C23">
        <v>4</v>
      </c>
    </row>
    <row r="24" spans="1:3">
      <c r="A24" s="12">
        <v>48</v>
      </c>
      <c r="B24">
        <v>19</v>
      </c>
      <c r="C24">
        <v>4</v>
      </c>
    </row>
    <row r="25" spans="1:3">
      <c r="A25" s="12">
        <v>54</v>
      </c>
      <c r="B25">
        <v>21</v>
      </c>
      <c r="C25">
        <v>5</v>
      </c>
    </row>
    <row r="26" spans="1:3">
      <c r="A26" s="12">
        <v>59</v>
      </c>
      <c r="B26">
        <v>23</v>
      </c>
      <c r="C26">
        <v>6</v>
      </c>
    </row>
    <row r="27" spans="1:3">
      <c r="A27" s="12">
        <v>64</v>
      </c>
      <c r="B27">
        <v>26</v>
      </c>
      <c r="C27">
        <v>6</v>
      </c>
    </row>
    <row r="28" spans="1:3">
      <c r="A28" s="12">
        <v>68</v>
      </c>
      <c r="B28">
        <v>27</v>
      </c>
      <c r="C28">
        <v>6</v>
      </c>
    </row>
    <row r="29" spans="1:3">
      <c r="A29" s="12">
        <v>71</v>
      </c>
      <c r="B29">
        <v>28</v>
      </c>
      <c r="C29">
        <v>7</v>
      </c>
    </row>
    <row r="30" spans="1:3">
      <c r="A30" s="12">
        <v>74</v>
      </c>
      <c r="B30">
        <v>29</v>
      </c>
      <c r="C30">
        <v>7</v>
      </c>
    </row>
    <row r="31" spans="1:3">
      <c r="A31" s="12">
        <v>75</v>
      </c>
      <c r="B31">
        <v>29</v>
      </c>
      <c r="C31">
        <v>7</v>
      </c>
    </row>
    <row r="32" spans="1:3">
      <c r="A32" s="12">
        <v>74</v>
      </c>
      <c r="B32">
        <v>30</v>
      </c>
      <c r="C32">
        <v>7</v>
      </c>
    </row>
    <row r="33" spans="1:3">
      <c r="A33" s="12">
        <v>72</v>
      </c>
      <c r="B33">
        <v>29</v>
      </c>
      <c r="C33">
        <v>7</v>
      </c>
    </row>
    <row r="34" spans="1:3">
      <c r="A34" s="12">
        <v>68</v>
      </c>
      <c r="B34">
        <v>27</v>
      </c>
      <c r="C34">
        <v>7</v>
      </c>
    </row>
    <row r="35" spans="1:3">
      <c r="A35" s="12">
        <v>72</v>
      </c>
      <c r="B35">
        <v>29</v>
      </c>
      <c r="C35">
        <v>7</v>
      </c>
    </row>
    <row r="36" spans="1:3">
      <c r="A36" s="12">
        <v>73</v>
      </c>
      <c r="B36">
        <v>29</v>
      </c>
      <c r="C36">
        <v>7</v>
      </c>
    </row>
    <row r="37" spans="1:3">
      <c r="A37" s="12">
        <v>77</v>
      </c>
      <c r="B37">
        <v>31</v>
      </c>
      <c r="C37">
        <v>8</v>
      </c>
    </row>
    <row r="38" spans="1:3">
      <c r="A38" s="12">
        <v>77</v>
      </c>
      <c r="B38">
        <v>31</v>
      </c>
      <c r="C38">
        <v>7</v>
      </c>
    </row>
    <row r="39" spans="1:3">
      <c r="A39" s="12">
        <v>81</v>
      </c>
      <c r="B39">
        <v>32</v>
      </c>
      <c r="C39">
        <v>8</v>
      </c>
    </row>
    <row r="40" spans="1:3">
      <c r="A40" s="12">
        <v>81</v>
      </c>
      <c r="B40">
        <v>32</v>
      </c>
      <c r="C40">
        <v>8</v>
      </c>
    </row>
    <row r="41" spans="1:3">
      <c r="A41" s="12">
        <v>84</v>
      </c>
      <c r="B41">
        <v>33</v>
      </c>
      <c r="C41">
        <v>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6"/>
  <sheetViews>
    <sheetView workbookViewId="0">
      <selection activeCell="F45" sqref="F45"/>
    </sheetView>
  </sheetViews>
  <sheetFormatPr defaultColWidth="9" defaultRowHeight="13.5"/>
  <cols>
    <col min="2" max="2" width="15" customWidth="1"/>
    <col min="3" max="3" width="22.75" customWidth="1"/>
  </cols>
  <sheetData>
    <row r="1" spans="1:3">
      <c r="A1" t="s">
        <v>34</v>
      </c>
      <c r="B1" t="s">
        <v>1</v>
      </c>
      <c r="C1" t="s">
        <v>3</v>
      </c>
    </row>
    <row r="2" spans="1:3">
      <c r="A2" t="s">
        <v>9</v>
      </c>
      <c r="B2" t="s">
        <v>10</v>
      </c>
      <c r="C2" t="s">
        <v>10</v>
      </c>
    </row>
    <row r="3" spans="1:3">
      <c r="A3" t="s">
        <v>13</v>
      </c>
      <c r="B3" t="s">
        <v>14</v>
      </c>
      <c r="C3" t="s">
        <v>16</v>
      </c>
    </row>
    <row r="4" spans="1:3">
      <c r="A4">
        <v>1</v>
      </c>
      <c r="B4" t="s">
        <v>35</v>
      </c>
      <c r="C4" t="s">
        <v>36</v>
      </c>
    </row>
    <row r="5" spans="1:3">
      <c r="A5">
        <v>2</v>
      </c>
      <c r="B5" t="s">
        <v>37</v>
      </c>
      <c r="C5" t="s">
        <v>38</v>
      </c>
    </row>
    <row r="6" spans="1:3">
      <c r="A6">
        <v>3</v>
      </c>
      <c r="B6" t="s">
        <v>39</v>
      </c>
      <c r="C6" t="s">
        <v>40</v>
      </c>
    </row>
  </sheetData>
  <phoneticPr fontId="5" type="noConversion"/>
  <pageMargins left="0.7" right="0.7" top="0.75" bottom="0.75" header="0.3" footer="0.3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9"/>
  <sheetViews>
    <sheetView workbookViewId="0">
      <selection activeCell="D26" sqref="D26"/>
    </sheetView>
  </sheetViews>
  <sheetFormatPr defaultColWidth="9" defaultRowHeight="13.5"/>
  <cols>
    <col min="3" max="4" width="27" customWidth="1"/>
    <col min="5" max="5" width="22.375" customWidth="1"/>
    <col min="6" max="6" width="23" customWidth="1"/>
    <col min="7" max="7" width="34.75" customWidth="1"/>
  </cols>
  <sheetData>
    <row r="1" spans="1:7">
      <c r="A1" t="s">
        <v>41</v>
      </c>
      <c r="B1" t="s">
        <v>42</v>
      </c>
      <c r="C1" s="2" t="s">
        <v>43</v>
      </c>
      <c r="D1" s="2" t="s">
        <v>44</v>
      </c>
      <c r="E1" t="s">
        <v>45</v>
      </c>
      <c r="F1" t="s">
        <v>46</v>
      </c>
      <c r="G1" t="s">
        <v>47</v>
      </c>
    </row>
    <row r="2" spans="1:7">
      <c r="A2" t="s">
        <v>9</v>
      </c>
      <c r="B2" t="s">
        <v>12</v>
      </c>
      <c r="C2" s="3" t="s">
        <v>10</v>
      </c>
      <c r="D2" s="3" t="s">
        <v>12</v>
      </c>
      <c r="E2" t="s">
        <v>48</v>
      </c>
      <c r="F2" t="s">
        <v>48</v>
      </c>
      <c r="G2" t="s">
        <v>48</v>
      </c>
    </row>
    <row r="3" spans="1:7">
      <c r="A3" t="s">
        <v>13</v>
      </c>
      <c r="B3" t="s">
        <v>49</v>
      </c>
      <c r="C3" s="2" t="s">
        <v>14</v>
      </c>
      <c r="D3" s="2" t="s">
        <v>50</v>
      </c>
      <c r="E3" t="s">
        <v>51</v>
      </c>
      <c r="F3" t="s">
        <v>52</v>
      </c>
      <c r="G3" t="s">
        <v>53</v>
      </c>
    </row>
    <row r="4" spans="1:7">
      <c r="A4">
        <v>1</v>
      </c>
      <c r="B4" s="3">
        <v>200</v>
      </c>
      <c r="C4" s="2" t="s">
        <v>54</v>
      </c>
      <c r="D4" s="2">
        <v>10</v>
      </c>
      <c r="E4" s="4" t="s">
        <v>55</v>
      </c>
      <c r="F4" s="3" t="s">
        <v>56</v>
      </c>
      <c r="G4" s="3" t="s">
        <v>57</v>
      </c>
    </row>
    <row r="5" spans="1:7">
      <c r="A5">
        <v>2</v>
      </c>
      <c r="B5" s="3">
        <v>360</v>
      </c>
      <c r="C5" s="2" t="s">
        <v>54</v>
      </c>
      <c r="D5" s="2">
        <v>10</v>
      </c>
      <c r="E5" s="4" t="s">
        <v>58</v>
      </c>
      <c r="F5" s="3" t="s">
        <v>59</v>
      </c>
      <c r="G5" s="3" t="s">
        <v>60</v>
      </c>
    </row>
    <row r="6" spans="1:7">
      <c r="A6">
        <v>3</v>
      </c>
      <c r="B6" s="3">
        <v>640</v>
      </c>
      <c r="C6" s="2" t="s">
        <v>54</v>
      </c>
      <c r="D6" s="2">
        <v>10</v>
      </c>
      <c r="E6" s="4" t="s">
        <v>61</v>
      </c>
      <c r="F6" s="3" t="s">
        <v>62</v>
      </c>
      <c r="G6" s="3" t="s">
        <v>63</v>
      </c>
    </row>
    <row r="7" spans="1:7">
      <c r="A7">
        <v>4</v>
      </c>
      <c r="B7" s="3">
        <v>1100</v>
      </c>
      <c r="C7" s="2" t="s">
        <v>54</v>
      </c>
      <c r="D7" s="2">
        <v>10</v>
      </c>
      <c r="E7" s="4" t="s">
        <v>64</v>
      </c>
      <c r="F7" s="3" t="s">
        <v>65</v>
      </c>
      <c r="G7" s="3" t="s">
        <v>66</v>
      </c>
    </row>
    <row r="8" spans="1:7">
      <c r="A8">
        <v>5</v>
      </c>
      <c r="B8" s="3">
        <v>1600</v>
      </c>
      <c r="C8" s="2" t="s">
        <v>54</v>
      </c>
      <c r="D8" s="2">
        <v>10</v>
      </c>
      <c r="E8" s="4" t="s">
        <v>67</v>
      </c>
      <c r="F8" s="3" t="s">
        <v>68</v>
      </c>
      <c r="G8" s="3" t="s">
        <v>69</v>
      </c>
    </row>
    <row r="9" spans="1:7">
      <c r="A9">
        <v>6</v>
      </c>
      <c r="B9" s="3">
        <v>2300</v>
      </c>
      <c r="C9" s="2" t="s">
        <v>54</v>
      </c>
      <c r="D9" s="2">
        <v>10</v>
      </c>
      <c r="E9" s="4" t="s">
        <v>70</v>
      </c>
      <c r="F9" s="3" t="s">
        <v>71</v>
      </c>
      <c r="G9" s="3" t="s">
        <v>72</v>
      </c>
    </row>
    <row r="10" spans="1:7">
      <c r="A10">
        <v>7</v>
      </c>
      <c r="B10" s="3">
        <v>3600</v>
      </c>
      <c r="C10" s="2" t="s">
        <v>54</v>
      </c>
      <c r="D10" s="2">
        <v>10</v>
      </c>
      <c r="E10" s="4" t="s">
        <v>73</v>
      </c>
      <c r="F10" s="3" t="s">
        <v>74</v>
      </c>
      <c r="G10" s="3" t="s">
        <v>75</v>
      </c>
    </row>
    <row r="11" spans="1:7">
      <c r="A11">
        <v>8</v>
      </c>
      <c r="B11" s="3">
        <v>6000</v>
      </c>
      <c r="C11" s="2" t="s">
        <v>54</v>
      </c>
      <c r="D11" s="2">
        <v>10</v>
      </c>
      <c r="E11" s="4" t="s">
        <v>76</v>
      </c>
      <c r="F11" s="3" t="s">
        <v>77</v>
      </c>
      <c r="G11" s="3" t="s">
        <v>78</v>
      </c>
    </row>
    <row r="12" spans="1:7">
      <c r="A12">
        <v>9</v>
      </c>
      <c r="B12" s="3">
        <v>9600</v>
      </c>
      <c r="C12" s="2" t="s">
        <v>54</v>
      </c>
      <c r="D12" s="2">
        <v>10</v>
      </c>
      <c r="E12" s="4" t="s">
        <v>79</v>
      </c>
      <c r="F12" s="3" t="s">
        <v>80</v>
      </c>
      <c r="G12" s="3" t="s">
        <v>81</v>
      </c>
    </row>
    <row r="13" spans="1:7">
      <c r="A13">
        <v>10</v>
      </c>
      <c r="B13" s="3">
        <v>15000</v>
      </c>
      <c r="C13" s="2" t="s">
        <v>54</v>
      </c>
      <c r="D13" s="2">
        <v>10</v>
      </c>
      <c r="E13" s="4" t="s">
        <v>82</v>
      </c>
      <c r="F13" s="3" t="s">
        <v>83</v>
      </c>
      <c r="G13" s="3" t="s">
        <v>84</v>
      </c>
    </row>
    <row r="14" spans="1:7">
      <c r="A14">
        <v>11</v>
      </c>
      <c r="B14" s="3">
        <v>17600</v>
      </c>
      <c r="C14" s="2" t="s">
        <v>54</v>
      </c>
      <c r="D14" s="2">
        <v>10</v>
      </c>
      <c r="E14" s="4" t="s">
        <v>85</v>
      </c>
      <c r="F14" s="3" t="s">
        <v>86</v>
      </c>
      <c r="G14" s="3" t="s">
        <v>87</v>
      </c>
    </row>
    <row r="15" spans="1:7">
      <c r="A15">
        <v>12</v>
      </c>
      <c r="B15" s="3">
        <v>22200</v>
      </c>
      <c r="C15" s="2" t="s">
        <v>54</v>
      </c>
      <c r="D15" s="2">
        <v>10</v>
      </c>
      <c r="E15" s="4" t="s">
        <v>88</v>
      </c>
      <c r="F15" s="3" t="s">
        <v>89</v>
      </c>
      <c r="G15" s="3" t="s">
        <v>90</v>
      </c>
    </row>
    <row r="16" spans="1:7">
      <c r="A16">
        <v>13</v>
      </c>
      <c r="B16" s="3">
        <v>27200</v>
      </c>
      <c r="C16" s="2" t="s">
        <v>54</v>
      </c>
      <c r="D16" s="2">
        <v>10</v>
      </c>
      <c r="E16" s="4" t="s">
        <v>91</v>
      </c>
      <c r="F16" s="3" t="s">
        <v>92</v>
      </c>
      <c r="G16" s="3" t="s">
        <v>93</v>
      </c>
    </row>
    <row r="17" spans="1:7">
      <c r="A17">
        <v>14</v>
      </c>
      <c r="B17" s="3">
        <v>36000</v>
      </c>
      <c r="C17" s="2" t="s">
        <v>54</v>
      </c>
      <c r="D17" s="2">
        <v>10</v>
      </c>
      <c r="E17" s="4" t="s">
        <v>94</v>
      </c>
      <c r="F17" s="3" t="s">
        <v>95</v>
      </c>
      <c r="G17" s="3" t="s">
        <v>96</v>
      </c>
    </row>
    <row r="18" spans="1:7">
      <c r="A18">
        <v>15</v>
      </c>
      <c r="B18" s="3">
        <v>0</v>
      </c>
      <c r="C18" s="2" t="s">
        <v>97</v>
      </c>
      <c r="D18" s="2">
        <v>10</v>
      </c>
      <c r="E18" s="4" t="s">
        <v>98</v>
      </c>
      <c r="F18" s="3" t="s">
        <v>99</v>
      </c>
      <c r="G18" s="3" t="s">
        <v>100</v>
      </c>
    </row>
    <row r="19" spans="1:7">
      <c r="G19" s="2"/>
    </row>
  </sheetData>
  <phoneticPr fontId="5" type="noConversion"/>
  <pageMargins left="0.7" right="0.7" top="0.75" bottom="0.75" header="0.3" footer="0.3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14"/>
  <sheetViews>
    <sheetView workbookViewId="0">
      <selection activeCell="E9" sqref="E9"/>
    </sheetView>
  </sheetViews>
  <sheetFormatPr defaultColWidth="9" defaultRowHeight="13.5"/>
  <cols>
    <col min="3" max="3" width="15" customWidth="1"/>
    <col min="4" max="4" width="25.125" customWidth="1"/>
    <col min="5" max="5" width="22.75" customWidth="1"/>
    <col min="6" max="6" width="22" customWidth="1"/>
    <col min="7" max="7" width="22.25" customWidth="1"/>
    <col min="8" max="8" width="21.375" customWidth="1"/>
    <col min="9" max="9" width="9" customWidth="1"/>
    <col min="13" max="13" width="13" bestFit="1" customWidth="1"/>
  </cols>
  <sheetData>
    <row r="1" spans="1:16">
      <c r="A1" t="s">
        <v>101</v>
      </c>
      <c r="B1" s="7" t="s">
        <v>218</v>
      </c>
      <c r="C1" t="s">
        <v>1</v>
      </c>
      <c r="D1" s="1" t="s">
        <v>102</v>
      </c>
      <c r="E1" t="s">
        <v>103</v>
      </c>
      <c r="F1" t="s">
        <v>104</v>
      </c>
      <c r="G1" t="s">
        <v>105</v>
      </c>
      <c r="H1" t="s">
        <v>106</v>
      </c>
      <c r="I1" s="1" t="s">
        <v>107</v>
      </c>
      <c r="J1" s="1" t="s">
        <v>108</v>
      </c>
      <c r="K1" s="1" t="s">
        <v>144</v>
      </c>
      <c r="L1" s="1" t="s">
        <v>151</v>
      </c>
      <c r="M1" s="1" t="s">
        <v>109</v>
      </c>
    </row>
    <row r="2" spans="1:16">
      <c r="A2" t="s">
        <v>9</v>
      </c>
      <c r="B2" s="7" t="s">
        <v>219</v>
      </c>
      <c r="C2" t="s">
        <v>10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s="1" t="s">
        <v>110</v>
      </c>
      <c r="J2" s="1" t="s">
        <v>12</v>
      </c>
      <c r="K2" s="1" t="s">
        <v>143</v>
      </c>
      <c r="L2" s="1" t="s">
        <v>143</v>
      </c>
      <c r="M2" s="1" t="s">
        <v>12</v>
      </c>
    </row>
    <row r="3" spans="1:16">
      <c r="A3" t="s">
        <v>13</v>
      </c>
      <c r="B3" s="7" t="s">
        <v>220</v>
      </c>
      <c r="C3" t="s">
        <v>14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s="1" t="s">
        <v>116</v>
      </c>
      <c r="J3" s="1" t="s">
        <v>117</v>
      </c>
      <c r="K3" s="1" t="s">
        <v>145</v>
      </c>
      <c r="L3" s="1" t="s">
        <v>152</v>
      </c>
      <c r="M3" s="1" t="s">
        <v>118</v>
      </c>
    </row>
    <row r="4" spans="1:16">
      <c r="A4" s="12">
        <v>1</v>
      </c>
      <c r="B4" s="14" t="s">
        <v>221</v>
      </c>
      <c r="C4" s="13"/>
      <c r="D4" s="12">
        <v>1</v>
      </c>
      <c r="E4" s="12">
        <v>5</v>
      </c>
      <c r="F4" s="12">
        <v>7200</v>
      </c>
      <c r="G4" s="12">
        <v>3</v>
      </c>
      <c r="H4" s="12">
        <v>5</v>
      </c>
      <c r="I4" s="12" t="s">
        <v>119</v>
      </c>
      <c r="J4" s="12"/>
      <c r="K4" s="12"/>
      <c r="L4" s="12" t="s">
        <v>153</v>
      </c>
      <c r="M4" s="12"/>
      <c r="N4" s="12">
        <v>25</v>
      </c>
      <c r="O4" s="12"/>
      <c r="P4" s="12"/>
    </row>
    <row r="5" spans="1:16">
      <c r="A5" s="12">
        <v>2</v>
      </c>
      <c r="B5" s="14" t="s">
        <v>222</v>
      </c>
      <c r="C5" s="14" t="s">
        <v>223</v>
      </c>
      <c r="D5" s="12">
        <v>1</v>
      </c>
      <c r="E5" s="12">
        <v>8</v>
      </c>
      <c r="F5" s="12">
        <v>7200</v>
      </c>
      <c r="G5" s="12">
        <v>3</v>
      </c>
      <c r="H5" s="12">
        <v>5</v>
      </c>
      <c r="I5" s="12" t="s">
        <v>120</v>
      </c>
      <c r="J5" s="12"/>
      <c r="K5" s="12"/>
      <c r="L5" s="12" t="s">
        <v>154</v>
      </c>
      <c r="M5" s="12"/>
      <c r="N5" s="12">
        <v>40</v>
      </c>
      <c r="O5" s="12"/>
      <c r="P5" s="12"/>
    </row>
    <row r="6" spans="1:16">
      <c r="A6" s="12">
        <v>3</v>
      </c>
      <c r="B6" s="14" t="s">
        <v>224</v>
      </c>
      <c r="C6" s="14" t="s">
        <v>225</v>
      </c>
      <c r="D6" s="12">
        <v>1</v>
      </c>
      <c r="E6" s="12">
        <v>25</v>
      </c>
      <c r="F6" s="12">
        <v>14400</v>
      </c>
      <c r="G6" s="12">
        <v>1</v>
      </c>
      <c r="H6" s="12">
        <v>3</v>
      </c>
      <c r="I6" s="12" t="s">
        <v>121</v>
      </c>
      <c r="J6" s="12"/>
      <c r="K6" s="12"/>
      <c r="L6" s="12" t="s">
        <v>155</v>
      </c>
      <c r="M6" s="12"/>
      <c r="N6" s="12">
        <v>75</v>
      </c>
      <c r="O6" s="12"/>
      <c r="P6" s="12"/>
    </row>
    <row r="7" spans="1:16">
      <c r="A7" s="12">
        <v>4</v>
      </c>
      <c r="B7" s="14" t="s">
        <v>226</v>
      </c>
      <c r="C7" s="13"/>
      <c r="D7" s="12">
        <v>2</v>
      </c>
      <c r="E7" s="12">
        <v>420</v>
      </c>
      <c r="F7" s="12">
        <v>0</v>
      </c>
      <c r="G7" s="12">
        <v>0</v>
      </c>
      <c r="H7" s="12">
        <v>0</v>
      </c>
      <c r="I7" s="12" t="s">
        <v>122</v>
      </c>
      <c r="J7" s="12"/>
      <c r="K7" s="12"/>
      <c r="L7" s="12"/>
      <c r="M7" s="12"/>
      <c r="N7" s="12">
        <v>280</v>
      </c>
      <c r="O7" s="12"/>
      <c r="P7" s="12"/>
    </row>
    <row r="8" spans="1:16">
      <c r="A8" s="12">
        <v>5</v>
      </c>
      <c r="B8" s="14" t="s">
        <v>226</v>
      </c>
      <c r="C8" s="13" t="s">
        <v>227</v>
      </c>
      <c r="D8" s="12">
        <v>3</v>
      </c>
      <c r="E8" s="12">
        <v>480</v>
      </c>
      <c r="F8" s="12">
        <v>0</v>
      </c>
      <c r="G8" s="12">
        <v>0</v>
      </c>
      <c r="H8" s="12">
        <v>5</v>
      </c>
      <c r="I8" s="12" t="s">
        <v>123</v>
      </c>
      <c r="J8" s="12">
        <v>1163</v>
      </c>
      <c r="K8" s="12" t="s">
        <v>146</v>
      </c>
      <c r="L8" s="12" t="s">
        <v>156</v>
      </c>
      <c r="M8" s="12">
        <v>1</v>
      </c>
      <c r="N8" s="12"/>
      <c r="O8" s="12">
        <v>2.08725</v>
      </c>
      <c r="P8" s="12">
        <v>1000</v>
      </c>
    </row>
    <row r="9" spans="1:16">
      <c r="A9" s="12">
        <v>6</v>
      </c>
      <c r="B9" s="14" t="s">
        <v>226</v>
      </c>
      <c r="C9" s="14" t="s">
        <v>228</v>
      </c>
      <c r="D9" s="12">
        <v>3</v>
      </c>
      <c r="E9" s="12">
        <v>150</v>
      </c>
      <c r="F9" s="12">
        <v>0</v>
      </c>
      <c r="G9" s="12">
        <v>0</v>
      </c>
      <c r="H9" s="12">
        <v>3</v>
      </c>
      <c r="I9" s="12" t="s">
        <v>124</v>
      </c>
      <c r="J9" s="12">
        <v>1164</v>
      </c>
      <c r="K9" s="12" t="s">
        <v>147</v>
      </c>
      <c r="L9" s="12" t="s">
        <v>156</v>
      </c>
      <c r="M9" s="12">
        <v>1</v>
      </c>
      <c r="N9" s="12"/>
      <c r="O9" s="12">
        <v>1.8975</v>
      </c>
      <c r="P9" s="12">
        <v>280</v>
      </c>
    </row>
    <row r="10" spans="1:16">
      <c r="A10" s="12">
        <v>7</v>
      </c>
      <c r="B10" s="14" t="s">
        <v>226</v>
      </c>
      <c r="C10" s="14" t="s">
        <v>229</v>
      </c>
      <c r="D10" s="12">
        <v>3</v>
      </c>
      <c r="E10" s="12">
        <v>40</v>
      </c>
      <c r="F10" s="12">
        <v>0</v>
      </c>
      <c r="G10" s="12">
        <v>0</v>
      </c>
      <c r="H10" s="12">
        <v>3</v>
      </c>
      <c r="I10" s="12" t="s">
        <v>125</v>
      </c>
      <c r="J10" s="12">
        <v>1165</v>
      </c>
      <c r="K10" s="12" t="s">
        <v>148</v>
      </c>
      <c r="L10" s="12" t="s">
        <v>156</v>
      </c>
      <c r="M10" s="12"/>
      <c r="N10" s="12"/>
      <c r="O10" s="12">
        <v>1.6500000000000001</v>
      </c>
      <c r="P10" s="12">
        <v>66</v>
      </c>
    </row>
    <row r="11" spans="1:16">
      <c r="A11" s="12">
        <v>8</v>
      </c>
      <c r="B11" s="14" t="s">
        <v>226</v>
      </c>
      <c r="C11" s="14" t="s">
        <v>230</v>
      </c>
      <c r="D11" s="12">
        <v>3</v>
      </c>
      <c r="E11" s="12">
        <v>16</v>
      </c>
      <c r="F11" s="12">
        <v>0</v>
      </c>
      <c r="G11" s="12">
        <v>0</v>
      </c>
      <c r="H11" s="12">
        <v>3</v>
      </c>
      <c r="I11" s="12" t="s">
        <v>126</v>
      </c>
      <c r="J11" s="12">
        <v>1165</v>
      </c>
      <c r="K11" s="12" t="s">
        <v>149</v>
      </c>
      <c r="L11" s="12" t="s">
        <v>156</v>
      </c>
      <c r="M11" s="12"/>
      <c r="N11" s="12"/>
      <c r="O11" s="12">
        <v>1.5</v>
      </c>
      <c r="P11" s="12">
        <v>25</v>
      </c>
    </row>
    <row r="12" spans="1:16">
      <c r="A12" s="12">
        <v>9</v>
      </c>
      <c r="B12" s="14" t="s">
        <v>226</v>
      </c>
      <c r="C12" s="14" t="s">
        <v>231</v>
      </c>
      <c r="D12" s="12">
        <v>3</v>
      </c>
      <c r="E12" s="12">
        <v>7</v>
      </c>
      <c r="F12" s="12">
        <v>0</v>
      </c>
      <c r="G12" s="12">
        <v>0</v>
      </c>
      <c r="H12" s="12">
        <v>3</v>
      </c>
      <c r="I12" s="12" t="s">
        <v>127</v>
      </c>
      <c r="J12" s="12">
        <v>1165</v>
      </c>
      <c r="K12" s="12" t="s">
        <v>150</v>
      </c>
      <c r="L12" s="12" t="s">
        <v>156</v>
      </c>
      <c r="M12" s="12"/>
      <c r="N12" s="12"/>
      <c r="O12" s="12">
        <v>1.4285714285714286</v>
      </c>
      <c r="P12" s="12">
        <v>10</v>
      </c>
    </row>
    <row r="13" spans="1:16">
      <c r="C13" s="1"/>
    </row>
    <row r="14" spans="1:16">
      <c r="C14" s="1"/>
    </row>
  </sheetData>
  <phoneticPr fontId="5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M18"/>
  <sheetViews>
    <sheetView workbookViewId="0">
      <selection activeCell="G11" sqref="G11"/>
    </sheetView>
  </sheetViews>
  <sheetFormatPr defaultColWidth="9" defaultRowHeight="13.5"/>
  <cols>
    <col min="2" max="3" width="9" bestFit="1" customWidth="1"/>
    <col min="4" max="4" width="9" customWidth="1"/>
    <col min="5" max="5" width="62.625" customWidth="1"/>
    <col min="7" max="7" width="17.625" customWidth="1"/>
  </cols>
  <sheetData>
    <row r="1" spans="1:13">
      <c r="A1" t="s">
        <v>128</v>
      </c>
      <c r="B1" s="1" t="s">
        <v>129</v>
      </c>
      <c r="D1" s="7" t="s">
        <v>140</v>
      </c>
      <c r="E1" s="7" t="s">
        <v>133</v>
      </c>
      <c r="F1" s="6" t="s">
        <v>134</v>
      </c>
      <c r="G1" s="6" t="s">
        <v>135</v>
      </c>
    </row>
    <row r="2" spans="1:13">
      <c r="A2" t="s">
        <v>9</v>
      </c>
      <c r="B2" t="s">
        <v>12</v>
      </c>
      <c r="D2" s="7" t="s">
        <v>141</v>
      </c>
      <c r="E2" t="s">
        <v>10</v>
      </c>
      <c r="F2" s="6" t="s">
        <v>131</v>
      </c>
      <c r="G2" s="6" t="s">
        <v>136</v>
      </c>
    </row>
    <row r="3" spans="1:13">
      <c r="A3" t="s">
        <v>13</v>
      </c>
      <c r="B3" t="s">
        <v>130</v>
      </c>
      <c r="D3" s="7" t="s">
        <v>142</v>
      </c>
      <c r="E3" t="s">
        <v>16</v>
      </c>
      <c r="F3" s="6" t="s">
        <v>132</v>
      </c>
      <c r="G3" s="6" t="s">
        <v>137</v>
      </c>
    </row>
    <row r="4" spans="1:13">
      <c r="A4">
        <v>1</v>
      </c>
      <c r="B4" s="12">
        <v>1200</v>
      </c>
      <c r="C4" s="8">
        <v>1200</v>
      </c>
      <c r="D4" s="8">
        <v>1200</v>
      </c>
      <c r="E4" s="1" t="s">
        <v>209</v>
      </c>
      <c r="G4" t="s">
        <v>138</v>
      </c>
      <c r="H4" t="s">
        <v>157</v>
      </c>
      <c r="K4">
        <f>C4/'@marryPower'!$N$7</f>
        <v>4.2857142857142856</v>
      </c>
      <c r="L4">
        <f>C4/75*3.5</f>
        <v>56</v>
      </c>
      <c r="M4" t="s">
        <v>139</v>
      </c>
    </row>
    <row r="5" spans="1:13">
      <c r="A5">
        <v>2</v>
      </c>
      <c r="B5" s="12">
        <f>D4+D5</f>
        <v>4000</v>
      </c>
      <c r="C5" s="8">
        <v>2400</v>
      </c>
      <c r="D5" s="8">
        <v>2800</v>
      </c>
      <c r="E5" s="1" t="s">
        <v>203</v>
      </c>
      <c r="F5" s="13">
        <v>4632</v>
      </c>
      <c r="G5" s="29" t="s">
        <v>565</v>
      </c>
      <c r="H5" t="s">
        <v>158</v>
      </c>
      <c r="K5">
        <f>C5/'@marryPower'!$N$7</f>
        <v>8.5714285714285712</v>
      </c>
      <c r="L5">
        <f t="shared" ref="L5:L18" si="0">C5/75*3.5</f>
        <v>112</v>
      </c>
    </row>
    <row r="6" spans="1:13">
      <c r="A6">
        <v>3</v>
      </c>
      <c r="B6" s="12">
        <f>B5+D6</f>
        <v>8300</v>
      </c>
      <c r="C6" s="8">
        <v>3600</v>
      </c>
      <c r="D6" s="8">
        <v>4300</v>
      </c>
      <c r="E6" s="1" t="s">
        <v>210</v>
      </c>
      <c r="G6" t="s">
        <v>138</v>
      </c>
      <c r="H6" t="s">
        <v>159</v>
      </c>
      <c r="K6">
        <f>C6/'@marryPower'!$N$7</f>
        <v>12.857142857142858</v>
      </c>
      <c r="L6">
        <f t="shared" si="0"/>
        <v>168</v>
      </c>
    </row>
    <row r="7" spans="1:13">
      <c r="A7">
        <v>4</v>
      </c>
      <c r="B7" s="12">
        <f t="shared" ref="B7:B18" si="1">B6+D7</f>
        <v>14100</v>
      </c>
      <c r="C7" s="8">
        <v>4800</v>
      </c>
      <c r="D7" s="8">
        <v>5800</v>
      </c>
      <c r="E7" s="1" t="s">
        <v>204</v>
      </c>
      <c r="G7" t="s">
        <v>138</v>
      </c>
      <c r="H7" t="s">
        <v>160</v>
      </c>
      <c r="K7">
        <f>C7/'@marryPower'!$N$7</f>
        <v>17.142857142857142</v>
      </c>
      <c r="L7">
        <f t="shared" si="0"/>
        <v>224</v>
      </c>
    </row>
    <row r="8" spans="1:13">
      <c r="A8">
        <v>5</v>
      </c>
      <c r="B8" s="12">
        <f t="shared" si="1"/>
        <v>21300</v>
      </c>
      <c r="C8" s="8">
        <v>6000</v>
      </c>
      <c r="D8" s="8">
        <f t="shared" ref="D8:D18" si="2">C8*1.2</f>
        <v>7200</v>
      </c>
      <c r="E8" s="1" t="s">
        <v>211</v>
      </c>
      <c r="G8" t="s">
        <v>138</v>
      </c>
      <c r="H8" t="s">
        <v>161</v>
      </c>
      <c r="K8">
        <f>C8/'@marryPower'!$N$7</f>
        <v>21.428571428571427</v>
      </c>
      <c r="L8">
        <f t="shared" si="0"/>
        <v>280</v>
      </c>
    </row>
    <row r="9" spans="1:13">
      <c r="A9">
        <v>6</v>
      </c>
      <c r="B9" s="12">
        <f t="shared" si="1"/>
        <v>29940</v>
      </c>
      <c r="C9" s="8">
        <v>7200</v>
      </c>
      <c r="D9" s="8">
        <f t="shared" si="2"/>
        <v>8640</v>
      </c>
      <c r="E9" s="1" t="s">
        <v>205</v>
      </c>
      <c r="G9" t="s">
        <v>138</v>
      </c>
      <c r="H9" t="s">
        <v>162</v>
      </c>
      <c r="K9">
        <f>C9/'@marryPower'!$N$7</f>
        <v>25.714285714285715</v>
      </c>
      <c r="L9">
        <f t="shared" si="0"/>
        <v>336</v>
      </c>
    </row>
    <row r="10" spans="1:13">
      <c r="A10">
        <v>7</v>
      </c>
      <c r="B10" s="12">
        <f t="shared" si="1"/>
        <v>40020</v>
      </c>
      <c r="C10" s="8">
        <v>8400</v>
      </c>
      <c r="D10" s="8">
        <f t="shared" si="2"/>
        <v>10080</v>
      </c>
      <c r="E10" s="1" t="s">
        <v>212</v>
      </c>
      <c r="G10" t="s">
        <v>138</v>
      </c>
      <c r="H10" t="s">
        <v>163</v>
      </c>
      <c r="K10">
        <f>C10/'@marryPower'!$N$7</f>
        <v>30</v>
      </c>
      <c r="L10">
        <f t="shared" si="0"/>
        <v>392</v>
      </c>
    </row>
    <row r="11" spans="1:13">
      <c r="A11">
        <v>8</v>
      </c>
      <c r="B11" s="12">
        <f t="shared" si="1"/>
        <v>51540</v>
      </c>
      <c r="C11" s="8">
        <v>9600</v>
      </c>
      <c r="D11" s="8">
        <f t="shared" si="2"/>
        <v>11520</v>
      </c>
      <c r="E11" s="1" t="s">
        <v>206</v>
      </c>
      <c r="G11" t="s">
        <v>138</v>
      </c>
      <c r="H11" t="s">
        <v>164</v>
      </c>
      <c r="K11">
        <f>C11/'@marryPower'!$N$7</f>
        <v>34.285714285714285</v>
      </c>
      <c r="L11">
        <f t="shared" si="0"/>
        <v>448</v>
      </c>
    </row>
    <row r="12" spans="1:13">
      <c r="A12">
        <v>9</v>
      </c>
      <c r="B12" s="12">
        <f t="shared" si="1"/>
        <v>71700</v>
      </c>
      <c r="C12" s="8">
        <v>16800</v>
      </c>
      <c r="D12" s="8">
        <f t="shared" si="2"/>
        <v>20160</v>
      </c>
      <c r="E12" s="1" t="s">
        <v>213</v>
      </c>
      <c r="G12" t="s">
        <v>138</v>
      </c>
      <c r="H12" t="s">
        <v>165</v>
      </c>
      <c r="K12">
        <f>C12/'@marryPower'!$N$7</f>
        <v>60</v>
      </c>
      <c r="L12">
        <f t="shared" si="0"/>
        <v>784</v>
      </c>
    </row>
    <row r="13" spans="1:13">
      <c r="A13">
        <v>10</v>
      </c>
      <c r="B13" s="12">
        <f t="shared" si="1"/>
        <v>93300</v>
      </c>
      <c r="C13" s="8">
        <v>18000</v>
      </c>
      <c r="D13" s="8">
        <f t="shared" si="2"/>
        <v>21600</v>
      </c>
      <c r="E13" s="1" t="s">
        <v>207</v>
      </c>
      <c r="G13" t="s">
        <v>138</v>
      </c>
      <c r="H13" t="s">
        <v>166</v>
      </c>
      <c r="K13">
        <f>C13/'@marryPower'!$N$7</f>
        <v>64.285714285714292</v>
      </c>
      <c r="L13">
        <f t="shared" si="0"/>
        <v>840</v>
      </c>
    </row>
    <row r="14" spans="1:13">
      <c r="A14">
        <v>11</v>
      </c>
      <c r="B14" s="12">
        <f t="shared" si="1"/>
        <v>116340</v>
      </c>
      <c r="C14" s="8">
        <v>19200</v>
      </c>
      <c r="D14" s="8">
        <f t="shared" si="2"/>
        <v>23040</v>
      </c>
      <c r="E14" s="1" t="s">
        <v>214</v>
      </c>
      <c r="G14" t="s">
        <v>138</v>
      </c>
      <c r="H14" t="s">
        <v>167</v>
      </c>
      <c r="K14">
        <f>C14/'@marryPower'!$N$7</f>
        <v>68.571428571428569</v>
      </c>
      <c r="L14">
        <f t="shared" si="0"/>
        <v>896</v>
      </c>
    </row>
    <row r="15" spans="1:13">
      <c r="A15">
        <v>12</v>
      </c>
      <c r="B15" s="12">
        <f t="shared" si="1"/>
        <v>148020</v>
      </c>
      <c r="C15" s="8">
        <v>26400</v>
      </c>
      <c r="D15" s="8">
        <f t="shared" si="2"/>
        <v>31680</v>
      </c>
      <c r="E15" t="s">
        <v>208</v>
      </c>
      <c r="G15" t="s">
        <v>138</v>
      </c>
      <c r="H15" t="s">
        <v>168</v>
      </c>
      <c r="K15">
        <f>C15/'@marryPower'!$N$7</f>
        <v>94.285714285714292</v>
      </c>
      <c r="L15">
        <f t="shared" si="0"/>
        <v>1232</v>
      </c>
    </row>
    <row r="16" spans="1:13">
      <c r="A16">
        <v>13</v>
      </c>
      <c r="B16" s="12">
        <f t="shared" si="1"/>
        <v>176340</v>
      </c>
      <c r="C16" s="8">
        <v>23600</v>
      </c>
      <c r="D16" s="8">
        <f t="shared" si="2"/>
        <v>28320</v>
      </c>
      <c r="E16" s="7" t="s">
        <v>215</v>
      </c>
      <c r="G16" t="s">
        <v>138</v>
      </c>
      <c r="H16" t="s">
        <v>169</v>
      </c>
      <c r="K16">
        <f>C16/'@marryPower'!$N$7</f>
        <v>84.285714285714292</v>
      </c>
      <c r="L16">
        <f t="shared" si="0"/>
        <v>1101.3333333333335</v>
      </c>
    </row>
    <row r="17" spans="1:12">
      <c r="A17">
        <v>14</v>
      </c>
      <c r="B17" s="12">
        <f t="shared" si="1"/>
        <v>209940</v>
      </c>
      <c r="C17" s="8">
        <v>28000</v>
      </c>
      <c r="D17" s="8">
        <f t="shared" si="2"/>
        <v>33600</v>
      </c>
      <c r="E17" s="7" t="s">
        <v>216</v>
      </c>
      <c r="G17" t="s">
        <v>138</v>
      </c>
      <c r="H17" t="s">
        <v>170</v>
      </c>
      <c r="K17">
        <f>C17/'@marryPower'!$N$7</f>
        <v>100</v>
      </c>
      <c r="L17">
        <f t="shared" si="0"/>
        <v>1306.6666666666665</v>
      </c>
    </row>
    <row r="18" spans="1:12">
      <c r="A18">
        <v>15</v>
      </c>
      <c r="B18" s="12">
        <f t="shared" si="1"/>
        <v>245940</v>
      </c>
      <c r="C18" s="8">
        <v>30000</v>
      </c>
      <c r="D18" s="8">
        <f t="shared" si="2"/>
        <v>36000</v>
      </c>
      <c r="E18" s="7" t="s">
        <v>217</v>
      </c>
      <c r="G18" t="s">
        <v>138</v>
      </c>
      <c r="H18" t="s">
        <v>171</v>
      </c>
      <c r="K18">
        <f>C18/'@marryPower'!$N$7</f>
        <v>107.14285714285714</v>
      </c>
      <c r="L18">
        <f t="shared" si="0"/>
        <v>1400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P46"/>
  <sheetViews>
    <sheetView workbookViewId="0">
      <selection activeCell="G23" sqref="G23"/>
    </sheetView>
  </sheetViews>
  <sheetFormatPr defaultRowHeight="13.5"/>
  <cols>
    <col min="1" max="1" width="15.75" customWidth="1"/>
    <col min="2" max="2" width="9.5" customWidth="1"/>
    <col min="3" max="3" width="10.5" customWidth="1"/>
    <col min="4" max="4" width="32.75" customWidth="1"/>
    <col min="5" max="5" width="22.625" customWidth="1"/>
    <col min="6" max="6" width="11.875" customWidth="1"/>
    <col min="7" max="7" width="17.375" bestFit="1" customWidth="1"/>
    <col min="8" max="8" width="15.5" customWidth="1"/>
    <col min="10" max="10" width="5.5" bestFit="1" customWidth="1"/>
    <col min="11" max="11" width="21.625" bestFit="1" customWidth="1"/>
    <col min="12" max="12" width="35" bestFit="1" customWidth="1"/>
    <col min="13" max="13" width="21.625" bestFit="1" customWidth="1"/>
  </cols>
  <sheetData>
    <row r="1" spans="1:13">
      <c r="A1" s="15" t="s">
        <v>240</v>
      </c>
      <c r="B1" s="16" t="s">
        <v>42</v>
      </c>
      <c r="C1" s="16" t="s">
        <v>233</v>
      </c>
      <c r="D1" s="17" t="s">
        <v>234</v>
      </c>
      <c r="E1" s="16" t="s">
        <v>235</v>
      </c>
      <c r="F1" s="16"/>
      <c r="G1" s="19"/>
      <c r="H1" s="19" t="s">
        <v>243</v>
      </c>
    </row>
    <row r="2" spans="1:13">
      <c r="A2" s="18" t="s">
        <v>9</v>
      </c>
      <c r="B2" s="18" t="s">
        <v>241</v>
      </c>
      <c r="C2" s="18" t="s">
        <v>10</v>
      </c>
      <c r="D2" s="3" t="s">
        <v>48</v>
      </c>
      <c r="E2" s="18" t="s">
        <v>48</v>
      </c>
      <c r="F2" s="18"/>
      <c r="G2" s="19"/>
      <c r="H2" s="19" t="s">
        <v>241</v>
      </c>
    </row>
    <row r="3" spans="1:13">
      <c r="A3" s="16" t="s">
        <v>13</v>
      </c>
      <c r="B3" s="16" t="s">
        <v>49</v>
      </c>
      <c r="C3" s="16" t="s">
        <v>14</v>
      </c>
      <c r="D3" s="17" t="s">
        <v>237</v>
      </c>
      <c r="E3" s="16" t="s">
        <v>238</v>
      </c>
      <c r="F3" s="16"/>
      <c r="G3" s="19"/>
      <c r="H3" s="19" t="s">
        <v>244</v>
      </c>
    </row>
    <row r="4" spans="1:13">
      <c r="A4" s="18">
        <v>1</v>
      </c>
      <c r="B4" s="18">
        <v>40</v>
      </c>
      <c r="C4" s="5" t="str">
        <f>"5858_"&amp;J26</f>
        <v>5858_2</v>
      </c>
      <c r="D4" s="18" t="s">
        <v>336</v>
      </c>
      <c r="E4" s="18" t="s">
        <v>356</v>
      </c>
      <c r="F4" s="20"/>
      <c r="G4" s="21"/>
      <c r="H4" s="25">
        <v>1001830001</v>
      </c>
      <c r="J4">
        <v>100</v>
      </c>
      <c r="K4" t="s">
        <v>275</v>
      </c>
      <c r="L4" t="s">
        <v>276</v>
      </c>
      <c r="M4" t="s">
        <v>277</v>
      </c>
    </row>
    <row r="5" spans="1:13">
      <c r="A5" s="18">
        <v>2</v>
      </c>
      <c r="B5" s="18">
        <v>80</v>
      </c>
      <c r="C5" s="5" t="str">
        <f t="shared" ref="C5:C23" si="0">"5858_"&amp;J27</f>
        <v>5858_2</v>
      </c>
      <c r="D5" s="18" t="s">
        <v>337</v>
      </c>
      <c r="E5" s="18" t="s">
        <v>357</v>
      </c>
      <c r="F5" s="20"/>
      <c r="G5" s="21"/>
      <c r="H5" s="22"/>
      <c r="J5">
        <v>200</v>
      </c>
      <c r="K5" t="s">
        <v>278</v>
      </c>
      <c r="L5" t="s">
        <v>279</v>
      </c>
      <c r="M5" t="s">
        <v>280</v>
      </c>
    </row>
    <row r="6" spans="1:13">
      <c r="A6" s="18">
        <v>3</v>
      </c>
      <c r="B6" s="18">
        <v>150</v>
      </c>
      <c r="C6" s="5" t="str">
        <f t="shared" si="0"/>
        <v>5858_2</v>
      </c>
      <c r="D6" s="18" t="s">
        <v>338</v>
      </c>
      <c r="E6" s="18" t="s">
        <v>358</v>
      </c>
      <c r="F6" s="20"/>
      <c r="G6" s="21"/>
      <c r="H6" s="22"/>
      <c r="J6">
        <v>300</v>
      </c>
      <c r="K6" t="s">
        <v>281</v>
      </c>
      <c r="L6" t="s">
        <v>282</v>
      </c>
      <c r="M6" t="s">
        <v>239</v>
      </c>
    </row>
    <row r="7" spans="1:13">
      <c r="A7" s="18">
        <v>4</v>
      </c>
      <c r="B7" s="18">
        <v>170</v>
      </c>
      <c r="C7" s="5" t="str">
        <f t="shared" si="0"/>
        <v>5858_3</v>
      </c>
      <c r="D7" s="18" t="s">
        <v>339</v>
      </c>
      <c r="E7" s="18" t="s">
        <v>359</v>
      </c>
      <c r="F7" s="20"/>
      <c r="G7" s="21"/>
      <c r="H7" s="25">
        <v>1001840001</v>
      </c>
      <c r="J7">
        <v>400</v>
      </c>
      <c r="K7" t="s">
        <v>283</v>
      </c>
      <c r="L7" t="s">
        <v>284</v>
      </c>
      <c r="M7" t="s">
        <v>285</v>
      </c>
    </row>
    <row r="8" spans="1:13">
      <c r="A8" s="18">
        <v>5</v>
      </c>
      <c r="B8" s="18">
        <v>220</v>
      </c>
      <c r="C8" s="5" t="str">
        <f t="shared" si="0"/>
        <v>5858_4</v>
      </c>
      <c r="D8" s="18" t="s">
        <v>340</v>
      </c>
      <c r="E8" s="18" t="s">
        <v>360</v>
      </c>
      <c r="F8" s="20"/>
      <c r="G8" s="21"/>
      <c r="H8" s="22"/>
      <c r="J8">
        <v>500</v>
      </c>
      <c r="K8" t="s">
        <v>286</v>
      </c>
      <c r="L8" t="s">
        <v>287</v>
      </c>
      <c r="M8" t="s">
        <v>288</v>
      </c>
    </row>
    <row r="9" spans="1:13">
      <c r="A9" s="18">
        <v>6</v>
      </c>
      <c r="B9" s="18">
        <v>290</v>
      </c>
      <c r="C9" s="5" t="str">
        <f t="shared" si="0"/>
        <v>5858_5</v>
      </c>
      <c r="D9" s="18" t="s">
        <v>341</v>
      </c>
      <c r="E9" s="18" t="s">
        <v>361</v>
      </c>
      <c r="F9" s="20"/>
      <c r="G9" s="21"/>
      <c r="H9" s="22"/>
      <c r="J9">
        <v>650</v>
      </c>
      <c r="K9" t="s">
        <v>289</v>
      </c>
      <c r="L9" t="s">
        <v>290</v>
      </c>
      <c r="M9" t="s">
        <v>291</v>
      </c>
    </row>
    <row r="10" spans="1:13">
      <c r="A10" s="18">
        <v>7</v>
      </c>
      <c r="B10" s="18">
        <v>400</v>
      </c>
      <c r="C10" s="5" t="str">
        <f t="shared" si="0"/>
        <v>5858_6</v>
      </c>
      <c r="D10" s="18" t="s">
        <v>342</v>
      </c>
      <c r="E10" s="18" t="s">
        <v>362</v>
      </c>
      <c r="F10" s="20"/>
      <c r="G10" s="21"/>
      <c r="H10" s="25">
        <v>1001850001</v>
      </c>
      <c r="J10">
        <v>800</v>
      </c>
      <c r="K10" t="s">
        <v>292</v>
      </c>
      <c r="L10" t="s">
        <v>293</v>
      </c>
      <c r="M10" t="s">
        <v>294</v>
      </c>
    </row>
    <row r="11" spans="1:13">
      <c r="A11" s="18">
        <v>8</v>
      </c>
      <c r="B11" s="18">
        <v>450</v>
      </c>
      <c r="C11" s="5" t="str">
        <f t="shared" si="0"/>
        <v>5858_8</v>
      </c>
      <c r="D11" s="18" t="s">
        <v>343</v>
      </c>
      <c r="E11" s="18" t="s">
        <v>363</v>
      </c>
      <c r="F11" s="20"/>
      <c r="G11" s="21"/>
      <c r="H11" s="22"/>
      <c r="J11">
        <v>950</v>
      </c>
      <c r="K11" t="s">
        <v>295</v>
      </c>
      <c r="L11" t="s">
        <v>296</v>
      </c>
      <c r="M11" t="s">
        <v>297</v>
      </c>
    </row>
    <row r="12" spans="1:13">
      <c r="A12" s="18">
        <v>9</v>
      </c>
      <c r="B12" s="18">
        <v>550</v>
      </c>
      <c r="C12" s="5" t="str">
        <f t="shared" si="0"/>
        <v>5858_9</v>
      </c>
      <c r="D12" s="18" t="s">
        <v>344</v>
      </c>
      <c r="E12" s="18" t="s">
        <v>364</v>
      </c>
      <c r="F12" s="20"/>
      <c r="G12" s="21"/>
      <c r="H12" s="22"/>
      <c r="J12">
        <v>1100</v>
      </c>
      <c r="K12" t="s">
        <v>298</v>
      </c>
      <c r="L12" t="s">
        <v>299</v>
      </c>
      <c r="M12" t="s">
        <v>300</v>
      </c>
    </row>
    <row r="13" spans="1:13">
      <c r="A13" s="18">
        <v>10</v>
      </c>
      <c r="B13" s="18">
        <v>630</v>
      </c>
      <c r="C13" s="5" t="str">
        <f t="shared" si="0"/>
        <v>5858_11</v>
      </c>
      <c r="D13" s="18" t="s">
        <v>345</v>
      </c>
      <c r="E13" s="18" t="s">
        <v>365</v>
      </c>
      <c r="F13" s="20"/>
      <c r="G13" s="21"/>
      <c r="H13" s="25">
        <v>1001860001</v>
      </c>
      <c r="J13">
        <v>1250</v>
      </c>
      <c r="K13" t="s">
        <v>301</v>
      </c>
      <c r="L13" t="s">
        <v>302</v>
      </c>
      <c r="M13" t="s">
        <v>303</v>
      </c>
    </row>
    <row r="14" spans="1:13">
      <c r="A14" s="18">
        <v>11</v>
      </c>
      <c r="B14" s="18">
        <v>730</v>
      </c>
      <c r="C14" s="5" t="str">
        <f t="shared" si="0"/>
        <v>5858_13</v>
      </c>
      <c r="D14" s="18" t="s">
        <v>346</v>
      </c>
      <c r="E14" s="18" t="s">
        <v>366</v>
      </c>
      <c r="F14" s="20"/>
      <c r="G14" s="21"/>
      <c r="H14" s="22"/>
      <c r="J14">
        <v>1450</v>
      </c>
      <c r="K14" t="s">
        <v>304</v>
      </c>
      <c r="L14" t="s">
        <v>305</v>
      </c>
      <c r="M14" t="s">
        <v>306</v>
      </c>
    </row>
    <row r="15" spans="1:13">
      <c r="A15" s="18">
        <v>12</v>
      </c>
      <c r="B15" s="18">
        <v>830</v>
      </c>
      <c r="C15" s="5" t="str">
        <f t="shared" si="0"/>
        <v>5858_15</v>
      </c>
      <c r="D15" s="18" t="s">
        <v>347</v>
      </c>
      <c r="E15" s="18" t="s">
        <v>365</v>
      </c>
      <c r="F15" s="20"/>
      <c r="G15" s="21"/>
      <c r="H15" s="22"/>
      <c r="J15">
        <v>1650</v>
      </c>
      <c r="K15" t="s">
        <v>307</v>
      </c>
      <c r="L15" t="s">
        <v>308</v>
      </c>
      <c r="M15" t="s">
        <v>309</v>
      </c>
    </row>
    <row r="16" spans="1:13">
      <c r="A16" s="18">
        <v>13</v>
      </c>
      <c r="B16" s="18">
        <v>900</v>
      </c>
      <c r="C16" s="5" t="str">
        <f t="shared" si="0"/>
        <v>5858_17</v>
      </c>
      <c r="D16" s="18" t="s">
        <v>348</v>
      </c>
      <c r="E16" s="18" t="s">
        <v>364</v>
      </c>
      <c r="F16" s="20"/>
      <c r="G16" s="21"/>
      <c r="H16" s="25">
        <v>1001870001</v>
      </c>
      <c r="J16">
        <v>1850</v>
      </c>
      <c r="K16" t="s">
        <v>310</v>
      </c>
      <c r="L16" t="s">
        <v>311</v>
      </c>
      <c r="M16" t="s">
        <v>312</v>
      </c>
    </row>
    <row r="17" spans="1:16">
      <c r="A17" s="18">
        <v>14</v>
      </c>
      <c r="B17" s="18">
        <v>1030</v>
      </c>
      <c r="C17" s="5" t="str">
        <f t="shared" si="0"/>
        <v>5858_20</v>
      </c>
      <c r="D17" s="18" t="s">
        <v>349</v>
      </c>
      <c r="E17" s="18" t="s">
        <v>367</v>
      </c>
      <c r="F17" s="20"/>
      <c r="G17" s="21"/>
      <c r="H17" s="21"/>
      <c r="J17">
        <v>2050</v>
      </c>
      <c r="K17" t="s">
        <v>313</v>
      </c>
      <c r="L17" t="s">
        <v>314</v>
      </c>
      <c r="M17" t="s">
        <v>309</v>
      </c>
    </row>
    <row r="18" spans="1:16">
      <c r="A18" s="18">
        <v>15</v>
      </c>
      <c r="B18" s="18">
        <v>1100</v>
      </c>
      <c r="C18" s="5" t="str">
        <f t="shared" si="0"/>
        <v>5858_23</v>
      </c>
      <c r="D18" s="18" t="s">
        <v>350</v>
      </c>
      <c r="E18" s="18" t="s">
        <v>368</v>
      </c>
      <c r="F18" s="20"/>
      <c r="G18" s="21"/>
      <c r="H18" s="21"/>
      <c r="J18">
        <v>2250</v>
      </c>
      <c r="K18" t="s">
        <v>315</v>
      </c>
      <c r="L18" t="s">
        <v>316</v>
      </c>
      <c r="M18" t="s">
        <v>317</v>
      </c>
    </row>
    <row r="19" spans="1:16">
      <c r="A19" s="18">
        <v>16</v>
      </c>
      <c r="B19" s="18">
        <v>1250</v>
      </c>
      <c r="C19" s="5" t="str">
        <f t="shared" si="0"/>
        <v>5858_25</v>
      </c>
      <c r="D19" s="18" t="s">
        <v>351</v>
      </c>
      <c r="E19" s="18" t="s">
        <v>369</v>
      </c>
      <c r="F19" s="20"/>
      <c r="G19" s="21"/>
      <c r="H19" s="21"/>
      <c r="J19">
        <v>2500</v>
      </c>
      <c r="K19" t="s">
        <v>318</v>
      </c>
      <c r="L19" t="s">
        <v>319</v>
      </c>
      <c r="M19" t="s">
        <v>320</v>
      </c>
    </row>
    <row r="20" spans="1:16">
      <c r="A20" s="18">
        <v>17</v>
      </c>
      <c r="B20" s="18">
        <v>1350</v>
      </c>
      <c r="C20" s="5" t="str">
        <f t="shared" si="0"/>
        <v>5858_28</v>
      </c>
      <c r="D20" s="18" t="s">
        <v>352</v>
      </c>
      <c r="E20" s="18" t="s">
        <v>370</v>
      </c>
      <c r="F20" s="20"/>
      <c r="G20" s="21"/>
      <c r="H20" s="21"/>
      <c r="J20">
        <v>2750</v>
      </c>
      <c r="K20" t="s">
        <v>321</v>
      </c>
      <c r="L20" t="s">
        <v>322</v>
      </c>
      <c r="M20" t="s">
        <v>323</v>
      </c>
    </row>
    <row r="21" spans="1:16">
      <c r="A21" s="18">
        <v>18</v>
      </c>
      <c r="B21" s="18">
        <v>1500</v>
      </c>
      <c r="C21" s="5" t="str">
        <f t="shared" si="0"/>
        <v>5858_30</v>
      </c>
      <c r="D21" s="18" t="s">
        <v>353</v>
      </c>
      <c r="E21" s="18" t="s">
        <v>371</v>
      </c>
      <c r="F21" s="20"/>
      <c r="G21" s="21"/>
      <c r="H21" s="21"/>
      <c r="J21">
        <v>3000</v>
      </c>
      <c r="K21" t="s">
        <v>324</v>
      </c>
      <c r="L21" t="s">
        <v>325</v>
      </c>
      <c r="M21" t="s">
        <v>326</v>
      </c>
    </row>
    <row r="22" spans="1:16">
      <c r="A22" s="18">
        <v>19</v>
      </c>
      <c r="B22" s="18">
        <v>1630</v>
      </c>
      <c r="C22" s="5" t="str">
        <f t="shared" si="0"/>
        <v>5858_30</v>
      </c>
      <c r="D22" s="18" t="s">
        <v>354</v>
      </c>
      <c r="E22" s="18" t="s">
        <v>372</v>
      </c>
      <c r="F22" s="20"/>
      <c r="G22" s="21"/>
      <c r="H22" s="21"/>
      <c r="J22">
        <v>3250</v>
      </c>
      <c r="K22" t="s">
        <v>327</v>
      </c>
      <c r="L22" t="s">
        <v>328</v>
      </c>
      <c r="M22" t="s">
        <v>326</v>
      </c>
    </row>
    <row r="23" spans="1:16">
      <c r="A23" s="18">
        <v>20</v>
      </c>
      <c r="B23" s="18">
        <v>1750</v>
      </c>
      <c r="C23" s="5" t="str">
        <f t="shared" si="0"/>
        <v>5858_30</v>
      </c>
      <c r="D23" s="18" t="s">
        <v>355</v>
      </c>
      <c r="E23" s="18" t="s">
        <v>373</v>
      </c>
      <c r="F23" s="20"/>
      <c r="G23" s="21"/>
      <c r="H23" s="21"/>
      <c r="J23">
        <v>3500</v>
      </c>
      <c r="K23" t="s">
        <v>329</v>
      </c>
      <c r="L23" t="s">
        <v>330</v>
      </c>
      <c r="M23" t="s">
        <v>331</v>
      </c>
    </row>
    <row r="24" spans="1:16">
      <c r="A24" s="18"/>
      <c r="B24" s="18"/>
      <c r="C24" s="18"/>
      <c r="D24" s="18"/>
      <c r="E24" s="18"/>
      <c r="F24" s="20"/>
      <c r="G24" s="21"/>
      <c r="H24" s="21"/>
    </row>
    <row r="25" spans="1:16">
      <c r="A25" s="18"/>
      <c r="B25" s="18"/>
      <c r="C25" s="18"/>
      <c r="D25" s="18"/>
      <c r="E25" s="18"/>
      <c r="F25" s="20"/>
      <c r="G25" s="21"/>
      <c r="H25" s="21"/>
      <c r="N25" s="12" t="s">
        <v>332</v>
      </c>
    </row>
    <row r="26" spans="1:16" s="23" customFormat="1">
      <c r="A26" s="22"/>
      <c r="B26" s="22"/>
      <c r="C26" s="22"/>
      <c r="D26" s="22"/>
      <c r="E26" s="25">
        <v>1</v>
      </c>
      <c r="F26" s="23">
        <v>100</v>
      </c>
      <c r="G26" s="23">
        <f>ROUND(F26/2*(1-L26),-1)</f>
        <v>40</v>
      </c>
      <c r="H26" s="24">
        <v>3</v>
      </c>
      <c r="I26" s="24">
        <f>H26/2</f>
        <v>1.5</v>
      </c>
      <c r="J26" s="23">
        <f>ROUND(I26,0)</f>
        <v>2</v>
      </c>
      <c r="L26" s="23">
        <f>(J26-I26)/J26</f>
        <v>0.25</v>
      </c>
      <c r="M26" s="23">
        <f>G26/10*J26</f>
        <v>8</v>
      </c>
    </row>
    <row r="27" spans="1:16" s="23" customFormat="1">
      <c r="A27" s="22"/>
      <c r="B27" s="22"/>
      <c r="C27" s="22"/>
      <c r="D27" s="22"/>
      <c r="E27" s="22">
        <v>2</v>
      </c>
      <c r="F27" s="23">
        <v>200</v>
      </c>
      <c r="G27" s="23">
        <f t="shared" ref="G27:G45" si="1">ROUND(F27/2*(1-L27),-1)</f>
        <v>80</v>
      </c>
      <c r="H27" s="24">
        <v>3</v>
      </c>
      <c r="I27" s="24">
        <f t="shared" ref="I27:I45" si="2">H27/2</f>
        <v>1.5</v>
      </c>
      <c r="J27" s="23">
        <f t="shared" ref="J27:J45" si="3">ROUND(I27,0)</f>
        <v>2</v>
      </c>
      <c r="L27" s="23">
        <f t="shared" ref="L27:L46" si="4">(J27-I27)/J27</f>
        <v>0.25</v>
      </c>
      <c r="M27" s="23">
        <f t="shared" ref="M27:M46" si="5">G27/10*J27</f>
        <v>16</v>
      </c>
      <c r="N27" s="23">
        <f>SUM($M$26:M26)</f>
        <v>8</v>
      </c>
    </row>
    <row r="28" spans="1:16">
      <c r="A28" s="18"/>
      <c r="B28" s="18"/>
      <c r="C28" s="18"/>
      <c r="D28" s="18"/>
      <c r="E28" s="22">
        <v>3</v>
      </c>
      <c r="F28" s="12">
        <v>300</v>
      </c>
      <c r="G28" s="23">
        <f t="shared" si="1"/>
        <v>150</v>
      </c>
      <c r="H28" s="21">
        <v>4</v>
      </c>
      <c r="I28" s="21">
        <f t="shared" si="2"/>
        <v>2</v>
      </c>
      <c r="J28" s="12">
        <f t="shared" si="3"/>
        <v>2</v>
      </c>
      <c r="L28" s="23">
        <f t="shared" si="4"/>
        <v>0</v>
      </c>
      <c r="M28" s="23">
        <f t="shared" si="5"/>
        <v>30</v>
      </c>
      <c r="N28" s="23">
        <f>SUM($M$26:M27)</f>
        <v>24</v>
      </c>
    </row>
    <row r="29" spans="1:16" s="23" customFormat="1">
      <c r="A29" s="22"/>
      <c r="B29" s="22"/>
      <c r="C29" s="22"/>
      <c r="D29" s="22"/>
      <c r="E29" s="25">
        <v>4</v>
      </c>
      <c r="F29" s="23">
        <v>400</v>
      </c>
      <c r="G29" s="23">
        <f t="shared" si="1"/>
        <v>170</v>
      </c>
      <c r="H29" s="24">
        <v>5</v>
      </c>
      <c r="I29" s="24">
        <f t="shared" si="2"/>
        <v>2.5</v>
      </c>
      <c r="J29" s="23">
        <f t="shared" si="3"/>
        <v>3</v>
      </c>
      <c r="L29" s="23">
        <f t="shared" si="4"/>
        <v>0.16666666666666666</v>
      </c>
      <c r="M29" s="23">
        <f t="shared" si="5"/>
        <v>51</v>
      </c>
      <c r="N29" s="23">
        <f>SUM($M$26:M28)</f>
        <v>54</v>
      </c>
      <c r="O29" s="23">
        <f>N29*20</f>
        <v>1080</v>
      </c>
    </row>
    <row r="30" spans="1:16" s="23" customFormat="1">
      <c r="A30" s="22"/>
      <c r="B30" s="22"/>
      <c r="C30" s="22"/>
      <c r="D30" s="22"/>
      <c r="E30" s="22">
        <v>5</v>
      </c>
      <c r="F30" s="23">
        <v>500</v>
      </c>
      <c r="G30" s="23">
        <f t="shared" si="1"/>
        <v>220</v>
      </c>
      <c r="H30" s="24">
        <v>7</v>
      </c>
      <c r="I30" s="24">
        <f t="shared" si="2"/>
        <v>3.5</v>
      </c>
      <c r="J30" s="23">
        <f t="shared" si="3"/>
        <v>4</v>
      </c>
      <c r="L30" s="23">
        <f t="shared" si="4"/>
        <v>0.125</v>
      </c>
      <c r="M30" s="23">
        <f t="shared" si="5"/>
        <v>88</v>
      </c>
      <c r="N30" s="23">
        <f>SUM($M$26:M29)</f>
        <v>105</v>
      </c>
    </row>
    <row r="31" spans="1:16">
      <c r="A31" s="18"/>
      <c r="B31" s="18"/>
      <c r="C31" s="18"/>
      <c r="D31" s="18"/>
      <c r="E31" s="22">
        <v>6</v>
      </c>
      <c r="F31" s="12">
        <v>650</v>
      </c>
      <c r="G31" s="23">
        <f t="shared" si="1"/>
        <v>290</v>
      </c>
      <c r="H31" s="21">
        <v>9</v>
      </c>
      <c r="I31" s="21">
        <f t="shared" si="2"/>
        <v>4.5</v>
      </c>
      <c r="J31" s="12">
        <f t="shared" si="3"/>
        <v>5</v>
      </c>
      <c r="L31" s="23">
        <f t="shared" si="4"/>
        <v>0.1</v>
      </c>
      <c r="M31" s="23">
        <f t="shared" si="5"/>
        <v>145</v>
      </c>
      <c r="N31" s="23">
        <f>SUM($M$26:M30)</f>
        <v>193</v>
      </c>
      <c r="P31" s="23"/>
    </row>
    <row r="32" spans="1:16" s="23" customFormat="1">
      <c r="A32" s="22"/>
      <c r="B32" s="22"/>
      <c r="C32" s="22"/>
      <c r="D32" s="22"/>
      <c r="E32" s="25">
        <v>7</v>
      </c>
      <c r="F32" s="23">
        <v>800</v>
      </c>
      <c r="G32" s="23">
        <f t="shared" si="1"/>
        <v>400</v>
      </c>
      <c r="H32" s="24">
        <v>12</v>
      </c>
      <c r="I32" s="24">
        <f t="shared" si="2"/>
        <v>6</v>
      </c>
      <c r="J32" s="23">
        <f t="shared" si="3"/>
        <v>6</v>
      </c>
      <c r="L32" s="23">
        <f t="shared" si="4"/>
        <v>0</v>
      </c>
      <c r="M32" s="23">
        <f t="shared" si="5"/>
        <v>240</v>
      </c>
      <c r="N32" s="23">
        <f>SUM($M$26:M31)</f>
        <v>338</v>
      </c>
      <c r="O32" s="23">
        <f>N32*20</f>
        <v>6760</v>
      </c>
    </row>
    <row r="33" spans="1:16" s="23" customFormat="1">
      <c r="A33" s="22"/>
      <c r="B33" s="22"/>
      <c r="C33" s="22"/>
      <c r="D33" s="22"/>
      <c r="E33" s="22">
        <v>8</v>
      </c>
      <c r="F33" s="23">
        <v>950</v>
      </c>
      <c r="G33" s="23">
        <f t="shared" si="1"/>
        <v>450</v>
      </c>
      <c r="H33" s="24">
        <v>15</v>
      </c>
      <c r="I33" s="24">
        <f t="shared" si="2"/>
        <v>7.5</v>
      </c>
      <c r="J33" s="23">
        <f t="shared" si="3"/>
        <v>8</v>
      </c>
      <c r="L33" s="23">
        <f t="shared" si="4"/>
        <v>6.25E-2</v>
      </c>
      <c r="M33" s="23">
        <f t="shared" si="5"/>
        <v>360</v>
      </c>
      <c r="N33" s="23">
        <f>SUM($M$26:M32)</f>
        <v>578</v>
      </c>
    </row>
    <row r="34" spans="1:16">
      <c r="E34" s="22">
        <v>9</v>
      </c>
      <c r="F34" s="12">
        <v>1100</v>
      </c>
      <c r="G34" s="23">
        <f t="shared" si="1"/>
        <v>550</v>
      </c>
      <c r="H34">
        <v>18</v>
      </c>
      <c r="I34" s="21">
        <f t="shared" si="2"/>
        <v>9</v>
      </c>
      <c r="J34" s="12">
        <f t="shared" si="3"/>
        <v>9</v>
      </c>
      <c r="L34" s="23">
        <f t="shared" si="4"/>
        <v>0</v>
      </c>
      <c r="M34" s="23">
        <f t="shared" si="5"/>
        <v>495</v>
      </c>
      <c r="N34" s="23">
        <f>SUM($M$26:M33)</f>
        <v>938</v>
      </c>
      <c r="P34" s="23"/>
    </row>
    <row r="35" spans="1:16" s="23" customFormat="1">
      <c r="E35" s="25">
        <v>10</v>
      </c>
      <c r="F35" s="23">
        <v>1250</v>
      </c>
      <c r="G35" s="23">
        <f t="shared" si="1"/>
        <v>630</v>
      </c>
      <c r="H35" s="23">
        <v>22</v>
      </c>
      <c r="I35" s="24">
        <f t="shared" si="2"/>
        <v>11</v>
      </c>
      <c r="J35" s="23">
        <f t="shared" si="3"/>
        <v>11</v>
      </c>
      <c r="L35" s="23">
        <f t="shared" si="4"/>
        <v>0</v>
      </c>
      <c r="M35" s="23">
        <f t="shared" si="5"/>
        <v>693</v>
      </c>
      <c r="N35" s="23">
        <f>SUM($M$26:M34)</f>
        <v>1433</v>
      </c>
      <c r="O35" s="23">
        <f>N35*20</f>
        <v>28660</v>
      </c>
    </row>
    <row r="36" spans="1:16">
      <c r="E36" s="22">
        <v>11</v>
      </c>
      <c r="F36" s="12">
        <v>1450</v>
      </c>
      <c r="G36" s="23">
        <f t="shared" si="1"/>
        <v>730</v>
      </c>
      <c r="H36">
        <v>26</v>
      </c>
      <c r="I36" s="21">
        <f t="shared" si="2"/>
        <v>13</v>
      </c>
      <c r="J36" s="12">
        <f t="shared" si="3"/>
        <v>13</v>
      </c>
      <c r="L36" s="23">
        <f t="shared" si="4"/>
        <v>0</v>
      </c>
      <c r="M36" s="23">
        <f t="shared" si="5"/>
        <v>949</v>
      </c>
      <c r="N36" s="23">
        <f>SUM($M$26:M35)</f>
        <v>2126</v>
      </c>
      <c r="P36" s="23"/>
    </row>
    <row r="37" spans="1:16" s="23" customFormat="1">
      <c r="E37" s="22">
        <v>12</v>
      </c>
      <c r="F37" s="23">
        <v>1650</v>
      </c>
      <c r="G37" s="23">
        <f t="shared" si="1"/>
        <v>830</v>
      </c>
      <c r="H37" s="23">
        <v>30</v>
      </c>
      <c r="I37" s="24">
        <f t="shared" si="2"/>
        <v>15</v>
      </c>
      <c r="J37" s="23">
        <f t="shared" si="3"/>
        <v>15</v>
      </c>
      <c r="L37" s="23">
        <f t="shared" si="4"/>
        <v>0</v>
      </c>
      <c r="M37" s="23">
        <f t="shared" si="5"/>
        <v>1245</v>
      </c>
      <c r="N37" s="23">
        <f>SUM($M$26:M36)</f>
        <v>3075</v>
      </c>
    </row>
    <row r="38" spans="1:16">
      <c r="E38" s="25">
        <v>13</v>
      </c>
      <c r="F38" s="12">
        <v>1850</v>
      </c>
      <c r="G38" s="23">
        <f t="shared" si="1"/>
        <v>930</v>
      </c>
      <c r="H38">
        <v>34</v>
      </c>
      <c r="I38" s="21">
        <f t="shared" si="2"/>
        <v>17</v>
      </c>
      <c r="J38" s="12">
        <f t="shared" si="3"/>
        <v>17</v>
      </c>
      <c r="L38" s="23">
        <f t="shared" si="4"/>
        <v>0</v>
      </c>
      <c r="M38" s="23">
        <f t="shared" si="5"/>
        <v>1581</v>
      </c>
      <c r="N38" s="23">
        <f>SUM($M$26:M37)</f>
        <v>4320</v>
      </c>
      <c r="O38">
        <f>N38*20</f>
        <v>86400</v>
      </c>
      <c r="P38" s="23"/>
    </row>
    <row r="39" spans="1:16" s="23" customFormat="1">
      <c r="E39" s="22">
        <v>14</v>
      </c>
      <c r="F39" s="23">
        <v>2050</v>
      </c>
      <c r="G39" s="23">
        <f t="shared" si="1"/>
        <v>1030</v>
      </c>
      <c r="H39" s="23">
        <v>40</v>
      </c>
      <c r="I39" s="24">
        <f t="shared" si="2"/>
        <v>20</v>
      </c>
      <c r="J39" s="23">
        <f t="shared" si="3"/>
        <v>20</v>
      </c>
      <c r="L39" s="23">
        <f t="shared" si="4"/>
        <v>0</v>
      </c>
      <c r="M39" s="23">
        <f t="shared" si="5"/>
        <v>2060</v>
      </c>
      <c r="N39" s="23">
        <f>SUM($M$26:M38)</f>
        <v>5901</v>
      </c>
    </row>
    <row r="40" spans="1:16">
      <c r="E40" s="22">
        <v>15</v>
      </c>
      <c r="F40" s="12">
        <v>2250</v>
      </c>
      <c r="G40" s="23">
        <f t="shared" si="1"/>
        <v>1100</v>
      </c>
      <c r="H40">
        <v>45</v>
      </c>
      <c r="I40" s="21">
        <f t="shared" si="2"/>
        <v>22.5</v>
      </c>
      <c r="J40" s="12">
        <f t="shared" si="3"/>
        <v>23</v>
      </c>
      <c r="L40" s="23">
        <f t="shared" si="4"/>
        <v>2.1739130434782608E-2</v>
      </c>
      <c r="M40" s="23">
        <f t="shared" si="5"/>
        <v>2530</v>
      </c>
      <c r="N40" s="23">
        <f>SUM($M$26:M39)</f>
        <v>7961</v>
      </c>
    </row>
    <row r="41" spans="1:16">
      <c r="E41" s="22">
        <v>16</v>
      </c>
      <c r="F41" s="12">
        <v>2500</v>
      </c>
      <c r="G41" s="23">
        <f t="shared" si="1"/>
        <v>1250</v>
      </c>
      <c r="H41">
        <v>50</v>
      </c>
      <c r="I41" s="21">
        <f t="shared" si="2"/>
        <v>25</v>
      </c>
      <c r="J41" s="12">
        <f t="shared" si="3"/>
        <v>25</v>
      </c>
      <c r="L41" s="23">
        <f t="shared" si="4"/>
        <v>0</v>
      </c>
      <c r="M41" s="23">
        <f t="shared" si="5"/>
        <v>3125</v>
      </c>
      <c r="N41" s="23">
        <f>SUM($M$26:M40)</f>
        <v>10491</v>
      </c>
    </row>
    <row r="42" spans="1:16">
      <c r="E42" s="22">
        <v>17</v>
      </c>
      <c r="F42" s="12">
        <v>2750</v>
      </c>
      <c r="G42" s="23">
        <f t="shared" si="1"/>
        <v>1350</v>
      </c>
      <c r="H42">
        <v>55</v>
      </c>
      <c r="I42" s="21">
        <f t="shared" si="2"/>
        <v>27.5</v>
      </c>
      <c r="J42" s="12">
        <f t="shared" si="3"/>
        <v>28</v>
      </c>
      <c r="L42" s="23">
        <f t="shared" si="4"/>
        <v>1.7857142857142856E-2</v>
      </c>
      <c r="M42" s="23">
        <f t="shared" si="5"/>
        <v>3780</v>
      </c>
      <c r="N42" s="23">
        <f>SUM($M$26:M41)</f>
        <v>13616</v>
      </c>
    </row>
    <row r="43" spans="1:16">
      <c r="E43" s="22">
        <v>18</v>
      </c>
      <c r="F43" s="12">
        <v>3000</v>
      </c>
      <c r="G43" s="23">
        <f t="shared" si="1"/>
        <v>1500</v>
      </c>
      <c r="H43">
        <v>60</v>
      </c>
      <c r="I43" s="21">
        <f t="shared" si="2"/>
        <v>30</v>
      </c>
      <c r="J43" s="12">
        <f t="shared" si="3"/>
        <v>30</v>
      </c>
      <c r="L43" s="23">
        <f t="shared" si="4"/>
        <v>0</v>
      </c>
      <c r="M43" s="23">
        <f t="shared" si="5"/>
        <v>4500</v>
      </c>
      <c r="N43" s="23">
        <f>SUM($M$26:M42)</f>
        <v>17396</v>
      </c>
    </row>
    <row r="44" spans="1:16">
      <c r="E44" s="22">
        <v>19</v>
      </c>
      <c r="F44" s="12">
        <v>3250</v>
      </c>
      <c r="G44" s="23">
        <f t="shared" si="1"/>
        <v>1630</v>
      </c>
      <c r="H44">
        <v>60</v>
      </c>
      <c r="I44" s="21">
        <f t="shared" si="2"/>
        <v>30</v>
      </c>
      <c r="J44" s="12">
        <f t="shared" si="3"/>
        <v>30</v>
      </c>
      <c r="L44" s="23">
        <f t="shared" si="4"/>
        <v>0</v>
      </c>
      <c r="M44" s="23">
        <f t="shared" si="5"/>
        <v>4890</v>
      </c>
      <c r="N44" s="23">
        <f>SUM($M$26:M43)</f>
        <v>21896</v>
      </c>
    </row>
    <row r="45" spans="1:16">
      <c r="E45" s="22">
        <v>20</v>
      </c>
      <c r="F45" s="12">
        <v>3500</v>
      </c>
      <c r="G45" s="23">
        <f t="shared" si="1"/>
        <v>1750</v>
      </c>
      <c r="H45">
        <v>60</v>
      </c>
      <c r="I45" s="21">
        <f t="shared" si="2"/>
        <v>30</v>
      </c>
      <c r="J45" s="12">
        <f t="shared" si="3"/>
        <v>30</v>
      </c>
      <c r="L45" s="23">
        <f t="shared" si="4"/>
        <v>0</v>
      </c>
      <c r="M45" s="23">
        <f t="shared" si="5"/>
        <v>5250</v>
      </c>
      <c r="N45" s="23">
        <f>SUM($M$26:M44)</f>
        <v>26786</v>
      </c>
    </row>
    <row r="46" spans="1:16">
      <c r="L46" s="23" t="e">
        <f t="shared" si="4"/>
        <v>#DIV/0!</v>
      </c>
      <c r="M46" s="23">
        <f t="shared" si="5"/>
        <v>0</v>
      </c>
      <c r="N46" s="23">
        <f>SUM($M$26:M45)</f>
        <v>32036</v>
      </c>
    </row>
  </sheetData>
  <phoneticPr fontId="8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AG98"/>
  <sheetViews>
    <sheetView zoomScale="85" zoomScaleNormal="85" workbookViewId="0">
      <selection activeCell="K21" sqref="K21"/>
    </sheetView>
  </sheetViews>
  <sheetFormatPr defaultRowHeight="13.5"/>
  <cols>
    <col min="1" max="1" width="13.375" customWidth="1"/>
    <col min="2" max="2" width="13" bestFit="1" customWidth="1"/>
    <col min="3" max="4" width="11" style="12" customWidth="1"/>
    <col min="5" max="5" width="17.625" style="12" customWidth="1"/>
    <col min="6" max="6" width="11" style="12" customWidth="1"/>
    <col min="7" max="7" width="11" style="26" customWidth="1"/>
    <col min="8" max="9" width="16.375" style="12" customWidth="1"/>
    <col min="10" max="10" width="19.125" style="12" customWidth="1"/>
    <col min="11" max="13" width="19.125" style="26" customWidth="1"/>
    <col min="15" max="15" width="13.625" style="26" customWidth="1"/>
    <col min="16" max="16" width="33.875" bestFit="1" customWidth="1"/>
    <col min="17" max="17" width="9.75" style="26" customWidth="1"/>
    <col min="18" max="18" width="9.25" style="26" customWidth="1"/>
    <col min="19" max="19" width="8.25" style="26" customWidth="1"/>
    <col min="20" max="20" width="8.5" style="26" customWidth="1"/>
    <col min="21" max="21" width="17.375" style="23" bestFit="1" customWidth="1"/>
    <col min="22" max="25" width="10.5" style="40" customWidth="1"/>
    <col min="26" max="26" width="31.75" style="40" bestFit="1" customWidth="1"/>
    <col min="27" max="29" width="31.75" bestFit="1" customWidth="1"/>
    <col min="30" max="30" width="11.875" customWidth="1"/>
    <col min="31" max="31" width="10.375" customWidth="1"/>
    <col min="32" max="32" width="11.5" customWidth="1"/>
    <col min="33" max="33" width="14" customWidth="1"/>
  </cols>
  <sheetData>
    <row r="1" spans="1:33">
      <c r="A1" s="15" t="s">
        <v>245</v>
      </c>
      <c r="B1" s="16" t="s">
        <v>232</v>
      </c>
      <c r="C1" s="16" t="s">
        <v>258</v>
      </c>
      <c r="D1" s="16" t="s">
        <v>374</v>
      </c>
      <c r="E1" s="16" t="s">
        <v>566</v>
      </c>
      <c r="F1" s="18" t="s">
        <v>410</v>
      </c>
      <c r="G1" s="32" t="s">
        <v>563</v>
      </c>
      <c r="H1" s="16" t="s">
        <v>377</v>
      </c>
      <c r="I1" s="16" t="s">
        <v>378</v>
      </c>
      <c r="J1" s="16" t="s">
        <v>233</v>
      </c>
      <c r="K1" s="30"/>
      <c r="L1" s="30"/>
      <c r="M1" s="30"/>
      <c r="O1" s="30"/>
      <c r="P1" s="17" t="s">
        <v>261</v>
      </c>
      <c r="Q1" s="31"/>
      <c r="R1" s="31"/>
      <c r="S1" s="31"/>
      <c r="T1" s="31"/>
      <c r="U1" s="43" t="s">
        <v>553</v>
      </c>
      <c r="V1" s="40" t="s">
        <v>486</v>
      </c>
      <c r="W1" s="41" t="s">
        <v>485</v>
      </c>
      <c r="X1" s="41" t="s">
        <v>484</v>
      </c>
      <c r="Y1" s="41" t="s">
        <v>554</v>
      </c>
      <c r="Z1" s="40" t="s">
        <v>250</v>
      </c>
      <c r="AA1" t="s">
        <v>251</v>
      </c>
      <c r="AB1" t="s">
        <v>252</v>
      </c>
      <c r="AC1" t="s">
        <v>253</v>
      </c>
      <c r="AD1" s="12" t="s">
        <v>402</v>
      </c>
      <c r="AE1" s="12" t="s">
        <v>403</v>
      </c>
      <c r="AF1" s="12" t="s">
        <v>404</v>
      </c>
      <c r="AG1" s="12" t="s">
        <v>405</v>
      </c>
    </row>
    <row r="2" spans="1:33">
      <c r="A2" s="18" t="s">
        <v>9</v>
      </c>
      <c r="B2" s="18" t="s">
        <v>11</v>
      </c>
      <c r="C2" s="18" t="s">
        <v>259</v>
      </c>
      <c r="D2" s="18" t="s">
        <v>375</v>
      </c>
      <c r="E2" s="32" t="s">
        <v>567</v>
      </c>
      <c r="F2" s="32" t="s">
        <v>561</v>
      </c>
      <c r="G2" s="32" t="s">
        <v>561</v>
      </c>
      <c r="H2" s="18" t="s">
        <v>380</v>
      </c>
      <c r="I2" s="18" t="s">
        <v>380</v>
      </c>
      <c r="J2" s="18" t="s">
        <v>10</v>
      </c>
      <c r="K2" s="32"/>
      <c r="L2" s="32"/>
      <c r="M2" s="32"/>
      <c r="O2" s="32"/>
      <c r="P2" s="3" t="s">
        <v>48</v>
      </c>
      <c r="Q2" s="27"/>
      <c r="R2" s="27"/>
      <c r="S2" s="27"/>
      <c r="T2" s="27"/>
      <c r="U2" s="43" t="s">
        <v>241</v>
      </c>
      <c r="V2" s="40" t="s">
        <v>480</v>
      </c>
      <c r="W2" s="42" t="s">
        <v>480</v>
      </c>
      <c r="X2" s="42" t="s">
        <v>480</v>
      </c>
      <c r="Y2" s="42" t="s">
        <v>555</v>
      </c>
      <c r="Z2" s="40" t="s">
        <v>12</v>
      </c>
      <c r="AA2" t="s">
        <v>12</v>
      </c>
      <c r="AB2" t="s">
        <v>12</v>
      </c>
      <c r="AC2" t="s">
        <v>12</v>
      </c>
      <c r="AD2" s="12" t="s">
        <v>12</v>
      </c>
      <c r="AE2" s="12" t="s">
        <v>12</v>
      </c>
      <c r="AF2" s="12" t="s">
        <v>12</v>
      </c>
      <c r="AG2" s="12" t="s">
        <v>12</v>
      </c>
    </row>
    <row r="3" spans="1:33">
      <c r="A3" s="16" t="s">
        <v>13</v>
      </c>
      <c r="B3" s="16" t="s">
        <v>236</v>
      </c>
      <c r="C3" s="16" t="s">
        <v>260</v>
      </c>
      <c r="D3" s="16" t="s">
        <v>376</v>
      </c>
      <c r="E3" s="30" t="s">
        <v>568</v>
      </c>
      <c r="F3" s="30" t="s">
        <v>562</v>
      </c>
      <c r="G3" s="30" t="s">
        <v>564</v>
      </c>
      <c r="H3" s="18" t="s">
        <v>379</v>
      </c>
      <c r="I3" s="16" t="s">
        <v>273</v>
      </c>
      <c r="J3" s="16" t="s">
        <v>14</v>
      </c>
      <c r="K3" s="30"/>
      <c r="L3" s="30"/>
      <c r="M3" s="30"/>
      <c r="O3" s="30"/>
      <c r="P3" s="17" t="s">
        <v>262</v>
      </c>
      <c r="Q3" s="31"/>
      <c r="R3" s="31"/>
      <c r="S3" s="31"/>
      <c r="T3" s="31"/>
      <c r="U3" s="43" t="s">
        <v>242</v>
      </c>
      <c r="V3" s="40" t="s">
        <v>483</v>
      </c>
      <c r="W3" s="41" t="s">
        <v>481</v>
      </c>
      <c r="X3" s="41" t="s">
        <v>482</v>
      </c>
      <c r="Y3" s="41" t="s">
        <v>556</v>
      </c>
      <c r="Z3" s="40" t="s">
        <v>246</v>
      </c>
      <c r="AA3" t="s">
        <v>247</v>
      </c>
      <c r="AB3" t="s">
        <v>248</v>
      </c>
      <c r="AC3" t="s">
        <v>249</v>
      </c>
      <c r="AD3" s="12" t="s">
        <v>254</v>
      </c>
      <c r="AE3" s="12" t="s">
        <v>255</v>
      </c>
      <c r="AF3" s="12" t="s">
        <v>256</v>
      </c>
      <c r="AG3" s="12" t="s">
        <v>257</v>
      </c>
    </row>
    <row r="4" spans="1:33">
      <c r="A4" s="18">
        <v>1</v>
      </c>
      <c r="B4" s="32" t="s">
        <v>441</v>
      </c>
      <c r="C4" s="18">
        <v>4</v>
      </c>
      <c r="D4" s="26">
        <v>2</v>
      </c>
      <c r="E4" s="32" t="s">
        <v>569</v>
      </c>
      <c r="F4" s="32">
        <v>3</v>
      </c>
      <c r="G4" s="32"/>
      <c r="H4" s="18" t="s">
        <v>381</v>
      </c>
      <c r="I4" s="18"/>
      <c r="J4" s="12" t="str">
        <f>K4&amp;L4</f>
        <v>3_200;5860_5</v>
      </c>
      <c r="K4" s="28" t="s">
        <v>443</v>
      </c>
      <c r="L4" s="28" t="str">
        <f>";5860_"&amp;M4</f>
        <v>;5860_5</v>
      </c>
      <c r="M4" s="36">
        <v>5</v>
      </c>
      <c r="O4" s="28"/>
      <c r="P4" s="32"/>
      <c r="Q4" s="32"/>
      <c r="R4" s="32"/>
      <c r="S4" s="32"/>
      <c r="T4" s="32"/>
      <c r="U4" s="33">
        <v>1001780001</v>
      </c>
      <c r="V4" s="40">
        <v>1040001</v>
      </c>
      <c r="W4" s="42">
        <f>V4</f>
        <v>1040001</v>
      </c>
      <c r="X4" s="42">
        <f>W4</f>
        <v>1040001</v>
      </c>
      <c r="Y4" s="42" t="s">
        <v>558</v>
      </c>
      <c r="Z4" s="40">
        <v>160</v>
      </c>
      <c r="AA4" s="12">
        <v>120</v>
      </c>
      <c r="AB4" s="12">
        <v>150</v>
      </c>
      <c r="AC4" s="12">
        <v>50</v>
      </c>
      <c r="AD4" s="12">
        <v>0</v>
      </c>
      <c r="AE4" s="12">
        <v>0</v>
      </c>
      <c r="AF4" s="12">
        <v>0</v>
      </c>
      <c r="AG4" s="12">
        <v>0</v>
      </c>
    </row>
    <row r="5" spans="1:33">
      <c r="A5" s="32">
        <v>2</v>
      </c>
      <c r="B5" s="32" t="s">
        <v>441</v>
      </c>
      <c r="C5" s="26">
        <f t="shared" ref="C5:C19" si="0">C4</f>
        <v>4</v>
      </c>
      <c r="D5" s="26">
        <v>2</v>
      </c>
      <c r="E5" s="32" t="s">
        <v>406</v>
      </c>
      <c r="F5" s="32">
        <v>3</v>
      </c>
      <c r="G5" s="32"/>
      <c r="H5" s="12" t="str">
        <f>H4</f>
        <v>53_40_50_1</v>
      </c>
      <c r="J5" s="26" t="str">
        <f t="shared" ref="J5:J68" si="1">K5&amp;L5</f>
        <v>3_205;5860_5</v>
      </c>
      <c r="K5" s="28" t="s">
        <v>444</v>
      </c>
      <c r="L5" s="28" t="str">
        <f t="shared" ref="L5:L38" si="2">";5860_"&amp;M5</f>
        <v>;5860_5</v>
      </c>
      <c r="M5" s="36">
        <v>5</v>
      </c>
      <c r="O5" s="28"/>
      <c r="P5" t="str">
        <f>"hp_"&amp;Q5&amp;";atk_"&amp;R5&amp;";defe_"&amp;S5</f>
        <v>hp_400;atk_160;defe_40</v>
      </c>
      <c r="Q5" s="26">
        <v>400</v>
      </c>
      <c r="R5" s="26">
        <f>ROUND(Q5*0.4,0)</f>
        <v>160</v>
      </c>
      <c r="S5" s="26">
        <f>ROUND(Q5*0.1,0)</f>
        <v>40</v>
      </c>
      <c r="T5" s="26">
        <v>0</v>
      </c>
      <c r="U5" s="33">
        <v>1001780001</v>
      </c>
      <c r="V5" s="40">
        <f>V4</f>
        <v>1040001</v>
      </c>
      <c r="W5" s="42">
        <f t="shared" ref="W5:X68" si="3">V5</f>
        <v>1040001</v>
      </c>
      <c r="X5" s="42">
        <f t="shared" si="3"/>
        <v>1040001</v>
      </c>
      <c r="Y5" s="42" t="s">
        <v>558</v>
      </c>
      <c r="Z5" s="40">
        <f t="shared" ref="Z5:AG5" si="4">Z4</f>
        <v>160</v>
      </c>
      <c r="AA5" s="26">
        <f t="shared" si="4"/>
        <v>120</v>
      </c>
      <c r="AB5" s="26">
        <f t="shared" si="4"/>
        <v>150</v>
      </c>
      <c r="AC5" s="26">
        <f t="shared" si="4"/>
        <v>50</v>
      </c>
      <c r="AD5" s="26">
        <f t="shared" si="4"/>
        <v>0</v>
      </c>
      <c r="AE5" s="26">
        <f t="shared" si="4"/>
        <v>0</v>
      </c>
      <c r="AF5" s="26">
        <f t="shared" si="4"/>
        <v>0</v>
      </c>
      <c r="AG5" s="26">
        <f t="shared" si="4"/>
        <v>0</v>
      </c>
    </row>
    <row r="6" spans="1:33">
      <c r="A6" s="32">
        <v>3</v>
      </c>
      <c r="B6" s="32" t="s">
        <v>441</v>
      </c>
      <c r="C6" s="26">
        <f t="shared" si="0"/>
        <v>4</v>
      </c>
      <c r="D6" s="26">
        <v>2</v>
      </c>
      <c r="E6" s="32" t="s">
        <v>407</v>
      </c>
      <c r="F6" s="32">
        <v>3</v>
      </c>
      <c r="G6" s="32"/>
      <c r="H6" s="26" t="str">
        <f t="shared" ref="H6:H19" si="5">H5</f>
        <v>53_40_50_1</v>
      </c>
      <c r="J6" s="26" t="str">
        <f t="shared" si="1"/>
        <v>3_210;5860_5</v>
      </c>
      <c r="K6" s="28" t="s">
        <v>445</v>
      </c>
      <c r="L6" s="28" t="str">
        <f t="shared" si="2"/>
        <v>;5860_5</v>
      </c>
      <c r="M6" s="36">
        <v>5</v>
      </c>
      <c r="O6" s="28"/>
      <c r="P6" s="26" t="str">
        <f t="shared" ref="P6:P69" si="6">"hp_"&amp;Q6&amp;";atk_"&amp;R6&amp;";defe_"&amp;S6</f>
        <v>hp_816;atk_326;defe_82</v>
      </c>
      <c r="Q6" s="26">
        <f t="shared" ref="Q6:Q19" si="7">Q5+400*T6+400</f>
        <v>816</v>
      </c>
      <c r="R6" s="26">
        <f t="shared" ref="R6:R69" si="8">ROUND(Q6*0.4,0)</f>
        <v>326</v>
      </c>
      <c r="S6" s="26">
        <f t="shared" ref="S6:S69" si="9">ROUND(Q6*0.1,0)</f>
        <v>82</v>
      </c>
      <c r="T6" s="26">
        <f>T5+0.04</f>
        <v>0.04</v>
      </c>
      <c r="U6" s="33">
        <v>1001780001</v>
      </c>
      <c r="V6" s="40">
        <f t="shared" ref="V6:V19" si="10">V5</f>
        <v>1040001</v>
      </c>
      <c r="W6" s="42">
        <f t="shared" si="3"/>
        <v>1040001</v>
      </c>
      <c r="X6" s="42">
        <f t="shared" si="3"/>
        <v>1040001</v>
      </c>
      <c r="Y6" s="42" t="s">
        <v>558</v>
      </c>
      <c r="Z6" s="40">
        <f t="shared" ref="Z6:Z19" si="11">Z5</f>
        <v>160</v>
      </c>
      <c r="AA6" s="26">
        <f t="shared" ref="AA6:AA19" si="12">AA5</f>
        <v>120</v>
      </c>
      <c r="AB6" s="26">
        <f t="shared" ref="AB6:AB19" si="13">AB5</f>
        <v>150</v>
      </c>
      <c r="AC6" s="26">
        <f t="shared" ref="AC6:AC19" si="14">AC5</f>
        <v>50</v>
      </c>
      <c r="AD6" s="26">
        <f t="shared" ref="AD6:AD19" si="15">AD5</f>
        <v>0</v>
      </c>
      <c r="AE6" s="26">
        <f t="shared" ref="AE6:AE19" si="16">AE5</f>
        <v>0</v>
      </c>
      <c r="AF6" s="26">
        <f t="shared" ref="AF6:AF19" si="17">AF5</f>
        <v>0</v>
      </c>
      <c r="AG6" s="26">
        <f t="shared" ref="AG6:AG19" si="18">AG5</f>
        <v>0</v>
      </c>
    </row>
    <row r="7" spans="1:33">
      <c r="A7" s="32">
        <v>4</v>
      </c>
      <c r="B7" s="32" t="s">
        <v>441</v>
      </c>
      <c r="C7" s="26">
        <f t="shared" si="0"/>
        <v>4</v>
      </c>
      <c r="D7" s="26">
        <v>2</v>
      </c>
      <c r="E7" s="32" t="s">
        <v>408</v>
      </c>
      <c r="F7" s="32">
        <v>3</v>
      </c>
      <c r="G7" s="32"/>
      <c r="H7" s="26" t="str">
        <f t="shared" si="5"/>
        <v>53_40_50_1</v>
      </c>
      <c r="J7" s="26" t="str">
        <f t="shared" si="1"/>
        <v>3_215;5860_5</v>
      </c>
      <c r="K7" s="28" t="s">
        <v>446</v>
      </c>
      <c r="L7" s="28" t="str">
        <f t="shared" si="2"/>
        <v>;5860_5</v>
      </c>
      <c r="M7" s="36">
        <v>5</v>
      </c>
      <c r="O7" s="28"/>
      <c r="P7" s="26" t="str">
        <f t="shared" si="6"/>
        <v>hp_1248;atk_499;defe_125</v>
      </c>
      <c r="Q7" s="26">
        <f t="shared" si="7"/>
        <v>1248</v>
      </c>
      <c r="R7" s="26">
        <f t="shared" si="8"/>
        <v>499</v>
      </c>
      <c r="S7" s="26">
        <f t="shared" si="9"/>
        <v>125</v>
      </c>
      <c r="T7" s="26">
        <f t="shared" ref="T7:T19" si="19">T6+0.04</f>
        <v>0.08</v>
      </c>
      <c r="U7" s="33">
        <v>1001780001</v>
      </c>
      <c r="V7" s="40">
        <f t="shared" si="10"/>
        <v>1040001</v>
      </c>
      <c r="W7" s="42">
        <f t="shared" si="3"/>
        <v>1040001</v>
      </c>
      <c r="X7" s="42">
        <f t="shared" si="3"/>
        <v>1040001</v>
      </c>
      <c r="Y7" s="42" t="s">
        <v>558</v>
      </c>
      <c r="Z7" s="40">
        <f t="shared" si="11"/>
        <v>160</v>
      </c>
      <c r="AA7" s="26">
        <f t="shared" si="12"/>
        <v>120</v>
      </c>
      <c r="AB7" s="26">
        <f t="shared" si="13"/>
        <v>150</v>
      </c>
      <c r="AC7" s="26">
        <f t="shared" si="14"/>
        <v>50</v>
      </c>
      <c r="AD7" s="26">
        <f t="shared" si="15"/>
        <v>0</v>
      </c>
      <c r="AE7" s="26">
        <f t="shared" si="16"/>
        <v>0</v>
      </c>
      <c r="AF7" s="26">
        <f t="shared" si="17"/>
        <v>0</v>
      </c>
      <c r="AG7" s="26">
        <f t="shared" si="18"/>
        <v>0</v>
      </c>
    </row>
    <row r="8" spans="1:33">
      <c r="A8" s="32">
        <v>5</v>
      </c>
      <c r="B8" s="32" t="s">
        <v>441</v>
      </c>
      <c r="C8" s="26">
        <f t="shared" si="0"/>
        <v>4</v>
      </c>
      <c r="D8" s="26">
        <v>2</v>
      </c>
      <c r="E8" s="35" t="s">
        <v>409</v>
      </c>
      <c r="F8" s="32">
        <v>3</v>
      </c>
      <c r="G8" s="32"/>
      <c r="H8" s="26" t="str">
        <f t="shared" si="5"/>
        <v>53_40_50_1</v>
      </c>
      <c r="J8" s="26" t="str">
        <f t="shared" si="1"/>
        <v>3_220;5860_10</v>
      </c>
      <c r="K8" s="28" t="s">
        <v>447</v>
      </c>
      <c r="L8" s="28" t="str">
        <f t="shared" si="2"/>
        <v>;5860_10</v>
      </c>
      <c r="M8" s="37">
        <v>10</v>
      </c>
      <c r="O8" s="28"/>
      <c r="P8" s="26" t="str">
        <f t="shared" si="6"/>
        <v>hp_1696;atk_678;defe_170</v>
      </c>
      <c r="Q8" s="26">
        <f t="shared" si="7"/>
        <v>1696</v>
      </c>
      <c r="R8" s="26">
        <f t="shared" si="8"/>
        <v>678</v>
      </c>
      <c r="S8" s="26">
        <f t="shared" si="9"/>
        <v>170</v>
      </c>
      <c r="T8" s="26">
        <f t="shared" si="19"/>
        <v>0.12</v>
      </c>
      <c r="U8" s="33">
        <v>1001780001</v>
      </c>
      <c r="V8" s="40">
        <f t="shared" si="10"/>
        <v>1040001</v>
      </c>
      <c r="W8" s="42">
        <f t="shared" si="3"/>
        <v>1040001</v>
      </c>
      <c r="X8" s="42">
        <f t="shared" si="3"/>
        <v>1040001</v>
      </c>
      <c r="Y8" s="42" t="s">
        <v>558</v>
      </c>
      <c r="Z8" s="40">
        <f t="shared" si="11"/>
        <v>160</v>
      </c>
      <c r="AA8" s="26">
        <f t="shared" si="12"/>
        <v>120</v>
      </c>
      <c r="AB8" s="26">
        <f t="shared" si="13"/>
        <v>150</v>
      </c>
      <c r="AC8" s="26">
        <f t="shared" si="14"/>
        <v>50</v>
      </c>
      <c r="AD8" s="26">
        <f t="shared" si="15"/>
        <v>0</v>
      </c>
      <c r="AE8" s="26">
        <f t="shared" si="16"/>
        <v>0</v>
      </c>
      <c r="AF8" s="26">
        <f t="shared" si="17"/>
        <v>0</v>
      </c>
      <c r="AG8" s="26">
        <f t="shared" si="18"/>
        <v>0</v>
      </c>
    </row>
    <row r="9" spans="1:33">
      <c r="A9" s="32">
        <v>6</v>
      </c>
      <c r="B9" s="32" t="s">
        <v>441</v>
      </c>
      <c r="C9" s="26">
        <f t="shared" si="0"/>
        <v>4</v>
      </c>
      <c r="D9" s="26">
        <v>2</v>
      </c>
      <c r="E9" s="32" t="s">
        <v>570</v>
      </c>
      <c r="F9" s="32">
        <v>3</v>
      </c>
      <c r="G9" s="32"/>
      <c r="H9" s="26" t="str">
        <f t="shared" si="5"/>
        <v>53_40_50_1</v>
      </c>
      <c r="J9" s="26" t="str">
        <f t="shared" si="1"/>
        <v>3_225;5860_6</v>
      </c>
      <c r="K9" s="28" t="s">
        <v>448</v>
      </c>
      <c r="L9" s="28" t="str">
        <f t="shared" si="2"/>
        <v>;5860_6</v>
      </c>
      <c r="M9" s="28">
        <v>6</v>
      </c>
      <c r="O9" s="28"/>
      <c r="P9" s="26" t="str">
        <f t="shared" si="6"/>
        <v>hp_2160;atk_864;defe_216</v>
      </c>
      <c r="Q9" s="26">
        <f t="shared" si="7"/>
        <v>2160</v>
      </c>
      <c r="R9" s="26">
        <f t="shared" si="8"/>
        <v>864</v>
      </c>
      <c r="S9" s="26">
        <f t="shared" si="9"/>
        <v>216</v>
      </c>
      <c r="T9" s="26">
        <f t="shared" si="19"/>
        <v>0.16</v>
      </c>
      <c r="U9" s="33">
        <v>1001780001</v>
      </c>
      <c r="V9" s="40">
        <f t="shared" si="10"/>
        <v>1040001</v>
      </c>
      <c r="W9" s="42">
        <f t="shared" si="3"/>
        <v>1040001</v>
      </c>
      <c r="X9" s="42">
        <f t="shared" si="3"/>
        <v>1040001</v>
      </c>
      <c r="Y9" s="42" t="s">
        <v>558</v>
      </c>
      <c r="Z9" s="40">
        <f t="shared" si="11"/>
        <v>160</v>
      </c>
      <c r="AA9" s="26">
        <f t="shared" si="12"/>
        <v>120</v>
      </c>
      <c r="AB9" s="26">
        <f t="shared" si="13"/>
        <v>150</v>
      </c>
      <c r="AC9" s="26">
        <f t="shared" si="14"/>
        <v>50</v>
      </c>
      <c r="AD9" s="26">
        <f t="shared" si="15"/>
        <v>0</v>
      </c>
      <c r="AE9" s="26">
        <f t="shared" si="16"/>
        <v>0</v>
      </c>
      <c r="AF9" s="26">
        <f t="shared" si="17"/>
        <v>0</v>
      </c>
      <c r="AG9" s="26">
        <f t="shared" si="18"/>
        <v>0</v>
      </c>
    </row>
    <row r="10" spans="1:33">
      <c r="A10" s="32">
        <v>7</v>
      </c>
      <c r="B10" s="32" t="s">
        <v>441</v>
      </c>
      <c r="C10" s="26">
        <f t="shared" si="0"/>
        <v>4</v>
      </c>
      <c r="D10" s="26">
        <v>2</v>
      </c>
      <c r="E10" s="32" t="s">
        <v>411</v>
      </c>
      <c r="F10" s="32">
        <v>3</v>
      </c>
      <c r="G10" s="32"/>
      <c r="H10" s="26" t="str">
        <f t="shared" si="5"/>
        <v>53_40_50_1</v>
      </c>
      <c r="I10" s="18"/>
      <c r="J10" s="26" t="str">
        <f t="shared" si="1"/>
        <v>3_230;5860_6</v>
      </c>
      <c r="K10" s="28" t="s">
        <v>449</v>
      </c>
      <c r="L10" s="28" t="str">
        <f t="shared" si="2"/>
        <v>;5860_6</v>
      </c>
      <c r="M10" s="28">
        <v>6</v>
      </c>
      <c r="O10" s="28"/>
      <c r="P10" s="26" t="str">
        <f t="shared" si="6"/>
        <v>hp_2640;atk_1056;defe_264</v>
      </c>
      <c r="Q10" s="26">
        <f t="shared" si="7"/>
        <v>2640</v>
      </c>
      <c r="R10" s="26">
        <f t="shared" si="8"/>
        <v>1056</v>
      </c>
      <c r="S10" s="26">
        <f t="shared" si="9"/>
        <v>264</v>
      </c>
      <c r="T10" s="26">
        <f t="shared" si="19"/>
        <v>0.2</v>
      </c>
      <c r="U10" s="33">
        <v>1001780001</v>
      </c>
      <c r="V10" s="40">
        <f t="shared" si="10"/>
        <v>1040001</v>
      </c>
      <c r="W10" s="42">
        <f t="shared" si="3"/>
        <v>1040001</v>
      </c>
      <c r="X10" s="42">
        <f t="shared" si="3"/>
        <v>1040001</v>
      </c>
      <c r="Y10" s="42" t="s">
        <v>558</v>
      </c>
      <c r="Z10" s="40">
        <f t="shared" si="11"/>
        <v>160</v>
      </c>
      <c r="AA10" s="26">
        <f t="shared" si="12"/>
        <v>120</v>
      </c>
      <c r="AB10" s="26">
        <f t="shared" si="13"/>
        <v>150</v>
      </c>
      <c r="AC10" s="26">
        <f t="shared" si="14"/>
        <v>50</v>
      </c>
      <c r="AD10" s="26">
        <f t="shared" si="15"/>
        <v>0</v>
      </c>
      <c r="AE10" s="26">
        <f t="shared" si="16"/>
        <v>0</v>
      </c>
      <c r="AF10" s="26">
        <f t="shared" si="17"/>
        <v>0</v>
      </c>
      <c r="AG10" s="26">
        <f t="shared" si="18"/>
        <v>0</v>
      </c>
    </row>
    <row r="11" spans="1:33">
      <c r="A11" s="32">
        <v>8</v>
      </c>
      <c r="B11" s="32" t="s">
        <v>441</v>
      </c>
      <c r="C11" s="26">
        <f t="shared" si="0"/>
        <v>4</v>
      </c>
      <c r="D11" s="26">
        <v>2</v>
      </c>
      <c r="E11" s="32" t="s">
        <v>412</v>
      </c>
      <c r="F11" s="32">
        <v>3</v>
      </c>
      <c r="G11" s="32"/>
      <c r="H11" s="26" t="str">
        <f t="shared" si="5"/>
        <v>53_40_50_1</v>
      </c>
      <c r="I11" s="18"/>
      <c r="J11" s="26" t="str">
        <f t="shared" si="1"/>
        <v>3_235;5860_6</v>
      </c>
      <c r="K11" s="28" t="s">
        <v>450</v>
      </c>
      <c r="L11" s="28" t="str">
        <f t="shared" si="2"/>
        <v>;5860_6</v>
      </c>
      <c r="M11" s="28">
        <v>6</v>
      </c>
      <c r="O11" s="28"/>
      <c r="P11" s="26" t="str">
        <f t="shared" si="6"/>
        <v>hp_3136;atk_1254;defe_314</v>
      </c>
      <c r="Q11" s="26">
        <f t="shared" si="7"/>
        <v>3136</v>
      </c>
      <c r="R11" s="26">
        <f t="shared" si="8"/>
        <v>1254</v>
      </c>
      <c r="S11" s="26">
        <f t="shared" si="9"/>
        <v>314</v>
      </c>
      <c r="T11" s="26">
        <f t="shared" si="19"/>
        <v>0.24000000000000002</v>
      </c>
      <c r="U11" s="33">
        <v>1001780001</v>
      </c>
      <c r="V11" s="40">
        <f t="shared" si="10"/>
        <v>1040001</v>
      </c>
      <c r="W11" s="42">
        <f t="shared" si="3"/>
        <v>1040001</v>
      </c>
      <c r="X11" s="42">
        <f t="shared" si="3"/>
        <v>1040001</v>
      </c>
      <c r="Y11" s="42" t="s">
        <v>558</v>
      </c>
      <c r="Z11" s="40">
        <f t="shared" si="11"/>
        <v>160</v>
      </c>
      <c r="AA11" s="26">
        <f t="shared" si="12"/>
        <v>120</v>
      </c>
      <c r="AB11" s="26">
        <f t="shared" si="13"/>
        <v>150</v>
      </c>
      <c r="AC11" s="26">
        <f t="shared" si="14"/>
        <v>50</v>
      </c>
      <c r="AD11" s="26">
        <f t="shared" si="15"/>
        <v>0</v>
      </c>
      <c r="AE11" s="26">
        <f t="shared" si="16"/>
        <v>0</v>
      </c>
      <c r="AF11" s="26">
        <f t="shared" si="17"/>
        <v>0</v>
      </c>
      <c r="AG11" s="26">
        <f t="shared" si="18"/>
        <v>0</v>
      </c>
    </row>
    <row r="12" spans="1:33">
      <c r="A12" s="32">
        <v>9</v>
      </c>
      <c r="B12" s="32" t="s">
        <v>441</v>
      </c>
      <c r="C12" s="26">
        <f t="shared" si="0"/>
        <v>4</v>
      </c>
      <c r="D12" s="26">
        <v>2</v>
      </c>
      <c r="E12" s="32" t="s">
        <v>413</v>
      </c>
      <c r="F12" s="32">
        <v>3</v>
      </c>
      <c r="G12" s="32"/>
      <c r="H12" s="26" t="str">
        <f t="shared" si="5"/>
        <v>53_40_50_1</v>
      </c>
      <c r="I12" s="18"/>
      <c r="J12" s="26" t="str">
        <f t="shared" si="1"/>
        <v>3_240;5860_6</v>
      </c>
      <c r="K12" s="28" t="s">
        <v>451</v>
      </c>
      <c r="L12" s="28" t="str">
        <f t="shared" si="2"/>
        <v>;5860_6</v>
      </c>
      <c r="M12" s="28">
        <v>6</v>
      </c>
      <c r="O12" s="28"/>
      <c r="P12" s="26" t="str">
        <f t="shared" si="6"/>
        <v>hp_3648;atk_1459;defe_365</v>
      </c>
      <c r="Q12" s="26">
        <f t="shared" si="7"/>
        <v>3648</v>
      </c>
      <c r="R12" s="26">
        <f t="shared" si="8"/>
        <v>1459</v>
      </c>
      <c r="S12" s="26">
        <f t="shared" si="9"/>
        <v>365</v>
      </c>
      <c r="T12" s="26">
        <f t="shared" si="19"/>
        <v>0.28000000000000003</v>
      </c>
      <c r="U12" s="33">
        <v>1001780001</v>
      </c>
      <c r="V12" s="40">
        <f t="shared" si="10"/>
        <v>1040001</v>
      </c>
      <c r="W12" s="42">
        <f t="shared" si="3"/>
        <v>1040001</v>
      </c>
      <c r="X12" s="42">
        <f t="shared" si="3"/>
        <v>1040001</v>
      </c>
      <c r="Y12" s="42" t="s">
        <v>558</v>
      </c>
      <c r="Z12" s="40">
        <f t="shared" si="11"/>
        <v>160</v>
      </c>
      <c r="AA12" s="26">
        <f t="shared" si="12"/>
        <v>120</v>
      </c>
      <c r="AB12" s="26">
        <f t="shared" si="13"/>
        <v>150</v>
      </c>
      <c r="AC12" s="26">
        <f t="shared" si="14"/>
        <v>50</v>
      </c>
      <c r="AD12" s="26">
        <f t="shared" si="15"/>
        <v>0</v>
      </c>
      <c r="AE12" s="26">
        <f t="shared" si="16"/>
        <v>0</v>
      </c>
      <c r="AF12" s="26">
        <f t="shared" si="17"/>
        <v>0</v>
      </c>
      <c r="AG12" s="26">
        <f t="shared" si="18"/>
        <v>0</v>
      </c>
    </row>
    <row r="13" spans="1:33">
      <c r="A13" s="32">
        <v>10</v>
      </c>
      <c r="B13" s="32" t="s">
        <v>441</v>
      </c>
      <c r="C13" s="26">
        <f t="shared" si="0"/>
        <v>4</v>
      </c>
      <c r="D13" s="26">
        <v>2</v>
      </c>
      <c r="E13" s="35" t="s">
        <v>414</v>
      </c>
      <c r="F13" s="32">
        <v>3</v>
      </c>
      <c r="G13" s="32"/>
      <c r="H13" s="26" t="str">
        <f t="shared" si="5"/>
        <v>53_40_50_1</v>
      </c>
      <c r="I13" s="18"/>
      <c r="J13" s="26" t="str">
        <f t="shared" si="1"/>
        <v>3_245;5860_12</v>
      </c>
      <c r="K13" s="28" t="s">
        <v>452</v>
      </c>
      <c r="L13" s="28" t="str">
        <f t="shared" si="2"/>
        <v>;5860_12</v>
      </c>
      <c r="M13" s="37">
        <v>12</v>
      </c>
      <c r="O13" s="28"/>
      <c r="P13" s="26" t="str">
        <f t="shared" si="6"/>
        <v>hp_4176;atk_1670;defe_418</v>
      </c>
      <c r="Q13" s="26">
        <f t="shared" si="7"/>
        <v>4176</v>
      </c>
      <c r="R13" s="26">
        <f t="shared" si="8"/>
        <v>1670</v>
      </c>
      <c r="S13" s="26">
        <f t="shared" si="9"/>
        <v>418</v>
      </c>
      <c r="T13" s="26">
        <f t="shared" si="19"/>
        <v>0.32</v>
      </c>
      <c r="U13" s="33">
        <v>1001780001</v>
      </c>
      <c r="V13" s="40">
        <f t="shared" si="10"/>
        <v>1040001</v>
      </c>
      <c r="W13" s="42">
        <f t="shared" si="3"/>
        <v>1040001</v>
      </c>
      <c r="X13" s="42">
        <f t="shared" si="3"/>
        <v>1040001</v>
      </c>
      <c r="Y13" s="42" t="s">
        <v>558</v>
      </c>
      <c r="Z13" s="40">
        <f t="shared" si="11"/>
        <v>160</v>
      </c>
      <c r="AA13" s="26">
        <f t="shared" si="12"/>
        <v>120</v>
      </c>
      <c r="AB13" s="26">
        <f t="shared" si="13"/>
        <v>150</v>
      </c>
      <c r="AC13" s="26">
        <f t="shared" si="14"/>
        <v>50</v>
      </c>
      <c r="AD13" s="26">
        <f t="shared" si="15"/>
        <v>0</v>
      </c>
      <c r="AE13" s="26">
        <f t="shared" si="16"/>
        <v>0</v>
      </c>
      <c r="AF13" s="26">
        <f t="shared" si="17"/>
        <v>0</v>
      </c>
      <c r="AG13" s="26">
        <f t="shared" si="18"/>
        <v>0</v>
      </c>
    </row>
    <row r="14" spans="1:33">
      <c r="A14" s="32">
        <v>11</v>
      </c>
      <c r="B14" s="32" t="s">
        <v>441</v>
      </c>
      <c r="C14" s="26">
        <f t="shared" si="0"/>
        <v>4</v>
      </c>
      <c r="D14" s="26">
        <v>2</v>
      </c>
      <c r="E14" s="32" t="s">
        <v>571</v>
      </c>
      <c r="F14" s="32">
        <v>3</v>
      </c>
      <c r="G14" s="32"/>
      <c r="H14" s="26" t="str">
        <f t="shared" si="5"/>
        <v>53_40_50_1</v>
      </c>
      <c r="I14" s="18"/>
      <c r="J14" s="26" t="str">
        <f t="shared" si="1"/>
        <v>3_250;5860_10</v>
      </c>
      <c r="K14" s="28" t="s">
        <v>453</v>
      </c>
      <c r="L14" s="28" t="str">
        <f t="shared" si="2"/>
        <v>;5860_10</v>
      </c>
      <c r="M14" s="28">
        <v>10</v>
      </c>
      <c r="O14" s="28"/>
      <c r="P14" s="26" t="str">
        <f t="shared" si="6"/>
        <v>hp_4720;atk_1888;defe_472</v>
      </c>
      <c r="Q14" s="26">
        <f t="shared" si="7"/>
        <v>4720</v>
      </c>
      <c r="R14" s="26">
        <f t="shared" si="8"/>
        <v>1888</v>
      </c>
      <c r="S14" s="26">
        <f t="shared" si="9"/>
        <v>472</v>
      </c>
      <c r="T14" s="26">
        <f t="shared" si="19"/>
        <v>0.36</v>
      </c>
      <c r="U14" s="33">
        <v>1001780001</v>
      </c>
      <c r="V14" s="40">
        <f t="shared" si="10"/>
        <v>1040001</v>
      </c>
      <c r="W14" s="42">
        <f t="shared" si="3"/>
        <v>1040001</v>
      </c>
      <c r="X14" s="42">
        <f t="shared" si="3"/>
        <v>1040001</v>
      </c>
      <c r="Y14" s="42" t="s">
        <v>558</v>
      </c>
      <c r="Z14" s="40">
        <f t="shared" si="11"/>
        <v>160</v>
      </c>
      <c r="AA14" s="26">
        <f t="shared" si="12"/>
        <v>120</v>
      </c>
      <c r="AB14" s="26">
        <f t="shared" si="13"/>
        <v>150</v>
      </c>
      <c r="AC14" s="26">
        <f t="shared" si="14"/>
        <v>50</v>
      </c>
      <c r="AD14" s="26">
        <f t="shared" si="15"/>
        <v>0</v>
      </c>
      <c r="AE14" s="26">
        <f t="shared" si="16"/>
        <v>0</v>
      </c>
      <c r="AF14" s="26">
        <f t="shared" si="17"/>
        <v>0</v>
      </c>
      <c r="AG14" s="26">
        <f t="shared" si="18"/>
        <v>0</v>
      </c>
    </row>
    <row r="15" spans="1:33">
      <c r="A15" s="32">
        <v>12</v>
      </c>
      <c r="B15" s="32" t="s">
        <v>441</v>
      </c>
      <c r="C15" s="26">
        <f t="shared" si="0"/>
        <v>4</v>
      </c>
      <c r="D15" s="26">
        <v>2</v>
      </c>
      <c r="E15" s="32" t="s">
        <v>415</v>
      </c>
      <c r="F15" s="32">
        <v>3</v>
      </c>
      <c r="G15" s="32"/>
      <c r="H15" s="26" t="str">
        <f t="shared" si="5"/>
        <v>53_40_50_1</v>
      </c>
      <c r="I15" s="18"/>
      <c r="J15" s="26" t="str">
        <f t="shared" si="1"/>
        <v>3_255;5860_10</v>
      </c>
      <c r="K15" s="28" t="s">
        <v>454</v>
      </c>
      <c r="L15" s="28" t="str">
        <f t="shared" si="2"/>
        <v>;5860_10</v>
      </c>
      <c r="M15" s="28">
        <v>10</v>
      </c>
      <c r="O15" s="28"/>
      <c r="P15" s="26" t="str">
        <f t="shared" si="6"/>
        <v>hp_5280;atk_2112;defe_528</v>
      </c>
      <c r="Q15" s="26">
        <f t="shared" si="7"/>
        <v>5280</v>
      </c>
      <c r="R15" s="26">
        <f t="shared" si="8"/>
        <v>2112</v>
      </c>
      <c r="S15" s="26">
        <f t="shared" si="9"/>
        <v>528</v>
      </c>
      <c r="T15" s="26">
        <f t="shared" si="19"/>
        <v>0.39999999999999997</v>
      </c>
      <c r="U15" s="33">
        <v>1001780001</v>
      </c>
      <c r="V15" s="40">
        <f t="shared" si="10"/>
        <v>1040001</v>
      </c>
      <c r="W15" s="42">
        <f t="shared" si="3"/>
        <v>1040001</v>
      </c>
      <c r="X15" s="42">
        <f t="shared" si="3"/>
        <v>1040001</v>
      </c>
      <c r="Y15" s="42" t="s">
        <v>558</v>
      </c>
      <c r="Z15" s="40">
        <f t="shared" si="11"/>
        <v>160</v>
      </c>
      <c r="AA15" s="26">
        <f t="shared" si="12"/>
        <v>120</v>
      </c>
      <c r="AB15" s="26">
        <f t="shared" si="13"/>
        <v>150</v>
      </c>
      <c r="AC15" s="26">
        <f t="shared" si="14"/>
        <v>50</v>
      </c>
      <c r="AD15" s="26">
        <f t="shared" si="15"/>
        <v>0</v>
      </c>
      <c r="AE15" s="26">
        <f t="shared" si="16"/>
        <v>0</v>
      </c>
      <c r="AF15" s="26">
        <f t="shared" si="17"/>
        <v>0</v>
      </c>
      <c r="AG15" s="26">
        <f t="shared" si="18"/>
        <v>0</v>
      </c>
    </row>
    <row r="16" spans="1:33">
      <c r="A16" s="32">
        <v>13</v>
      </c>
      <c r="B16" s="32" t="s">
        <v>441</v>
      </c>
      <c r="C16" s="26">
        <f t="shared" si="0"/>
        <v>4</v>
      </c>
      <c r="D16" s="26">
        <v>2</v>
      </c>
      <c r="E16" s="32" t="s">
        <v>416</v>
      </c>
      <c r="F16" s="32">
        <v>3</v>
      </c>
      <c r="G16" s="32"/>
      <c r="H16" s="26" t="str">
        <f t="shared" si="5"/>
        <v>53_40_50_1</v>
      </c>
      <c r="I16" s="18"/>
      <c r="J16" s="26" t="str">
        <f t="shared" si="1"/>
        <v>3_260;5860_10</v>
      </c>
      <c r="K16" s="28" t="s">
        <v>455</v>
      </c>
      <c r="L16" s="28" t="str">
        <f t="shared" si="2"/>
        <v>;5860_10</v>
      </c>
      <c r="M16" s="28">
        <v>10</v>
      </c>
      <c r="O16" s="28"/>
      <c r="P16" s="26" t="str">
        <f t="shared" si="6"/>
        <v>hp_5856;atk_2342;defe_586</v>
      </c>
      <c r="Q16" s="26">
        <f t="shared" si="7"/>
        <v>5856</v>
      </c>
      <c r="R16" s="26">
        <f t="shared" si="8"/>
        <v>2342</v>
      </c>
      <c r="S16" s="26">
        <f t="shared" si="9"/>
        <v>586</v>
      </c>
      <c r="T16" s="26">
        <f t="shared" si="19"/>
        <v>0.43999999999999995</v>
      </c>
      <c r="U16" s="33">
        <v>1001780001</v>
      </c>
      <c r="V16" s="40">
        <f t="shared" si="10"/>
        <v>1040001</v>
      </c>
      <c r="W16" s="42">
        <f t="shared" si="3"/>
        <v>1040001</v>
      </c>
      <c r="X16" s="42">
        <f t="shared" si="3"/>
        <v>1040001</v>
      </c>
      <c r="Y16" s="42" t="s">
        <v>558</v>
      </c>
      <c r="Z16" s="40">
        <f t="shared" si="11"/>
        <v>160</v>
      </c>
      <c r="AA16" s="26">
        <f t="shared" si="12"/>
        <v>120</v>
      </c>
      <c r="AB16" s="26">
        <f t="shared" si="13"/>
        <v>150</v>
      </c>
      <c r="AC16" s="26">
        <f t="shared" si="14"/>
        <v>50</v>
      </c>
      <c r="AD16" s="26">
        <f t="shared" si="15"/>
        <v>0</v>
      </c>
      <c r="AE16" s="26">
        <f t="shared" si="16"/>
        <v>0</v>
      </c>
      <c r="AF16" s="26">
        <f t="shared" si="17"/>
        <v>0</v>
      </c>
      <c r="AG16" s="26">
        <f t="shared" si="18"/>
        <v>0</v>
      </c>
    </row>
    <row r="17" spans="1:33">
      <c r="A17" s="32">
        <v>14</v>
      </c>
      <c r="B17" s="32" t="s">
        <v>441</v>
      </c>
      <c r="C17" s="26">
        <f t="shared" si="0"/>
        <v>4</v>
      </c>
      <c r="D17" s="26">
        <v>2</v>
      </c>
      <c r="E17" s="32" t="s">
        <v>417</v>
      </c>
      <c r="F17" s="32">
        <v>3</v>
      </c>
      <c r="G17" s="32"/>
      <c r="H17" s="26" t="str">
        <f t="shared" si="5"/>
        <v>53_40_50_1</v>
      </c>
      <c r="I17" s="18"/>
      <c r="J17" s="26" t="str">
        <f t="shared" si="1"/>
        <v>3_265;5860_10</v>
      </c>
      <c r="K17" s="28" t="s">
        <v>456</v>
      </c>
      <c r="L17" s="28" t="str">
        <f t="shared" si="2"/>
        <v>;5860_10</v>
      </c>
      <c r="M17" s="28">
        <v>10</v>
      </c>
      <c r="P17" s="26" t="str">
        <f t="shared" si="6"/>
        <v>hp_6448;atk_2579;defe_645</v>
      </c>
      <c r="Q17" s="26">
        <f t="shared" si="7"/>
        <v>6448</v>
      </c>
      <c r="R17" s="26">
        <f t="shared" si="8"/>
        <v>2579</v>
      </c>
      <c r="S17" s="26">
        <f t="shared" si="9"/>
        <v>645</v>
      </c>
      <c r="T17" s="26">
        <f t="shared" si="19"/>
        <v>0.47999999999999993</v>
      </c>
      <c r="U17" s="33">
        <v>1001780001</v>
      </c>
      <c r="V17" s="40">
        <f t="shared" si="10"/>
        <v>1040001</v>
      </c>
      <c r="W17" s="42">
        <f t="shared" si="3"/>
        <v>1040001</v>
      </c>
      <c r="X17" s="42">
        <f t="shared" si="3"/>
        <v>1040001</v>
      </c>
      <c r="Y17" s="42" t="s">
        <v>558</v>
      </c>
      <c r="Z17" s="40">
        <f t="shared" si="11"/>
        <v>160</v>
      </c>
      <c r="AA17" s="26">
        <f t="shared" si="12"/>
        <v>120</v>
      </c>
      <c r="AB17" s="26">
        <f t="shared" si="13"/>
        <v>150</v>
      </c>
      <c r="AC17" s="26">
        <f t="shared" si="14"/>
        <v>50</v>
      </c>
      <c r="AD17" s="26">
        <f t="shared" si="15"/>
        <v>0</v>
      </c>
      <c r="AE17" s="26">
        <f t="shared" si="16"/>
        <v>0</v>
      </c>
      <c r="AF17" s="26">
        <f t="shared" si="17"/>
        <v>0</v>
      </c>
      <c r="AG17" s="26">
        <f t="shared" si="18"/>
        <v>0</v>
      </c>
    </row>
    <row r="18" spans="1:33">
      <c r="A18" s="32">
        <v>15</v>
      </c>
      <c r="B18" s="32" t="s">
        <v>441</v>
      </c>
      <c r="C18" s="26">
        <f t="shared" si="0"/>
        <v>4</v>
      </c>
      <c r="D18" s="26">
        <v>2</v>
      </c>
      <c r="E18" s="35" t="s">
        <v>418</v>
      </c>
      <c r="F18" s="32">
        <v>3</v>
      </c>
      <c r="G18" s="32"/>
      <c r="H18" s="26" t="str">
        <f t="shared" si="5"/>
        <v>53_40_50_1</v>
      </c>
      <c r="I18" s="18"/>
      <c r="J18" s="26" t="str">
        <f t="shared" si="1"/>
        <v>3_270;5860_15</v>
      </c>
      <c r="K18" s="28" t="s">
        <v>457</v>
      </c>
      <c r="L18" s="28" t="str">
        <f t="shared" si="2"/>
        <v>;5860_15</v>
      </c>
      <c r="M18" s="37">
        <v>15</v>
      </c>
      <c r="O18" s="28"/>
      <c r="P18" s="26" t="str">
        <f t="shared" si="6"/>
        <v>hp_7056;atk_2822;defe_706</v>
      </c>
      <c r="Q18" s="26">
        <f t="shared" si="7"/>
        <v>7056</v>
      </c>
      <c r="R18" s="26">
        <f t="shared" si="8"/>
        <v>2822</v>
      </c>
      <c r="S18" s="26">
        <f t="shared" si="9"/>
        <v>706</v>
      </c>
      <c r="T18" s="26">
        <f t="shared" si="19"/>
        <v>0.51999999999999991</v>
      </c>
      <c r="U18" s="33">
        <v>1001780001</v>
      </c>
      <c r="V18" s="40">
        <f t="shared" si="10"/>
        <v>1040001</v>
      </c>
      <c r="W18" s="42">
        <f t="shared" si="3"/>
        <v>1040001</v>
      </c>
      <c r="X18" s="42">
        <f t="shared" si="3"/>
        <v>1040001</v>
      </c>
      <c r="Y18" s="42" t="s">
        <v>558</v>
      </c>
      <c r="Z18" s="40">
        <f t="shared" si="11"/>
        <v>160</v>
      </c>
      <c r="AA18" s="26">
        <f t="shared" si="12"/>
        <v>120</v>
      </c>
      <c r="AB18" s="26">
        <f t="shared" si="13"/>
        <v>150</v>
      </c>
      <c r="AC18" s="26">
        <f t="shared" si="14"/>
        <v>50</v>
      </c>
      <c r="AD18" s="26">
        <f t="shared" si="15"/>
        <v>0</v>
      </c>
      <c r="AE18" s="26">
        <f t="shared" si="16"/>
        <v>0</v>
      </c>
      <c r="AF18" s="26">
        <f t="shared" si="17"/>
        <v>0</v>
      </c>
      <c r="AG18" s="26">
        <f t="shared" si="18"/>
        <v>0</v>
      </c>
    </row>
    <row r="19" spans="1:33">
      <c r="A19" s="33">
        <v>16</v>
      </c>
      <c r="B19" s="32" t="s">
        <v>441</v>
      </c>
      <c r="C19" s="26">
        <f t="shared" si="0"/>
        <v>4</v>
      </c>
      <c r="D19" s="26">
        <v>2</v>
      </c>
      <c r="E19" s="35" t="s">
        <v>419</v>
      </c>
      <c r="F19" s="32">
        <v>3</v>
      </c>
      <c r="G19" s="32"/>
      <c r="H19" s="26" t="str">
        <f t="shared" si="5"/>
        <v>53_40_50_1</v>
      </c>
      <c r="I19" s="18" t="s">
        <v>386</v>
      </c>
      <c r="J19" s="26" t="str">
        <f>K19&amp;L19&amp;O19</f>
        <v>3_600;5861_2;5863_1</v>
      </c>
      <c r="K19" s="28" t="s">
        <v>468</v>
      </c>
      <c r="L19" s="28" t="str">
        <f>";5861_"&amp;N19</f>
        <v>;5861_2</v>
      </c>
      <c r="M19" s="38">
        <v>20</v>
      </c>
      <c r="N19">
        <v>2</v>
      </c>
      <c r="O19" s="28" t="s">
        <v>544</v>
      </c>
      <c r="P19" s="26" t="str">
        <f t="shared" si="6"/>
        <v>hp_7680;atk_3072;defe_768</v>
      </c>
      <c r="Q19" s="26">
        <f t="shared" si="7"/>
        <v>7680</v>
      </c>
      <c r="R19" s="26">
        <f t="shared" si="8"/>
        <v>3072</v>
      </c>
      <c r="S19" s="26">
        <f t="shared" si="9"/>
        <v>768</v>
      </c>
      <c r="T19" s="26">
        <f t="shared" si="19"/>
        <v>0.55999999999999994</v>
      </c>
      <c r="U19" s="33">
        <v>1001780001</v>
      </c>
      <c r="V19" s="40">
        <f t="shared" si="10"/>
        <v>1040001</v>
      </c>
      <c r="W19" s="42">
        <f t="shared" si="3"/>
        <v>1040001</v>
      </c>
      <c r="X19" s="42">
        <f t="shared" si="3"/>
        <v>1040001</v>
      </c>
      <c r="Y19" s="42" t="s">
        <v>558</v>
      </c>
      <c r="Z19" s="40">
        <f t="shared" si="11"/>
        <v>160</v>
      </c>
      <c r="AA19" s="26">
        <f t="shared" si="12"/>
        <v>120</v>
      </c>
      <c r="AB19" s="26">
        <f t="shared" si="13"/>
        <v>150</v>
      </c>
      <c r="AC19" s="26">
        <f t="shared" si="14"/>
        <v>50</v>
      </c>
      <c r="AD19" s="26">
        <f t="shared" si="15"/>
        <v>0</v>
      </c>
      <c r="AE19" s="26">
        <f t="shared" si="16"/>
        <v>0</v>
      </c>
      <c r="AF19" s="26">
        <f t="shared" si="17"/>
        <v>0</v>
      </c>
      <c r="AG19" s="26">
        <f t="shared" si="18"/>
        <v>0</v>
      </c>
    </row>
    <row r="20" spans="1:33">
      <c r="A20" s="32">
        <v>17</v>
      </c>
      <c r="B20" s="32" t="s">
        <v>426</v>
      </c>
      <c r="C20" s="18">
        <v>6</v>
      </c>
      <c r="D20" s="26">
        <v>3</v>
      </c>
      <c r="E20" s="32" t="s">
        <v>569</v>
      </c>
      <c r="F20" s="32">
        <v>4</v>
      </c>
      <c r="G20" s="32">
        <v>1</v>
      </c>
      <c r="H20" s="18" t="s">
        <v>382</v>
      </c>
      <c r="J20" s="26" t="str">
        <f t="shared" si="1"/>
        <v>3_400;5860_15</v>
      </c>
      <c r="K20" s="28" t="s">
        <v>458</v>
      </c>
      <c r="L20" s="28" t="str">
        <f t="shared" si="2"/>
        <v>;5860_15</v>
      </c>
      <c r="M20" s="30">
        <v>15</v>
      </c>
      <c r="O20" s="28"/>
      <c r="P20" s="26" t="str">
        <f t="shared" si="6"/>
        <v>hp_10680;atk_4272;defe_1068</v>
      </c>
      <c r="Q20" s="26">
        <f>Q19+600*T20+600*5</f>
        <v>10680</v>
      </c>
      <c r="R20" s="26">
        <f t="shared" si="8"/>
        <v>4272</v>
      </c>
      <c r="S20" s="26">
        <f t="shared" si="9"/>
        <v>1068</v>
      </c>
      <c r="T20" s="26">
        <v>0</v>
      </c>
      <c r="U20" s="23">
        <v>1001790001</v>
      </c>
      <c r="V20" s="40" t="s">
        <v>274</v>
      </c>
      <c r="W20" s="42" t="str">
        <f t="shared" si="3"/>
        <v>1040002</v>
      </c>
      <c r="X20" s="42" t="str">
        <f t="shared" si="3"/>
        <v>1040002</v>
      </c>
      <c r="Y20" s="42" t="s">
        <v>558</v>
      </c>
      <c r="Z20" s="40">
        <v>270</v>
      </c>
      <c r="AA20" s="12">
        <v>210</v>
      </c>
      <c r="AB20" s="12">
        <v>270</v>
      </c>
      <c r="AC20" s="12">
        <v>150</v>
      </c>
      <c r="AD20" s="12">
        <v>0</v>
      </c>
      <c r="AE20" s="12">
        <v>0</v>
      </c>
      <c r="AF20" s="12">
        <v>0</v>
      </c>
      <c r="AG20" s="12">
        <v>0</v>
      </c>
    </row>
    <row r="21" spans="1:33">
      <c r="A21" s="32">
        <v>18</v>
      </c>
      <c r="B21" s="32" t="s">
        <v>426</v>
      </c>
      <c r="C21" s="26">
        <f t="shared" ref="C21:C40" si="20">C20</f>
        <v>6</v>
      </c>
      <c r="D21" s="26">
        <v>3</v>
      </c>
      <c r="E21" s="32" t="s">
        <v>406</v>
      </c>
      <c r="F21" s="32">
        <v>4</v>
      </c>
      <c r="G21" s="32"/>
      <c r="H21" s="26" t="str">
        <f>H20</f>
        <v>90_70_90_3</v>
      </c>
      <c r="J21" s="26" t="str">
        <f t="shared" si="1"/>
        <v>3_410;5860_15</v>
      </c>
      <c r="K21" s="28" t="s">
        <v>469</v>
      </c>
      <c r="L21" s="28" t="str">
        <f t="shared" si="2"/>
        <v>;5860_15</v>
      </c>
      <c r="M21" s="30">
        <v>15</v>
      </c>
      <c r="O21" s="28"/>
      <c r="P21" s="26" t="str">
        <f t="shared" si="6"/>
        <v>hp_11304;atk_4522;defe_1130</v>
      </c>
      <c r="Q21" s="34">
        <f t="shared" ref="Q21:Q40" si="21">Q20+600*T21+600</f>
        <v>11304</v>
      </c>
      <c r="R21" s="26">
        <f t="shared" si="8"/>
        <v>4522</v>
      </c>
      <c r="S21" s="26">
        <f t="shared" si="9"/>
        <v>1130</v>
      </c>
      <c r="T21" s="26">
        <f>T20+0.04</f>
        <v>0.04</v>
      </c>
      <c r="U21" s="23">
        <v>1001790001</v>
      </c>
      <c r="V21" s="40" t="str">
        <f>V20</f>
        <v>1040002</v>
      </c>
      <c r="W21" s="42" t="str">
        <f t="shared" si="3"/>
        <v>1040002</v>
      </c>
      <c r="X21" s="42" t="str">
        <f t="shared" si="3"/>
        <v>1040002</v>
      </c>
      <c r="Y21" s="42" t="s">
        <v>558</v>
      </c>
      <c r="Z21" s="40">
        <f t="shared" ref="Z21:Z40" si="22">Z20</f>
        <v>270</v>
      </c>
      <c r="AA21" s="26">
        <f t="shared" ref="AA21:AA40" si="23">AA20</f>
        <v>210</v>
      </c>
      <c r="AB21" s="26">
        <f t="shared" ref="AB21:AB40" si="24">AB20</f>
        <v>270</v>
      </c>
      <c r="AC21" s="26">
        <f t="shared" ref="AC21:AC40" si="25">AC20</f>
        <v>150</v>
      </c>
      <c r="AD21" s="26">
        <f t="shared" ref="AD21:AD40" si="26">AD20</f>
        <v>0</v>
      </c>
      <c r="AE21" s="26">
        <f t="shared" ref="AE21:AE40" si="27">AE20</f>
        <v>0</v>
      </c>
      <c r="AF21" s="26">
        <f t="shared" ref="AF21:AF40" si="28">AF20</f>
        <v>0</v>
      </c>
      <c r="AG21" s="26">
        <f t="shared" ref="AG21:AG40" si="29">AG20</f>
        <v>0</v>
      </c>
    </row>
    <row r="22" spans="1:33">
      <c r="A22" s="32">
        <v>19</v>
      </c>
      <c r="B22" s="32" t="s">
        <v>426</v>
      </c>
      <c r="C22" s="26">
        <f t="shared" si="20"/>
        <v>6</v>
      </c>
      <c r="D22" s="26">
        <v>3</v>
      </c>
      <c r="E22" s="32" t="s">
        <v>407</v>
      </c>
      <c r="F22" s="32">
        <v>4</v>
      </c>
      <c r="G22" s="32"/>
      <c r="H22" s="26" t="str">
        <f t="shared" ref="H22:H40" si="30">H21</f>
        <v>90_70_90_3</v>
      </c>
      <c r="J22" s="26" t="str">
        <f t="shared" si="1"/>
        <v>3_420;5860_15</v>
      </c>
      <c r="K22" s="28" t="s">
        <v>459</v>
      </c>
      <c r="L22" s="28" t="str">
        <f t="shared" si="2"/>
        <v>;5860_15</v>
      </c>
      <c r="M22" s="30">
        <v>15</v>
      </c>
      <c r="O22" s="28"/>
      <c r="P22" s="26" t="str">
        <f t="shared" si="6"/>
        <v>hp_11952;atk_4781;defe_1195</v>
      </c>
      <c r="Q22" s="34">
        <f t="shared" si="21"/>
        <v>11952</v>
      </c>
      <c r="R22" s="26">
        <f t="shared" si="8"/>
        <v>4781</v>
      </c>
      <c r="S22" s="26">
        <f t="shared" si="9"/>
        <v>1195</v>
      </c>
      <c r="T22" s="26">
        <f t="shared" ref="T22:T40" si="31">T21+0.04</f>
        <v>0.08</v>
      </c>
      <c r="U22" s="23">
        <v>1001790001</v>
      </c>
      <c r="V22" s="40" t="str">
        <f t="shared" ref="V22:V35" si="32">V21</f>
        <v>1040002</v>
      </c>
      <c r="W22" s="42" t="str">
        <f t="shared" si="3"/>
        <v>1040002</v>
      </c>
      <c r="X22" s="42" t="str">
        <f t="shared" si="3"/>
        <v>1040002</v>
      </c>
      <c r="Y22" s="42" t="s">
        <v>558</v>
      </c>
      <c r="Z22" s="40">
        <f t="shared" si="22"/>
        <v>270</v>
      </c>
      <c r="AA22" s="26">
        <f t="shared" si="23"/>
        <v>210</v>
      </c>
      <c r="AB22" s="26">
        <f t="shared" si="24"/>
        <v>270</v>
      </c>
      <c r="AC22" s="26">
        <f t="shared" si="25"/>
        <v>150</v>
      </c>
      <c r="AD22" s="26">
        <f t="shared" si="26"/>
        <v>0</v>
      </c>
      <c r="AE22" s="26">
        <f t="shared" si="27"/>
        <v>0</v>
      </c>
      <c r="AF22" s="26">
        <f t="shared" si="28"/>
        <v>0</v>
      </c>
      <c r="AG22" s="26">
        <f t="shared" si="29"/>
        <v>0</v>
      </c>
    </row>
    <row r="23" spans="1:33">
      <c r="A23" s="32">
        <v>20</v>
      </c>
      <c r="B23" s="32" t="s">
        <v>426</v>
      </c>
      <c r="C23" s="26">
        <f t="shared" si="20"/>
        <v>6</v>
      </c>
      <c r="D23" s="26">
        <v>3</v>
      </c>
      <c r="E23" s="32" t="s">
        <v>408</v>
      </c>
      <c r="F23" s="32">
        <v>4</v>
      </c>
      <c r="G23" s="32"/>
      <c r="H23" s="26" t="str">
        <f t="shared" si="30"/>
        <v>90_70_90_3</v>
      </c>
      <c r="J23" s="26" t="str">
        <f t="shared" si="1"/>
        <v>3_430;5860_15</v>
      </c>
      <c r="K23" s="28" t="s">
        <v>460</v>
      </c>
      <c r="L23" s="28" t="str">
        <f t="shared" si="2"/>
        <v>;5860_15</v>
      </c>
      <c r="M23" s="30">
        <v>15</v>
      </c>
      <c r="O23" s="28"/>
      <c r="P23" s="26" t="str">
        <f t="shared" si="6"/>
        <v>hp_12624;atk_5050;defe_1262</v>
      </c>
      <c r="Q23" s="34">
        <f t="shared" si="21"/>
        <v>12624</v>
      </c>
      <c r="R23" s="26">
        <f t="shared" si="8"/>
        <v>5050</v>
      </c>
      <c r="S23" s="26">
        <f t="shared" si="9"/>
        <v>1262</v>
      </c>
      <c r="T23" s="26">
        <f t="shared" si="31"/>
        <v>0.12</v>
      </c>
      <c r="U23" s="23">
        <v>1001790001</v>
      </c>
      <c r="V23" s="40" t="str">
        <f t="shared" si="32"/>
        <v>1040002</v>
      </c>
      <c r="W23" s="42" t="str">
        <f t="shared" si="3"/>
        <v>1040002</v>
      </c>
      <c r="X23" s="42" t="str">
        <f t="shared" si="3"/>
        <v>1040002</v>
      </c>
      <c r="Y23" s="42" t="s">
        <v>558</v>
      </c>
      <c r="Z23" s="40">
        <f t="shared" si="22"/>
        <v>270</v>
      </c>
      <c r="AA23" s="26">
        <f t="shared" si="23"/>
        <v>210</v>
      </c>
      <c r="AB23" s="26">
        <f t="shared" si="24"/>
        <v>270</v>
      </c>
      <c r="AC23" s="26">
        <f t="shared" si="25"/>
        <v>150</v>
      </c>
      <c r="AD23" s="26">
        <f t="shared" si="26"/>
        <v>0</v>
      </c>
      <c r="AE23" s="26">
        <f t="shared" si="27"/>
        <v>0</v>
      </c>
      <c r="AF23" s="26">
        <f t="shared" si="28"/>
        <v>0</v>
      </c>
      <c r="AG23" s="26">
        <f t="shared" si="29"/>
        <v>0</v>
      </c>
    </row>
    <row r="24" spans="1:33">
      <c r="A24" s="32">
        <v>21</v>
      </c>
      <c r="B24" s="32" t="s">
        <v>426</v>
      </c>
      <c r="C24" s="26">
        <f t="shared" si="20"/>
        <v>6</v>
      </c>
      <c r="D24" s="26">
        <v>3</v>
      </c>
      <c r="E24" s="35" t="s">
        <v>409</v>
      </c>
      <c r="F24" s="32">
        <v>4</v>
      </c>
      <c r="G24" s="32"/>
      <c r="H24" s="26" t="str">
        <f t="shared" si="30"/>
        <v>90_70_90_3</v>
      </c>
      <c r="J24" s="26" t="str">
        <f t="shared" si="1"/>
        <v>3_440;5861_3</v>
      </c>
      <c r="K24" s="28" t="s">
        <v>461</v>
      </c>
      <c r="L24" s="28" t="str">
        <f>";5861_"&amp;N24</f>
        <v>;5861_3</v>
      </c>
      <c r="M24" s="30">
        <v>30</v>
      </c>
      <c r="N24">
        <v>3</v>
      </c>
      <c r="O24" s="28"/>
      <c r="P24" s="26" t="str">
        <f t="shared" si="6"/>
        <v>hp_13320;atk_5328;defe_1332</v>
      </c>
      <c r="Q24" s="34">
        <f t="shared" si="21"/>
        <v>13320</v>
      </c>
      <c r="R24" s="26">
        <f t="shared" si="8"/>
        <v>5328</v>
      </c>
      <c r="S24" s="26">
        <f t="shared" si="9"/>
        <v>1332</v>
      </c>
      <c r="T24" s="26">
        <f t="shared" si="31"/>
        <v>0.16</v>
      </c>
      <c r="U24" s="23">
        <v>1001790001</v>
      </c>
      <c r="V24" s="40" t="str">
        <f t="shared" si="32"/>
        <v>1040002</v>
      </c>
      <c r="W24" s="42" t="str">
        <f t="shared" si="3"/>
        <v>1040002</v>
      </c>
      <c r="X24" s="42" t="str">
        <f t="shared" si="3"/>
        <v>1040002</v>
      </c>
      <c r="Y24" s="42" t="s">
        <v>558</v>
      </c>
      <c r="Z24" s="40">
        <f t="shared" si="22"/>
        <v>270</v>
      </c>
      <c r="AA24" s="26">
        <f t="shared" si="23"/>
        <v>210</v>
      </c>
      <c r="AB24" s="26">
        <f t="shared" si="24"/>
        <v>270</v>
      </c>
      <c r="AC24" s="26">
        <f t="shared" si="25"/>
        <v>150</v>
      </c>
      <c r="AD24" s="26">
        <f t="shared" si="26"/>
        <v>0</v>
      </c>
      <c r="AE24" s="26">
        <f t="shared" si="27"/>
        <v>0</v>
      </c>
      <c r="AF24" s="26">
        <f t="shared" si="28"/>
        <v>0</v>
      </c>
      <c r="AG24" s="26">
        <f t="shared" si="29"/>
        <v>0</v>
      </c>
    </row>
    <row r="25" spans="1:33">
      <c r="A25" s="32">
        <v>22</v>
      </c>
      <c r="B25" s="32" t="s">
        <v>426</v>
      </c>
      <c r="C25" s="26">
        <f t="shared" si="20"/>
        <v>6</v>
      </c>
      <c r="D25" s="26">
        <v>3</v>
      </c>
      <c r="E25" s="32" t="s">
        <v>570</v>
      </c>
      <c r="F25" s="32">
        <v>4</v>
      </c>
      <c r="G25" s="32"/>
      <c r="H25" s="26" t="str">
        <f t="shared" si="30"/>
        <v>90_70_90_3</v>
      </c>
      <c r="J25" s="26" t="str">
        <f t="shared" si="1"/>
        <v>3_450;5860_25</v>
      </c>
      <c r="K25" s="28" t="s">
        <v>462</v>
      </c>
      <c r="L25" s="28" t="str">
        <f t="shared" si="2"/>
        <v>;5860_25</v>
      </c>
      <c r="M25" s="36">
        <v>25</v>
      </c>
      <c r="O25" s="28"/>
      <c r="P25" s="26" t="str">
        <f t="shared" si="6"/>
        <v>hp_14040;atk_5616;defe_1404</v>
      </c>
      <c r="Q25" s="34">
        <f t="shared" si="21"/>
        <v>14040</v>
      </c>
      <c r="R25" s="26">
        <f t="shared" si="8"/>
        <v>5616</v>
      </c>
      <c r="S25" s="26">
        <f t="shared" si="9"/>
        <v>1404</v>
      </c>
      <c r="T25" s="26">
        <f t="shared" si="31"/>
        <v>0.2</v>
      </c>
      <c r="U25" s="23">
        <v>1001790001</v>
      </c>
      <c r="V25" s="40" t="str">
        <f t="shared" si="32"/>
        <v>1040002</v>
      </c>
      <c r="W25" s="42" t="str">
        <f t="shared" si="3"/>
        <v>1040002</v>
      </c>
      <c r="X25" s="42" t="str">
        <f t="shared" si="3"/>
        <v>1040002</v>
      </c>
      <c r="Y25" s="42" t="s">
        <v>558</v>
      </c>
      <c r="Z25" s="40">
        <f t="shared" si="22"/>
        <v>270</v>
      </c>
      <c r="AA25" s="26">
        <f t="shared" si="23"/>
        <v>210</v>
      </c>
      <c r="AB25" s="26">
        <f t="shared" si="24"/>
        <v>270</v>
      </c>
      <c r="AC25" s="26">
        <f t="shared" si="25"/>
        <v>150</v>
      </c>
      <c r="AD25" s="26">
        <f t="shared" si="26"/>
        <v>0</v>
      </c>
      <c r="AE25" s="26">
        <f t="shared" si="27"/>
        <v>0</v>
      </c>
      <c r="AF25" s="26">
        <f t="shared" si="28"/>
        <v>0</v>
      </c>
      <c r="AG25" s="26">
        <f t="shared" si="29"/>
        <v>0</v>
      </c>
    </row>
    <row r="26" spans="1:33">
      <c r="A26" s="32">
        <v>23</v>
      </c>
      <c r="B26" s="32" t="s">
        <v>426</v>
      </c>
      <c r="C26" s="26">
        <f t="shared" si="20"/>
        <v>6</v>
      </c>
      <c r="D26" s="26">
        <v>3</v>
      </c>
      <c r="E26" s="32" t="s">
        <v>411</v>
      </c>
      <c r="F26" s="32">
        <v>4</v>
      </c>
      <c r="G26" s="32"/>
      <c r="H26" s="26" t="str">
        <f t="shared" si="30"/>
        <v>90_70_90_3</v>
      </c>
      <c r="J26" s="26" t="str">
        <f t="shared" si="1"/>
        <v>3_460;5860_25</v>
      </c>
      <c r="K26" s="28" t="s">
        <v>463</v>
      </c>
      <c r="L26" s="28" t="str">
        <f t="shared" si="2"/>
        <v>;5860_25</v>
      </c>
      <c r="M26" s="36">
        <v>25</v>
      </c>
      <c r="O26" s="28"/>
      <c r="P26" s="26" t="str">
        <f t="shared" si="6"/>
        <v>hp_14784;atk_5914;defe_1478</v>
      </c>
      <c r="Q26" s="34">
        <f t="shared" si="21"/>
        <v>14784</v>
      </c>
      <c r="R26" s="26">
        <f t="shared" si="8"/>
        <v>5914</v>
      </c>
      <c r="S26" s="26">
        <f t="shared" si="9"/>
        <v>1478</v>
      </c>
      <c r="T26" s="26">
        <f t="shared" si="31"/>
        <v>0.24000000000000002</v>
      </c>
      <c r="U26" s="23">
        <v>1001790001</v>
      </c>
      <c r="V26" s="40" t="str">
        <f t="shared" si="32"/>
        <v>1040002</v>
      </c>
      <c r="W26" s="42" t="str">
        <f t="shared" si="3"/>
        <v>1040002</v>
      </c>
      <c r="X26" s="42" t="str">
        <f t="shared" si="3"/>
        <v>1040002</v>
      </c>
      <c r="Y26" s="42" t="s">
        <v>558</v>
      </c>
      <c r="Z26" s="40">
        <f t="shared" si="22"/>
        <v>270</v>
      </c>
      <c r="AA26" s="26">
        <f t="shared" si="23"/>
        <v>210</v>
      </c>
      <c r="AB26" s="26">
        <f t="shared" si="24"/>
        <v>270</v>
      </c>
      <c r="AC26" s="26">
        <f t="shared" si="25"/>
        <v>150</v>
      </c>
      <c r="AD26" s="26">
        <f t="shared" si="26"/>
        <v>0</v>
      </c>
      <c r="AE26" s="26">
        <f t="shared" si="27"/>
        <v>0</v>
      </c>
      <c r="AF26" s="26">
        <f t="shared" si="28"/>
        <v>0</v>
      </c>
      <c r="AG26" s="26">
        <f t="shared" si="29"/>
        <v>0</v>
      </c>
    </row>
    <row r="27" spans="1:33">
      <c r="A27" s="32">
        <v>24</v>
      </c>
      <c r="B27" s="32" t="s">
        <v>426</v>
      </c>
      <c r="C27" s="26">
        <f t="shared" si="20"/>
        <v>6</v>
      </c>
      <c r="D27" s="26">
        <v>3</v>
      </c>
      <c r="E27" s="32" t="s">
        <v>412</v>
      </c>
      <c r="F27" s="32">
        <v>4</v>
      </c>
      <c r="G27" s="32"/>
      <c r="H27" s="26" t="str">
        <f t="shared" si="30"/>
        <v>90_70_90_3</v>
      </c>
      <c r="J27" s="26" t="str">
        <f t="shared" si="1"/>
        <v>3_470;5860_25</v>
      </c>
      <c r="K27" s="28" t="s">
        <v>464</v>
      </c>
      <c r="L27" s="28" t="str">
        <f t="shared" si="2"/>
        <v>;5860_25</v>
      </c>
      <c r="M27" s="36">
        <v>25</v>
      </c>
      <c r="O27" s="28"/>
      <c r="P27" s="26" t="str">
        <f t="shared" si="6"/>
        <v>hp_15552;atk_6221;defe_1555</v>
      </c>
      <c r="Q27" s="34">
        <f t="shared" si="21"/>
        <v>15552</v>
      </c>
      <c r="R27" s="26">
        <f t="shared" si="8"/>
        <v>6221</v>
      </c>
      <c r="S27" s="26">
        <f t="shared" si="9"/>
        <v>1555</v>
      </c>
      <c r="T27" s="26">
        <f t="shared" si="31"/>
        <v>0.28000000000000003</v>
      </c>
      <c r="U27" s="23">
        <v>1001790001</v>
      </c>
      <c r="V27" s="40" t="str">
        <f t="shared" si="32"/>
        <v>1040002</v>
      </c>
      <c r="W27" s="42" t="str">
        <f t="shared" si="3"/>
        <v>1040002</v>
      </c>
      <c r="X27" s="42" t="str">
        <f t="shared" si="3"/>
        <v>1040002</v>
      </c>
      <c r="Y27" s="42" t="s">
        <v>558</v>
      </c>
      <c r="Z27" s="40">
        <f t="shared" si="22"/>
        <v>270</v>
      </c>
      <c r="AA27" s="26">
        <f t="shared" si="23"/>
        <v>210</v>
      </c>
      <c r="AB27" s="26">
        <f t="shared" si="24"/>
        <v>270</v>
      </c>
      <c r="AC27" s="26">
        <f t="shared" si="25"/>
        <v>150</v>
      </c>
      <c r="AD27" s="26">
        <f t="shared" si="26"/>
        <v>0</v>
      </c>
      <c r="AE27" s="26">
        <f t="shared" si="27"/>
        <v>0</v>
      </c>
      <c r="AF27" s="26">
        <f t="shared" si="28"/>
        <v>0</v>
      </c>
      <c r="AG27" s="26">
        <f t="shared" si="29"/>
        <v>0</v>
      </c>
    </row>
    <row r="28" spans="1:33">
      <c r="A28" s="32">
        <v>25</v>
      </c>
      <c r="B28" s="32" t="s">
        <v>426</v>
      </c>
      <c r="C28" s="26">
        <f t="shared" si="20"/>
        <v>6</v>
      </c>
      <c r="D28" s="26">
        <v>3</v>
      </c>
      <c r="E28" s="32" t="s">
        <v>413</v>
      </c>
      <c r="F28" s="32">
        <v>4</v>
      </c>
      <c r="G28" s="32"/>
      <c r="H28" s="26" t="str">
        <f t="shared" si="30"/>
        <v>90_70_90_3</v>
      </c>
      <c r="J28" s="26" t="str">
        <f t="shared" si="1"/>
        <v>3_480;5860_25</v>
      </c>
      <c r="K28" s="28" t="s">
        <v>465</v>
      </c>
      <c r="L28" s="28" t="str">
        <f t="shared" si="2"/>
        <v>;5860_25</v>
      </c>
      <c r="M28" s="36">
        <v>25</v>
      </c>
      <c r="O28" s="28"/>
      <c r="P28" s="26" t="str">
        <f t="shared" si="6"/>
        <v>hp_16344;atk_6538;defe_1634</v>
      </c>
      <c r="Q28" s="34">
        <f t="shared" si="21"/>
        <v>16344</v>
      </c>
      <c r="R28" s="26">
        <f t="shared" si="8"/>
        <v>6538</v>
      </c>
      <c r="S28" s="26">
        <f t="shared" si="9"/>
        <v>1634</v>
      </c>
      <c r="T28" s="26">
        <f t="shared" si="31"/>
        <v>0.32</v>
      </c>
      <c r="U28" s="23">
        <v>1001790001</v>
      </c>
      <c r="V28" s="40" t="str">
        <f t="shared" si="32"/>
        <v>1040002</v>
      </c>
      <c r="W28" s="42" t="str">
        <f t="shared" si="3"/>
        <v>1040002</v>
      </c>
      <c r="X28" s="42" t="str">
        <f t="shared" si="3"/>
        <v>1040002</v>
      </c>
      <c r="Y28" s="42" t="s">
        <v>558</v>
      </c>
      <c r="Z28" s="40">
        <f t="shared" si="22"/>
        <v>270</v>
      </c>
      <c r="AA28" s="26">
        <f t="shared" si="23"/>
        <v>210</v>
      </c>
      <c r="AB28" s="26">
        <f t="shared" si="24"/>
        <v>270</v>
      </c>
      <c r="AC28" s="26">
        <f t="shared" si="25"/>
        <v>150</v>
      </c>
      <c r="AD28" s="26">
        <f t="shared" si="26"/>
        <v>0</v>
      </c>
      <c r="AE28" s="26">
        <f t="shared" si="27"/>
        <v>0</v>
      </c>
      <c r="AF28" s="26">
        <f t="shared" si="28"/>
        <v>0</v>
      </c>
      <c r="AG28" s="26">
        <f t="shared" si="29"/>
        <v>0</v>
      </c>
    </row>
    <row r="29" spans="1:33">
      <c r="A29" s="32">
        <v>26</v>
      </c>
      <c r="B29" s="32" t="s">
        <v>426</v>
      </c>
      <c r="C29" s="26">
        <f t="shared" si="20"/>
        <v>6</v>
      </c>
      <c r="D29" s="26">
        <v>3</v>
      </c>
      <c r="E29" s="35" t="s">
        <v>414</v>
      </c>
      <c r="F29" s="32">
        <v>4</v>
      </c>
      <c r="G29" s="32"/>
      <c r="H29" s="26" t="str">
        <f t="shared" si="30"/>
        <v>90_70_90_3</v>
      </c>
      <c r="J29" s="26" t="str">
        <f t="shared" si="1"/>
        <v>3_490;5861_5</v>
      </c>
      <c r="K29" s="28" t="s">
        <v>466</v>
      </c>
      <c r="L29" s="28" t="str">
        <f>";5861_"&amp;N29</f>
        <v>;5861_5</v>
      </c>
      <c r="M29" s="37">
        <v>50</v>
      </c>
      <c r="N29">
        <v>5</v>
      </c>
      <c r="O29" s="28"/>
      <c r="P29" s="26" t="str">
        <f t="shared" si="6"/>
        <v>hp_17160;atk_6864;defe_1716</v>
      </c>
      <c r="Q29" s="34">
        <f t="shared" si="21"/>
        <v>17160</v>
      </c>
      <c r="R29" s="26">
        <f t="shared" si="8"/>
        <v>6864</v>
      </c>
      <c r="S29" s="26">
        <f t="shared" si="9"/>
        <v>1716</v>
      </c>
      <c r="T29" s="26">
        <f t="shared" si="31"/>
        <v>0.36</v>
      </c>
      <c r="U29" s="23">
        <v>1001790001</v>
      </c>
      <c r="V29" s="40" t="str">
        <f t="shared" si="32"/>
        <v>1040002</v>
      </c>
      <c r="W29" s="42" t="str">
        <f t="shared" si="3"/>
        <v>1040002</v>
      </c>
      <c r="X29" s="42" t="str">
        <f t="shared" si="3"/>
        <v>1040002</v>
      </c>
      <c r="Y29" s="42" t="s">
        <v>558</v>
      </c>
      <c r="Z29" s="40">
        <f t="shared" si="22"/>
        <v>270</v>
      </c>
      <c r="AA29" s="26">
        <f t="shared" si="23"/>
        <v>210</v>
      </c>
      <c r="AB29" s="26">
        <f t="shared" si="24"/>
        <v>270</v>
      </c>
      <c r="AC29" s="26">
        <f t="shared" si="25"/>
        <v>150</v>
      </c>
      <c r="AD29" s="26">
        <f t="shared" si="26"/>
        <v>0</v>
      </c>
      <c r="AE29" s="26">
        <f t="shared" si="27"/>
        <v>0</v>
      </c>
      <c r="AF29" s="26">
        <f t="shared" si="28"/>
        <v>0</v>
      </c>
      <c r="AG29" s="26">
        <f t="shared" si="29"/>
        <v>0</v>
      </c>
    </row>
    <row r="30" spans="1:33">
      <c r="A30" s="32">
        <v>27</v>
      </c>
      <c r="B30" s="32" t="s">
        <v>426</v>
      </c>
      <c r="C30" s="26">
        <f t="shared" si="20"/>
        <v>6</v>
      </c>
      <c r="D30" s="26">
        <v>3</v>
      </c>
      <c r="E30" s="32" t="s">
        <v>571</v>
      </c>
      <c r="F30" s="32">
        <v>4</v>
      </c>
      <c r="G30" s="32"/>
      <c r="H30" s="26" t="str">
        <f t="shared" si="30"/>
        <v>90_70_90_3</v>
      </c>
      <c r="J30" s="26" t="str">
        <f t="shared" si="1"/>
        <v>3_500;5860_30</v>
      </c>
      <c r="K30" s="28" t="s">
        <v>467</v>
      </c>
      <c r="L30" s="28" t="str">
        <f t="shared" si="2"/>
        <v>;5860_30</v>
      </c>
      <c r="M30" s="28">
        <v>30</v>
      </c>
      <c r="O30" s="28"/>
      <c r="P30" s="26" t="str">
        <f t="shared" si="6"/>
        <v>hp_18000;atk_7200;defe_1800</v>
      </c>
      <c r="Q30" s="34">
        <f t="shared" si="21"/>
        <v>18000</v>
      </c>
      <c r="R30" s="26">
        <f t="shared" si="8"/>
        <v>7200</v>
      </c>
      <c r="S30" s="26">
        <f t="shared" si="9"/>
        <v>1800</v>
      </c>
      <c r="T30" s="26">
        <f t="shared" si="31"/>
        <v>0.39999999999999997</v>
      </c>
      <c r="U30" s="23">
        <v>1001790001</v>
      </c>
      <c r="V30" s="40" t="str">
        <f t="shared" si="32"/>
        <v>1040002</v>
      </c>
      <c r="W30" s="42" t="str">
        <f t="shared" si="3"/>
        <v>1040002</v>
      </c>
      <c r="X30" s="42" t="str">
        <f t="shared" si="3"/>
        <v>1040002</v>
      </c>
      <c r="Y30" s="42" t="s">
        <v>558</v>
      </c>
      <c r="Z30" s="40">
        <f t="shared" si="22"/>
        <v>270</v>
      </c>
      <c r="AA30" s="26">
        <f t="shared" si="23"/>
        <v>210</v>
      </c>
      <c r="AB30" s="26">
        <f t="shared" si="24"/>
        <v>270</v>
      </c>
      <c r="AC30" s="26">
        <f t="shared" si="25"/>
        <v>150</v>
      </c>
      <c r="AD30" s="26">
        <f t="shared" si="26"/>
        <v>0</v>
      </c>
      <c r="AE30" s="26">
        <f t="shared" si="27"/>
        <v>0</v>
      </c>
      <c r="AF30" s="26">
        <f t="shared" si="28"/>
        <v>0</v>
      </c>
      <c r="AG30" s="26">
        <f t="shared" si="29"/>
        <v>0</v>
      </c>
    </row>
    <row r="31" spans="1:33">
      <c r="A31" s="32">
        <v>28</v>
      </c>
      <c r="B31" s="32" t="s">
        <v>426</v>
      </c>
      <c r="C31" s="26">
        <f t="shared" si="20"/>
        <v>6</v>
      </c>
      <c r="D31" s="26">
        <v>3</v>
      </c>
      <c r="E31" s="32" t="s">
        <v>415</v>
      </c>
      <c r="F31" s="32">
        <v>4</v>
      </c>
      <c r="G31" s="32"/>
      <c r="H31" s="26" t="str">
        <f t="shared" si="30"/>
        <v>90_70_90_3</v>
      </c>
      <c r="J31" s="26" t="str">
        <f t="shared" si="1"/>
        <v>3_510;5860_30</v>
      </c>
      <c r="K31" s="28" t="s">
        <v>470</v>
      </c>
      <c r="L31" s="28" t="str">
        <f t="shared" si="2"/>
        <v>;5860_30</v>
      </c>
      <c r="M31" s="28">
        <v>30</v>
      </c>
      <c r="O31" s="28"/>
      <c r="P31" s="26" t="str">
        <f t="shared" si="6"/>
        <v>hp_18864;atk_7546;defe_1886</v>
      </c>
      <c r="Q31" s="34">
        <f t="shared" si="21"/>
        <v>18864</v>
      </c>
      <c r="R31" s="26">
        <f t="shared" si="8"/>
        <v>7546</v>
      </c>
      <c r="S31" s="26">
        <f t="shared" si="9"/>
        <v>1886</v>
      </c>
      <c r="T31" s="26">
        <f t="shared" si="31"/>
        <v>0.43999999999999995</v>
      </c>
      <c r="U31" s="23">
        <v>1001790001</v>
      </c>
      <c r="V31" s="40" t="str">
        <f t="shared" si="32"/>
        <v>1040002</v>
      </c>
      <c r="W31" s="42" t="str">
        <f t="shared" si="3"/>
        <v>1040002</v>
      </c>
      <c r="X31" s="42" t="str">
        <f t="shared" si="3"/>
        <v>1040002</v>
      </c>
      <c r="Y31" s="42" t="s">
        <v>558</v>
      </c>
      <c r="Z31" s="40">
        <f t="shared" si="22"/>
        <v>270</v>
      </c>
      <c r="AA31" s="26">
        <f t="shared" si="23"/>
        <v>210</v>
      </c>
      <c r="AB31" s="26">
        <f t="shared" si="24"/>
        <v>270</v>
      </c>
      <c r="AC31" s="26">
        <f t="shared" si="25"/>
        <v>150</v>
      </c>
      <c r="AD31" s="26">
        <f t="shared" si="26"/>
        <v>0</v>
      </c>
      <c r="AE31" s="26">
        <f t="shared" si="27"/>
        <v>0</v>
      </c>
      <c r="AF31" s="26">
        <f t="shared" si="28"/>
        <v>0</v>
      </c>
      <c r="AG31" s="26">
        <f t="shared" si="29"/>
        <v>0</v>
      </c>
    </row>
    <row r="32" spans="1:33">
      <c r="A32" s="32">
        <v>29</v>
      </c>
      <c r="B32" s="32" t="s">
        <v>426</v>
      </c>
      <c r="C32" s="26">
        <f t="shared" si="20"/>
        <v>6</v>
      </c>
      <c r="D32" s="26">
        <v>3</v>
      </c>
      <c r="E32" s="32" t="s">
        <v>416</v>
      </c>
      <c r="F32" s="32">
        <v>4</v>
      </c>
      <c r="G32" s="32"/>
      <c r="H32" s="26" t="str">
        <f t="shared" si="30"/>
        <v>90_70_90_3</v>
      </c>
      <c r="J32" s="26" t="str">
        <f t="shared" si="1"/>
        <v>3_520;5860_30</v>
      </c>
      <c r="K32" s="28" t="s">
        <v>471</v>
      </c>
      <c r="L32" s="28" t="str">
        <f t="shared" si="2"/>
        <v>;5860_30</v>
      </c>
      <c r="M32" s="28">
        <v>30</v>
      </c>
      <c r="O32" s="28"/>
      <c r="P32" s="26" t="str">
        <f t="shared" si="6"/>
        <v>hp_19752;atk_7901;defe_1975</v>
      </c>
      <c r="Q32" s="34">
        <f t="shared" si="21"/>
        <v>19752</v>
      </c>
      <c r="R32" s="26">
        <f t="shared" si="8"/>
        <v>7901</v>
      </c>
      <c r="S32" s="26">
        <f t="shared" si="9"/>
        <v>1975</v>
      </c>
      <c r="T32" s="26">
        <f t="shared" si="31"/>
        <v>0.47999999999999993</v>
      </c>
      <c r="U32" s="23">
        <v>1001790001</v>
      </c>
      <c r="V32" s="40" t="str">
        <f t="shared" si="32"/>
        <v>1040002</v>
      </c>
      <c r="W32" s="42" t="str">
        <f t="shared" si="3"/>
        <v>1040002</v>
      </c>
      <c r="X32" s="42" t="str">
        <f t="shared" si="3"/>
        <v>1040002</v>
      </c>
      <c r="Y32" s="42" t="s">
        <v>558</v>
      </c>
      <c r="Z32" s="40">
        <f t="shared" si="22"/>
        <v>270</v>
      </c>
      <c r="AA32" s="26">
        <f t="shared" si="23"/>
        <v>210</v>
      </c>
      <c r="AB32" s="26">
        <f t="shared" si="24"/>
        <v>270</v>
      </c>
      <c r="AC32" s="26">
        <f t="shared" si="25"/>
        <v>150</v>
      </c>
      <c r="AD32" s="26">
        <f t="shared" si="26"/>
        <v>0</v>
      </c>
      <c r="AE32" s="26">
        <f t="shared" si="27"/>
        <v>0</v>
      </c>
      <c r="AF32" s="26">
        <f t="shared" si="28"/>
        <v>0</v>
      </c>
      <c r="AG32" s="26">
        <f t="shared" si="29"/>
        <v>0</v>
      </c>
    </row>
    <row r="33" spans="1:33">
      <c r="A33" s="32">
        <v>30</v>
      </c>
      <c r="B33" s="32" t="s">
        <v>426</v>
      </c>
      <c r="C33" s="26">
        <f t="shared" si="20"/>
        <v>6</v>
      </c>
      <c r="D33" s="26">
        <v>3</v>
      </c>
      <c r="E33" s="32" t="s">
        <v>417</v>
      </c>
      <c r="F33" s="32">
        <v>4</v>
      </c>
      <c r="G33" s="32"/>
      <c r="H33" s="26" t="str">
        <f t="shared" si="30"/>
        <v>90_70_90_3</v>
      </c>
      <c r="J33" s="26" t="str">
        <f t="shared" si="1"/>
        <v>3_530;5860_30</v>
      </c>
      <c r="K33" s="28" t="s">
        <v>472</v>
      </c>
      <c r="L33" s="28" t="str">
        <f t="shared" si="2"/>
        <v>;5860_30</v>
      </c>
      <c r="M33" s="28">
        <v>30</v>
      </c>
      <c r="O33" s="28"/>
      <c r="P33" s="26" t="str">
        <f t="shared" si="6"/>
        <v>hp_20664;atk_8266;defe_2066</v>
      </c>
      <c r="Q33" s="34">
        <f t="shared" si="21"/>
        <v>20664</v>
      </c>
      <c r="R33" s="26">
        <f t="shared" si="8"/>
        <v>8266</v>
      </c>
      <c r="S33" s="26">
        <f t="shared" si="9"/>
        <v>2066</v>
      </c>
      <c r="T33" s="26">
        <f t="shared" si="31"/>
        <v>0.51999999999999991</v>
      </c>
      <c r="U33" s="23">
        <v>1001790001</v>
      </c>
      <c r="V33" s="40" t="str">
        <f t="shared" si="32"/>
        <v>1040002</v>
      </c>
      <c r="W33" s="42" t="str">
        <f t="shared" si="3"/>
        <v>1040002</v>
      </c>
      <c r="X33" s="42" t="str">
        <f t="shared" si="3"/>
        <v>1040002</v>
      </c>
      <c r="Y33" s="42" t="s">
        <v>558</v>
      </c>
      <c r="Z33" s="40">
        <f t="shared" si="22"/>
        <v>270</v>
      </c>
      <c r="AA33" s="26">
        <f t="shared" si="23"/>
        <v>210</v>
      </c>
      <c r="AB33" s="26">
        <f t="shared" si="24"/>
        <v>270</v>
      </c>
      <c r="AC33" s="26">
        <f t="shared" si="25"/>
        <v>150</v>
      </c>
      <c r="AD33" s="26">
        <f t="shared" si="26"/>
        <v>0</v>
      </c>
      <c r="AE33" s="26">
        <f t="shared" si="27"/>
        <v>0</v>
      </c>
      <c r="AF33" s="26">
        <f t="shared" si="28"/>
        <v>0</v>
      </c>
      <c r="AG33" s="26">
        <f t="shared" si="29"/>
        <v>0</v>
      </c>
    </row>
    <row r="34" spans="1:33">
      <c r="A34" s="32">
        <v>31</v>
      </c>
      <c r="B34" s="32" t="s">
        <v>426</v>
      </c>
      <c r="C34" s="26">
        <f t="shared" si="20"/>
        <v>6</v>
      </c>
      <c r="D34" s="26">
        <v>3</v>
      </c>
      <c r="E34" s="35" t="s">
        <v>418</v>
      </c>
      <c r="F34" s="32">
        <v>4</v>
      </c>
      <c r="G34" s="32"/>
      <c r="H34" s="26" t="str">
        <f t="shared" si="30"/>
        <v>90_70_90_3</v>
      </c>
      <c r="J34" s="26" t="str">
        <f t="shared" si="1"/>
        <v>3_540;5861_6</v>
      </c>
      <c r="K34" s="28" t="s">
        <v>473</v>
      </c>
      <c r="L34" s="28" t="str">
        <f>";5861_"&amp;N34</f>
        <v>;5861_6</v>
      </c>
      <c r="M34" s="37">
        <v>60</v>
      </c>
      <c r="N34" s="26">
        <f t="shared" ref="N34" si="33">M34/10</f>
        <v>6</v>
      </c>
      <c r="O34" s="28"/>
      <c r="P34" s="26" t="str">
        <f t="shared" si="6"/>
        <v>hp_21600;atk_8640;defe_2160</v>
      </c>
      <c r="Q34" s="34">
        <f t="shared" si="21"/>
        <v>21600</v>
      </c>
      <c r="R34" s="26">
        <f t="shared" si="8"/>
        <v>8640</v>
      </c>
      <c r="S34" s="26">
        <f t="shared" si="9"/>
        <v>2160</v>
      </c>
      <c r="T34" s="26">
        <f t="shared" si="31"/>
        <v>0.55999999999999994</v>
      </c>
      <c r="U34" s="23">
        <v>1001790001</v>
      </c>
      <c r="V34" s="40" t="str">
        <f t="shared" si="32"/>
        <v>1040002</v>
      </c>
      <c r="W34" s="42" t="str">
        <f t="shared" si="3"/>
        <v>1040002</v>
      </c>
      <c r="X34" s="42" t="str">
        <f t="shared" si="3"/>
        <v>1040002</v>
      </c>
      <c r="Y34" s="42" t="s">
        <v>558</v>
      </c>
      <c r="Z34" s="40">
        <f t="shared" si="22"/>
        <v>270</v>
      </c>
      <c r="AA34" s="26">
        <f t="shared" si="23"/>
        <v>210</v>
      </c>
      <c r="AB34" s="26">
        <f t="shared" si="24"/>
        <v>270</v>
      </c>
      <c r="AC34" s="26">
        <f t="shared" si="25"/>
        <v>150</v>
      </c>
      <c r="AD34" s="26">
        <f t="shared" si="26"/>
        <v>0</v>
      </c>
      <c r="AE34" s="26">
        <f t="shared" si="27"/>
        <v>0</v>
      </c>
      <c r="AF34" s="26">
        <f t="shared" si="28"/>
        <v>0</v>
      </c>
      <c r="AG34" s="26">
        <f t="shared" si="29"/>
        <v>0</v>
      </c>
    </row>
    <row r="35" spans="1:33">
      <c r="A35" s="32">
        <v>32</v>
      </c>
      <c r="B35" s="32" t="s">
        <v>426</v>
      </c>
      <c r="C35" s="26">
        <f t="shared" si="20"/>
        <v>6</v>
      </c>
      <c r="D35" s="26">
        <v>3</v>
      </c>
      <c r="E35" s="32" t="s">
        <v>572</v>
      </c>
      <c r="F35" s="32">
        <v>4</v>
      </c>
      <c r="G35" s="32"/>
      <c r="H35" s="26" t="str">
        <f t="shared" si="30"/>
        <v>90_70_90_3</v>
      </c>
      <c r="J35" s="26" t="str">
        <f t="shared" si="1"/>
        <v>3_550;5860_40</v>
      </c>
      <c r="K35" s="28" t="s">
        <v>474</v>
      </c>
      <c r="L35" s="28" t="str">
        <f t="shared" si="2"/>
        <v>;5860_40</v>
      </c>
      <c r="M35" s="28">
        <v>40</v>
      </c>
      <c r="O35" s="28"/>
      <c r="P35" s="26" t="str">
        <f t="shared" si="6"/>
        <v>hp_22560;atk_9024;defe_2256</v>
      </c>
      <c r="Q35" s="34">
        <f t="shared" si="21"/>
        <v>22560</v>
      </c>
      <c r="R35" s="26">
        <f t="shared" si="8"/>
        <v>9024</v>
      </c>
      <c r="S35" s="26">
        <f t="shared" si="9"/>
        <v>2256</v>
      </c>
      <c r="T35" s="26">
        <f t="shared" si="31"/>
        <v>0.6</v>
      </c>
      <c r="U35" s="23">
        <v>1001790001</v>
      </c>
      <c r="V35" s="40" t="str">
        <f t="shared" si="32"/>
        <v>1040002</v>
      </c>
      <c r="W35" s="42" t="str">
        <f t="shared" si="3"/>
        <v>1040002</v>
      </c>
      <c r="X35" s="42" t="str">
        <f t="shared" si="3"/>
        <v>1040002</v>
      </c>
      <c r="Y35" s="42" t="s">
        <v>558</v>
      </c>
      <c r="Z35" s="40">
        <f t="shared" si="22"/>
        <v>270</v>
      </c>
      <c r="AA35" s="26">
        <f t="shared" si="23"/>
        <v>210</v>
      </c>
      <c r="AB35" s="26">
        <f t="shared" si="24"/>
        <v>270</v>
      </c>
      <c r="AC35" s="26">
        <f t="shared" si="25"/>
        <v>150</v>
      </c>
      <c r="AD35" s="26">
        <f t="shared" si="26"/>
        <v>0</v>
      </c>
      <c r="AE35" s="26">
        <f t="shared" si="27"/>
        <v>0</v>
      </c>
      <c r="AF35" s="26">
        <f t="shared" si="28"/>
        <v>0</v>
      </c>
      <c r="AG35" s="26">
        <f t="shared" si="29"/>
        <v>0</v>
      </c>
    </row>
    <row r="36" spans="1:33">
      <c r="A36" s="32">
        <v>33</v>
      </c>
      <c r="B36" s="32" t="s">
        <v>426</v>
      </c>
      <c r="C36" s="26">
        <f t="shared" si="20"/>
        <v>6</v>
      </c>
      <c r="D36" s="26">
        <v>3</v>
      </c>
      <c r="E36" s="32" t="s">
        <v>420</v>
      </c>
      <c r="F36" s="32">
        <v>4</v>
      </c>
      <c r="G36" s="32"/>
      <c r="H36" s="26" t="str">
        <f t="shared" si="30"/>
        <v>90_70_90_3</v>
      </c>
      <c r="J36" s="26" t="str">
        <f t="shared" si="1"/>
        <v>3_560;5860_40</v>
      </c>
      <c r="K36" s="28" t="s">
        <v>475</v>
      </c>
      <c r="L36" s="28" t="str">
        <f t="shared" si="2"/>
        <v>;5860_40</v>
      </c>
      <c r="M36" s="28">
        <v>40</v>
      </c>
      <c r="O36" s="28"/>
      <c r="P36" s="26" t="str">
        <f t="shared" si="6"/>
        <v>hp_23544;atk_9418;defe_2354</v>
      </c>
      <c r="Q36" s="34">
        <f t="shared" si="21"/>
        <v>23544</v>
      </c>
      <c r="R36" s="26">
        <f t="shared" si="8"/>
        <v>9418</v>
      </c>
      <c r="S36" s="26">
        <f t="shared" si="9"/>
        <v>2354</v>
      </c>
      <c r="T36" s="26">
        <f t="shared" si="31"/>
        <v>0.64</v>
      </c>
      <c r="U36" s="23">
        <v>1001790001</v>
      </c>
      <c r="V36" s="40" t="str">
        <f t="shared" ref="V36:V40" si="34">V35</f>
        <v>1040002</v>
      </c>
      <c r="W36" s="42" t="str">
        <f t="shared" si="3"/>
        <v>1040002</v>
      </c>
      <c r="X36" s="42" t="str">
        <f t="shared" si="3"/>
        <v>1040002</v>
      </c>
      <c r="Y36" s="42" t="s">
        <v>558</v>
      </c>
      <c r="Z36" s="40">
        <f t="shared" si="22"/>
        <v>270</v>
      </c>
      <c r="AA36" s="26">
        <f t="shared" si="23"/>
        <v>210</v>
      </c>
      <c r="AB36" s="26">
        <f t="shared" si="24"/>
        <v>270</v>
      </c>
      <c r="AC36" s="26">
        <f t="shared" si="25"/>
        <v>150</v>
      </c>
      <c r="AD36" s="26">
        <f t="shared" si="26"/>
        <v>0</v>
      </c>
      <c r="AE36" s="26">
        <f t="shared" si="27"/>
        <v>0</v>
      </c>
      <c r="AF36" s="26">
        <f t="shared" si="28"/>
        <v>0</v>
      </c>
      <c r="AG36" s="26">
        <f t="shared" si="29"/>
        <v>0</v>
      </c>
    </row>
    <row r="37" spans="1:33">
      <c r="A37" s="32">
        <v>34</v>
      </c>
      <c r="B37" s="32" t="s">
        <v>426</v>
      </c>
      <c r="C37" s="26">
        <f t="shared" si="20"/>
        <v>6</v>
      </c>
      <c r="D37" s="26">
        <v>3</v>
      </c>
      <c r="E37" s="32" t="s">
        <v>421</v>
      </c>
      <c r="F37" s="32">
        <v>4</v>
      </c>
      <c r="G37" s="32"/>
      <c r="H37" s="26" t="str">
        <f t="shared" si="30"/>
        <v>90_70_90_3</v>
      </c>
      <c r="J37" s="26" t="str">
        <f t="shared" si="1"/>
        <v>3_570;5860_40</v>
      </c>
      <c r="K37" s="28" t="s">
        <v>476</v>
      </c>
      <c r="L37" s="28" t="str">
        <f t="shared" si="2"/>
        <v>;5860_40</v>
      </c>
      <c r="M37" s="28">
        <v>40</v>
      </c>
      <c r="O37" s="28"/>
      <c r="P37" s="26" t="str">
        <f t="shared" si="6"/>
        <v>hp_24552;atk_9821;defe_2455</v>
      </c>
      <c r="Q37" s="34">
        <f t="shared" si="21"/>
        <v>24552</v>
      </c>
      <c r="R37" s="26">
        <f t="shared" si="8"/>
        <v>9821</v>
      </c>
      <c r="S37" s="26">
        <f t="shared" si="9"/>
        <v>2455</v>
      </c>
      <c r="T37" s="26">
        <f t="shared" si="31"/>
        <v>0.68</v>
      </c>
      <c r="U37" s="23">
        <v>1001790001</v>
      </c>
      <c r="V37" s="40" t="str">
        <f t="shared" si="34"/>
        <v>1040002</v>
      </c>
      <c r="W37" s="42" t="str">
        <f t="shared" si="3"/>
        <v>1040002</v>
      </c>
      <c r="X37" s="42" t="str">
        <f t="shared" si="3"/>
        <v>1040002</v>
      </c>
      <c r="Y37" s="42" t="s">
        <v>558</v>
      </c>
      <c r="Z37" s="40">
        <f t="shared" si="22"/>
        <v>270</v>
      </c>
      <c r="AA37" s="26">
        <f t="shared" si="23"/>
        <v>210</v>
      </c>
      <c r="AB37" s="26">
        <f t="shared" si="24"/>
        <v>270</v>
      </c>
      <c r="AC37" s="26">
        <f t="shared" si="25"/>
        <v>150</v>
      </c>
      <c r="AD37" s="26">
        <f t="shared" si="26"/>
        <v>0</v>
      </c>
      <c r="AE37" s="26">
        <f t="shared" si="27"/>
        <v>0</v>
      </c>
      <c r="AF37" s="26">
        <f t="shared" si="28"/>
        <v>0</v>
      </c>
      <c r="AG37" s="26">
        <f t="shared" si="29"/>
        <v>0</v>
      </c>
    </row>
    <row r="38" spans="1:33">
      <c r="A38" s="32">
        <v>35</v>
      </c>
      <c r="B38" s="32" t="s">
        <v>426</v>
      </c>
      <c r="C38" s="26">
        <f t="shared" si="20"/>
        <v>6</v>
      </c>
      <c r="D38" s="26">
        <v>3</v>
      </c>
      <c r="E38" s="32" t="s">
        <v>422</v>
      </c>
      <c r="F38" s="32">
        <v>4</v>
      </c>
      <c r="G38" s="32"/>
      <c r="H38" s="26" t="str">
        <f t="shared" si="30"/>
        <v>90_70_90_3</v>
      </c>
      <c r="J38" s="26" t="str">
        <f t="shared" si="1"/>
        <v>3_580;5860_40</v>
      </c>
      <c r="K38" s="28" t="s">
        <v>477</v>
      </c>
      <c r="L38" s="28" t="str">
        <f t="shared" si="2"/>
        <v>;5860_40</v>
      </c>
      <c r="M38" s="28">
        <v>40</v>
      </c>
      <c r="O38" s="28"/>
      <c r="P38" s="26" t="str">
        <f t="shared" si="6"/>
        <v>hp_25584;atk_10234;defe_2558</v>
      </c>
      <c r="Q38" s="34">
        <f t="shared" si="21"/>
        <v>25584</v>
      </c>
      <c r="R38" s="26">
        <f t="shared" si="8"/>
        <v>10234</v>
      </c>
      <c r="S38" s="26">
        <f t="shared" si="9"/>
        <v>2558</v>
      </c>
      <c r="T38" s="26">
        <f t="shared" si="31"/>
        <v>0.72000000000000008</v>
      </c>
      <c r="U38" s="23">
        <v>1001790001</v>
      </c>
      <c r="V38" s="40" t="str">
        <f t="shared" si="34"/>
        <v>1040002</v>
      </c>
      <c r="W38" s="42" t="str">
        <f t="shared" si="3"/>
        <v>1040002</v>
      </c>
      <c r="X38" s="42" t="str">
        <f t="shared" si="3"/>
        <v>1040002</v>
      </c>
      <c r="Y38" s="42" t="s">
        <v>558</v>
      </c>
      <c r="Z38" s="40">
        <f t="shared" si="22"/>
        <v>270</v>
      </c>
      <c r="AA38" s="26">
        <f t="shared" si="23"/>
        <v>210</v>
      </c>
      <c r="AB38" s="26">
        <f t="shared" si="24"/>
        <v>270</v>
      </c>
      <c r="AC38" s="26">
        <f t="shared" si="25"/>
        <v>150</v>
      </c>
      <c r="AD38" s="26">
        <f t="shared" si="26"/>
        <v>0</v>
      </c>
      <c r="AE38" s="26">
        <f t="shared" si="27"/>
        <v>0</v>
      </c>
      <c r="AF38" s="26">
        <f t="shared" si="28"/>
        <v>0</v>
      </c>
      <c r="AG38" s="26">
        <f t="shared" si="29"/>
        <v>0</v>
      </c>
    </row>
    <row r="39" spans="1:33">
      <c r="A39" s="32">
        <v>36</v>
      </c>
      <c r="B39" s="32" t="s">
        <v>426</v>
      </c>
      <c r="C39" s="26">
        <f t="shared" si="20"/>
        <v>6</v>
      </c>
      <c r="D39" s="26">
        <v>3</v>
      </c>
      <c r="E39" s="35" t="s">
        <v>423</v>
      </c>
      <c r="F39" s="32">
        <v>4</v>
      </c>
      <c r="G39" s="32"/>
      <c r="H39" s="26" t="str">
        <f t="shared" si="30"/>
        <v>90_70_90_3</v>
      </c>
      <c r="J39" s="26" t="str">
        <f t="shared" si="1"/>
        <v>3_590;5861_8</v>
      </c>
      <c r="K39" s="28" t="s">
        <v>478</v>
      </c>
      <c r="L39" s="28" t="str">
        <f>";5861_"&amp;N39</f>
        <v>;5861_8</v>
      </c>
      <c r="M39" s="37">
        <v>80</v>
      </c>
      <c r="N39" s="26">
        <f t="shared" ref="N39:N40" si="35">M39/10</f>
        <v>8</v>
      </c>
      <c r="O39" s="28"/>
      <c r="P39" s="26" t="str">
        <f t="shared" si="6"/>
        <v>hp_26640;atk_10656;defe_2664</v>
      </c>
      <c r="Q39" s="34">
        <f t="shared" si="21"/>
        <v>26640</v>
      </c>
      <c r="R39" s="26">
        <f t="shared" si="8"/>
        <v>10656</v>
      </c>
      <c r="S39" s="26">
        <f t="shared" si="9"/>
        <v>2664</v>
      </c>
      <c r="T39" s="26">
        <f t="shared" si="31"/>
        <v>0.76000000000000012</v>
      </c>
      <c r="U39" s="23">
        <v>1001790001</v>
      </c>
      <c r="V39" s="40" t="str">
        <f t="shared" si="34"/>
        <v>1040002</v>
      </c>
      <c r="W39" s="42" t="str">
        <f t="shared" si="3"/>
        <v>1040002</v>
      </c>
      <c r="X39" s="42" t="str">
        <f t="shared" si="3"/>
        <v>1040002</v>
      </c>
      <c r="Y39" s="42" t="s">
        <v>558</v>
      </c>
      <c r="Z39" s="40">
        <f t="shared" si="22"/>
        <v>270</v>
      </c>
      <c r="AA39" s="26">
        <f t="shared" si="23"/>
        <v>210</v>
      </c>
      <c r="AB39" s="26">
        <f t="shared" si="24"/>
        <v>270</v>
      </c>
      <c r="AC39" s="26">
        <f t="shared" si="25"/>
        <v>150</v>
      </c>
      <c r="AD39" s="26">
        <f t="shared" si="26"/>
        <v>0</v>
      </c>
      <c r="AE39" s="26">
        <f t="shared" si="27"/>
        <v>0</v>
      </c>
      <c r="AF39" s="26">
        <f t="shared" si="28"/>
        <v>0</v>
      </c>
      <c r="AG39" s="26">
        <f t="shared" si="29"/>
        <v>0</v>
      </c>
    </row>
    <row r="40" spans="1:33">
      <c r="A40" s="33">
        <v>37</v>
      </c>
      <c r="B40" s="32" t="s">
        <v>426</v>
      </c>
      <c r="C40" s="26">
        <f t="shared" si="20"/>
        <v>6</v>
      </c>
      <c r="D40" s="26">
        <v>3</v>
      </c>
      <c r="E40" s="35" t="s">
        <v>424</v>
      </c>
      <c r="F40" s="32">
        <v>4</v>
      </c>
      <c r="G40" s="32"/>
      <c r="H40" s="26" t="str">
        <f t="shared" si="30"/>
        <v>90_70_90_3</v>
      </c>
      <c r="I40" s="18" t="s">
        <v>387</v>
      </c>
      <c r="J40" s="26" t="str">
        <f>K40&amp;L40&amp;O40</f>
        <v>3_1200;5861_10;5863_3</v>
      </c>
      <c r="K40" s="28" t="s">
        <v>479</v>
      </c>
      <c r="L40" s="28" t="str">
        <f t="shared" ref="L40:L64" si="36">";5861_"&amp;N40</f>
        <v>;5861_10</v>
      </c>
      <c r="M40" s="38">
        <v>100</v>
      </c>
      <c r="N40" s="26">
        <f t="shared" si="35"/>
        <v>10</v>
      </c>
      <c r="O40" s="28" t="s">
        <v>546</v>
      </c>
      <c r="P40" s="26" t="str">
        <f t="shared" si="6"/>
        <v>hp_27720;atk_11088;defe_2772</v>
      </c>
      <c r="Q40" s="34">
        <f t="shared" si="21"/>
        <v>27720</v>
      </c>
      <c r="R40" s="26">
        <f t="shared" si="8"/>
        <v>11088</v>
      </c>
      <c r="S40" s="26">
        <f t="shared" si="9"/>
        <v>2772</v>
      </c>
      <c r="T40" s="26">
        <f t="shared" si="31"/>
        <v>0.80000000000000016</v>
      </c>
      <c r="U40" s="23">
        <v>1001790001</v>
      </c>
      <c r="V40" s="40" t="str">
        <f t="shared" si="34"/>
        <v>1040002</v>
      </c>
      <c r="W40" s="42" t="str">
        <f t="shared" si="3"/>
        <v>1040002</v>
      </c>
      <c r="X40" s="42" t="str">
        <f t="shared" si="3"/>
        <v>1040002</v>
      </c>
      <c r="Y40" s="42" t="s">
        <v>558</v>
      </c>
      <c r="Z40" s="40">
        <f t="shared" si="22"/>
        <v>270</v>
      </c>
      <c r="AA40" s="26">
        <f t="shared" si="23"/>
        <v>210</v>
      </c>
      <c r="AB40" s="26">
        <f t="shared" si="24"/>
        <v>270</v>
      </c>
      <c r="AC40" s="26">
        <f t="shared" si="25"/>
        <v>150</v>
      </c>
      <c r="AD40" s="26">
        <f t="shared" si="26"/>
        <v>0</v>
      </c>
      <c r="AE40" s="26">
        <f t="shared" si="27"/>
        <v>0</v>
      </c>
      <c r="AF40" s="26">
        <f t="shared" si="28"/>
        <v>0</v>
      </c>
      <c r="AG40" s="26">
        <f t="shared" si="29"/>
        <v>0</v>
      </c>
    </row>
    <row r="41" spans="1:33">
      <c r="A41" s="32">
        <v>38</v>
      </c>
      <c r="B41" s="29" t="s">
        <v>425</v>
      </c>
      <c r="C41" s="18">
        <v>8</v>
      </c>
      <c r="D41" s="26">
        <v>4</v>
      </c>
      <c r="E41" s="32" t="s">
        <v>569</v>
      </c>
      <c r="F41" s="32">
        <v>5</v>
      </c>
      <c r="G41" s="32">
        <v>1</v>
      </c>
      <c r="H41" s="18" t="s">
        <v>383</v>
      </c>
      <c r="J41" s="26" t="str">
        <f t="shared" si="1"/>
        <v>3_800;5861_12</v>
      </c>
      <c r="K41" s="28" t="s">
        <v>487</v>
      </c>
      <c r="L41" s="28" t="str">
        <f t="shared" si="36"/>
        <v>;5861_12</v>
      </c>
      <c r="M41" s="30">
        <v>120</v>
      </c>
      <c r="N41" s="26">
        <f t="shared" ref="N41:N50" si="37">M41/10</f>
        <v>12</v>
      </c>
      <c r="O41" s="28"/>
      <c r="P41" s="26" t="str">
        <f t="shared" si="6"/>
        <v>hp_32720;atk_13088;defe_3272</v>
      </c>
      <c r="Q41" s="34">
        <f>Q40+1000*T41+1000*5</f>
        <v>32720</v>
      </c>
      <c r="R41" s="26">
        <f t="shared" si="8"/>
        <v>13088</v>
      </c>
      <c r="S41" s="26">
        <f t="shared" si="9"/>
        <v>3272</v>
      </c>
      <c r="T41" s="32">
        <v>0</v>
      </c>
      <c r="U41" s="33">
        <v>1001800001</v>
      </c>
      <c r="V41" s="40" t="s">
        <v>438</v>
      </c>
      <c r="W41" s="42" t="str">
        <f t="shared" si="3"/>
        <v>1040003</v>
      </c>
      <c r="X41" s="42" t="str">
        <f t="shared" si="3"/>
        <v>1040003</v>
      </c>
      <c r="Y41" s="42" t="s">
        <v>557</v>
      </c>
      <c r="Z41" s="40">
        <v>400</v>
      </c>
      <c r="AA41" s="12">
        <v>330</v>
      </c>
      <c r="AB41" s="12">
        <v>390</v>
      </c>
      <c r="AC41" s="12">
        <v>250</v>
      </c>
      <c r="AD41" s="12">
        <v>90</v>
      </c>
      <c r="AE41" s="12">
        <v>90</v>
      </c>
      <c r="AF41" s="12">
        <v>90</v>
      </c>
      <c r="AG41" s="12">
        <v>0</v>
      </c>
    </row>
    <row r="42" spans="1:33">
      <c r="A42" s="32">
        <v>39</v>
      </c>
      <c r="B42" s="29" t="s">
        <v>425</v>
      </c>
      <c r="C42" s="26">
        <f t="shared" ref="C42:C66" si="38">C41</f>
        <v>8</v>
      </c>
      <c r="D42" s="26">
        <v>4</v>
      </c>
      <c r="E42" s="32" t="s">
        <v>406</v>
      </c>
      <c r="F42" s="32">
        <v>5</v>
      </c>
      <c r="G42" s="32"/>
      <c r="H42" s="12" t="str">
        <f>H41</f>
        <v>133_110_130_5</v>
      </c>
      <c r="J42" s="26" t="str">
        <f t="shared" si="1"/>
        <v>3_820;5861_12</v>
      </c>
      <c r="K42" s="28" t="s">
        <v>488</v>
      </c>
      <c r="L42" s="28" t="str">
        <f t="shared" si="36"/>
        <v>;5861_12</v>
      </c>
      <c r="M42" s="30">
        <v>120</v>
      </c>
      <c r="N42" s="26">
        <f t="shared" si="37"/>
        <v>12</v>
      </c>
      <c r="O42" s="28"/>
      <c r="P42" s="26" t="str">
        <f t="shared" si="6"/>
        <v>hp_33770;atk_13508;defe_3377</v>
      </c>
      <c r="Q42" s="34">
        <f t="shared" ref="Q42:Q66" si="39">Q41+1000*T42+1000</f>
        <v>33770</v>
      </c>
      <c r="R42" s="26">
        <f t="shared" si="8"/>
        <v>13508</v>
      </c>
      <c r="S42" s="26">
        <f t="shared" si="9"/>
        <v>3377</v>
      </c>
      <c r="T42" s="26">
        <f>T41+0.05</f>
        <v>0.05</v>
      </c>
      <c r="U42" s="33">
        <v>1001800001</v>
      </c>
      <c r="V42" s="40" t="str">
        <f t="shared" ref="V42:V66" si="40">V41</f>
        <v>1040003</v>
      </c>
      <c r="W42" s="42" t="str">
        <f t="shared" si="3"/>
        <v>1040003</v>
      </c>
      <c r="X42" s="42" t="str">
        <f t="shared" si="3"/>
        <v>1040003</v>
      </c>
      <c r="Y42" s="42" t="s">
        <v>557</v>
      </c>
      <c r="Z42" s="40">
        <f t="shared" ref="Z42:Z66" si="41">Z41</f>
        <v>400</v>
      </c>
      <c r="AA42" s="26">
        <f t="shared" ref="AA42:AA66" si="42">AA41</f>
        <v>330</v>
      </c>
      <c r="AB42" s="26">
        <f t="shared" ref="AB42:AB66" si="43">AB41</f>
        <v>390</v>
      </c>
      <c r="AC42" s="26">
        <f t="shared" ref="AC42:AC66" si="44">AC41</f>
        <v>250</v>
      </c>
      <c r="AD42" s="26">
        <f t="shared" ref="AD42:AD66" si="45">AD41</f>
        <v>90</v>
      </c>
      <c r="AE42" s="26">
        <f t="shared" ref="AE42:AE66" si="46">AE41</f>
        <v>90</v>
      </c>
      <c r="AF42" s="26">
        <f t="shared" ref="AF42:AF66" si="47">AF41</f>
        <v>90</v>
      </c>
      <c r="AG42" s="26">
        <f t="shared" ref="AG42:AG66" si="48">AG41</f>
        <v>0</v>
      </c>
    </row>
    <row r="43" spans="1:33">
      <c r="A43" s="32">
        <v>40</v>
      </c>
      <c r="B43" s="29" t="s">
        <v>425</v>
      </c>
      <c r="C43" s="26">
        <f t="shared" si="38"/>
        <v>8</v>
      </c>
      <c r="D43" s="26">
        <v>4</v>
      </c>
      <c r="E43" s="32" t="s">
        <v>407</v>
      </c>
      <c r="F43" s="32">
        <v>5</v>
      </c>
      <c r="G43" s="32"/>
      <c r="H43" s="26" t="str">
        <f t="shared" ref="H43:H97" si="49">H42</f>
        <v>133_110_130_5</v>
      </c>
      <c r="J43" s="26" t="str">
        <f t="shared" si="1"/>
        <v>3_840;5861_12</v>
      </c>
      <c r="K43" s="28" t="s">
        <v>489</v>
      </c>
      <c r="L43" s="28" t="str">
        <f t="shared" si="36"/>
        <v>;5861_12</v>
      </c>
      <c r="M43" s="30">
        <v>120</v>
      </c>
      <c r="N43" s="26">
        <f t="shared" si="37"/>
        <v>12</v>
      </c>
      <c r="O43" s="28"/>
      <c r="P43" s="26" t="str">
        <f t="shared" si="6"/>
        <v>hp_34870;atk_13948;defe_3487</v>
      </c>
      <c r="Q43" s="34">
        <f t="shared" si="39"/>
        <v>34870</v>
      </c>
      <c r="R43" s="26">
        <f t="shared" si="8"/>
        <v>13948</v>
      </c>
      <c r="S43" s="26">
        <f t="shared" si="9"/>
        <v>3487</v>
      </c>
      <c r="T43" s="26">
        <f t="shared" ref="T43:T66" si="50">T42+0.05</f>
        <v>0.1</v>
      </c>
      <c r="U43" s="33">
        <v>1001800001</v>
      </c>
      <c r="V43" s="40" t="str">
        <f t="shared" si="40"/>
        <v>1040003</v>
      </c>
      <c r="W43" s="42" t="str">
        <f t="shared" si="3"/>
        <v>1040003</v>
      </c>
      <c r="X43" s="42" t="str">
        <f t="shared" si="3"/>
        <v>1040003</v>
      </c>
      <c r="Y43" s="42" t="s">
        <v>557</v>
      </c>
      <c r="Z43" s="40">
        <f t="shared" si="41"/>
        <v>400</v>
      </c>
      <c r="AA43" s="26">
        <f t="shared" si="42"/>
        <v>330</v>
      </c>
      <c r="AB43" s="26">
        <f t="shared" si="43"/>
        <v>390</v>
      </c>
      <c r="AC43" s="26">
        <f t="shared" si="44"/>
        <v>250</v>
      </c>
      <c r="AD43" s="26">
        <f t="shared" si="45"/>
        <v>90</v>
      </c>
      <c r="AE43" s="26">
        <f t="shared" si="46"/>
        <v>90</v>
      </c>
      <c r="AF43" s="26">
        <f t="shared" si="47"/>
        <v>90</v>
      </c>
      <c r="AG43" s="26">
        <f t="shared" si="48"/>
        <v>0</v>
      </c>
    </row>
    <row r="44" spans="1:33">
      <c r="A44" s="32">
        <v>41</v>
      </c>
      <c r="B44" s="29" t="s">
        <v>425</v>
      </c>
      <c r="C44" s="26">
        <f t="shared" si="38"/>
        <v>8</v>
      </c>
      <c r="D44" s="26">
        <v>4</v>
      </c>
      <c r="E44" s="32" t="s">
        <v>408</v>
      </c>
      <c r="F44" s="32">
        <v>5</v>
      </c>
      <c r="G44" s="32"/>
      <c r="H44" s="26" t="str">
        <f t="shared" si="49"/>
        <v>133_110_130_5</v>
      </c>
      <c r="J44" s="26" t="str">
        <f t="shared" si="1"/>
        <v>3_860;5861_12</v>
      </c>
      <c r="K44" s="28" t="s">
        <v>490</v>
      </c>
      <c r="L44" s="28" t="str">
        <f t="shared" si="36"/>
        <v>;5861_12</v>
      </c>
      <c r="M44" s="30">
        <v>120</v>
      </c>
      <c r="N44" s="26">
        <f t="shared" si="37"/>
        <v>12</v>
      </c>
      <c r="O44" s="28"/>
      <c r="P44" s="26" t="str">
        <f t="shared" si="6"/>
        <v>hp_36020;atk_14408;defe_3602</v>
      </c>
      <c r="Q44" s="34">
        <f t="shared" si="39"/>
        <v>36020</v>
      </c>
      <c r="R44" s="26">
        <f t="shared" si="8"/>
        <v>14408</v>
      </c>
      <c r="S44" s="26">
        <f t="shared" si="9"/>
        <v>3602</v>
      </c>
      <c r="T44" s="26">
        <f t="shared" si="50"/>
        <v>0.15000000000000002</v>
      </c>
      <c r="U44" s="33">
        <v>1001800001</v>
      </c>
      <c r="V44" s="40" t="str">
        <f t="shared" si="40"/>
        <v>1040003</v>
      </c>
      <c r="W44" s="42" t="str">
        <f t="shared" si="3"/>
        <v>1040003</v>
      </c>
      <c r="X44" s="42" t="str">
        <f t="shared" si="3"/>
        <v>1040003</v>
      </c>
      <c r="Y44" s="42" t="s">
        <v>557</v>
      </c>
      <c r="Z44" s="40">
        <f t="shared" si="41"/>
        <v>400</v>
      </c>
      <c r="AA44" s="26">
        <f t="shared" si="42"/>
        <v>330</v>
      </c>
      <c r="AB44" s="26">
        <f t="shared" si="43"/>
        <v>390</v>
      </c>
      <c r="AC44" s="26">
        <f t="shared" si="44"/>
        <v>250</v>
      </c>
      <c r="AD44" s="26">
        <f t="shared" si="45"/>
        <v>90</v>
      </c>
      <c r="AE44" s="26">
        <f t="shared" si="46"/>
        <v>90</v>
      </c>
      <c r="AF44" s="26">
        <f t="shared" si="47"/>
        <v>90</v>
      </c>
      <c r="AG44" s="26">
        <f t="shared" si="48"/>
        <v>0</v>
      </c>
    </row>
    <row r="45" spans="1:33">
      <c r="A45" s="32">
        <v>42</v>
      </c>
      <c r="B45" s="29" t="s">
        <v>425</v>
      </c>
      <c r="C45" s="26">
        <f t="shared" si="38"/>
        <v>8</v>
      </c>
      <c r="D45" s="26">
        <v>4</v>
      </c>
      <c r="E45" s="35" t="s">
        <v>409</v>
      </c>
      <c r="F45" s="32">
        <v>5</v>
      </c>
      <c r="G45" s="32"/>
      <c r="H45" s="26" t="str">
        <f t="shared" si="49"/>
        <v>133_110_130_5</v>
      </c>
      <c r="J45" s="26" t="str">
        <f t="shared" si="1"/>
        <v>3_880;5861_18</v>
      </c>
      <c r="K45" s="28" t="s">
        <v>491</v>
      </c>
      <c r="L45" s="28" t="str">
        <f t="shared" si="36"/>
        <v>;5861_18</v>
      </c>
      <c r="M45" s="39">
        <v>180</v>
      </c>
      <c r="N45" s="26">
        <f t="shared" si="37"/>
        <v>18</v>
      </c>
      <c r="O45" s="28"/>
      <c r="P45" s="26" t="str">
        <f t="shared" si="6"/>
        <v>hp_37220;atk_14888;defe_3722</v>
      </c>
      <c r="Q45" s="34">
        <f t="shared" si="39"/>
        <v>37220</v>
      </c>
      <c r="R45" s="26">
        <f t="shared" si="8"/>
        <v>14888</v>
      </c>
      <c r="S45" s="26">
        <f t="shared" si="9"/>
        <v>3722</v>
      </c>
      <c r="T45" s="26">
        <f t="shared" si="50"/>
        <v>0.2</v>
      </c>
      <c r="U45" s="33">
        <v>1001800001</v>
      </c>
      <c r="V45" s="40" t="str">
        <f t="shared" si="40"/>
        <v>1040003</v>
      </c>
      <c r="W45" s="42" t="str">
        <f t="shared" si="3"/>
        <v>1040003</v>
      </c>
      <c r="X45" s="42" t="str">
        <f t="shared" si="3"/>
        <v>1040003</v>
      </c>
      <c r="Y45" s="42" t="s">
        <v>557</v>
      </c>
      <c r="Z45" s="40">
        <f t="shared" si="41"/>
        <v>400</v>
      </c>
      <c r="AA45" s="26">
        <f t="shared" si="42"/>
        <v>330</v>
      </c>
      <c r="AB45" s="26">
        <f t="shared" si="43"/>
        <v>390</v>
      </c>
      <c r="AC45" s="26">
        <f t="shared" si="44"/>
        <v>250</v>
      </c>
      <c r="AD45" s="26">
        <f t="shared" si="45"/>
        <v>90</v>
      </c>
      <c r="AE45" s="26">
        <f t="shared" si="46"/>
        <v>90</v>
      </c>
      <c r="AF45" s="26">
        <f t="shared" si="47"/>
        <v>90</v>
      </c>
      <c r="AG45" s="26">
        <f t="shared" si="48"/>
        <v>0</v>
      </c>
    </row>
    <row r="46" spans="1:33">
      <c r="A46" s="32">
        <v>43</v>
      </c>
      <c r="B46" s="29" t="s">
        <v>425</v>
      </c>
      <c r="C46" s="26">
        <f t="shared" si="38"/>
        <v>8</v>
      </c>
      <c r="D46" s="26">
        <v>4</v>
      </c>
      <c r="E46" s="32" t="s">
        <v>570</v>
      </c>
      <c r="F46" s="32">
        <v>5</v>
      </c>
      <c r="G46" s="32"/>
      <c r="H46" s="26" t="str">
        <f t="shared" si="49"/>
        <v>133_110_130_5</v>
      </c>
      <c r="J46" s="26" t="str">
        <f t="shared" si="1"/>
        <v>3_900;5861_15</v>
      </c>
      <c r="K46" s="28" t="s">
        <v>492</v>
      </c>
      <c r="L46" s="28" t="str">
        <f t="shared" si="36"/>
        <v>;5861_15</v>
      </c>
      <c r="M46" s="30">
        <v>150</v>
      </c>
      <c r="N46" s="26">
        <f t="shared" si="37"/>
        <v>15</v>
      </c>
      <c r="O46" s="28"/>
      <c r="P46" s="26" t="str">
        <f t="shared" si="6"/>
        <v>hp_38470;atk_15388;defe_3847</v>
      </c>
      <c r="Q46" s="34">
        <f t="shared" si="39"/>
        <v>38470</v>
      </c>
      <c r="R46" s="26">
        <f t="shared" si="8"/>
        <v>15388</v>
      </c>
      <c r="S46" s="26">
        <f t="shared" si="9"/>
        <v>3847</v>
      </c>
      <c r="T46" s="26">
        <f t="shared" si="50"/>
        <v>0.25</v>
      </c>
      <c r="U46" s="33">
        <v>1001800001</v>
      </c>
      <c r="V46" s="40" t="str">
        <f t="shared" si="40"/>
        <v>1040003</v>
      </c>
      <c r="W46" s="42" t="str">
        <f t="shared" si="3"/>
        <v>1040003</v>
      </c>
      <c r="X46" s="42" t="str">
        <f t="shared" si="3"/>
        <v>1040003</v>
      </c>
      <c r="Y46" s="42" t="s">
        <v>557</v>
      </c>
      <c r="Z46" s="40">
        <f t="shared" si="41"/>
        <v>400</v>
      </c>
      <c r="AA46" s="26">
        <f t="shared" si="42"/>
        <v>330</v>
      </c>
      <c r="AB46" s="26">
        <f t="shared" si="43"/>
        <v>390</v>
      </c>
      <c r="AC46" s="26">
        <f t="shared" si="44"/>
        <v>250</v>
      </c>
      <c r="AD46" s="26">
        <f t="shared" si="45"/>
        <v>90</v>
      </c>
      <c r="AE46" s="26">
        <f t="shared" si="46"/>
        <v>90</v>
      </c>
      <c r="AF46" s="26">
        <f t="shared" si="47"/>
        <v>90</v>
      </c>
      <c r="AG46" s="26">
        <f t="shared" si="48"/>
        <v>0</v>
      </c>
    </row>
    <row r="47" spans="1:33">
      <c r="A47" s="32">
        <v>44</v>
      </c>
      <c r="B47" s="29" t="s">
        <v>425</v>
      </c>
      <c r="C47" s="26">
        <f t="shared" si="38"/>
        <v>8</v>
      </c>
      <c r="D47" s="26">
        <v>4</v>
      </c>
      <c r="E47" s="32" t="s">
        <v>411</v>
      </c>
      <c r="F47" s="32">
        <v>5</v>
      </c>
      <c r="G47" s="32"/>
      <c r="H47" s="26" t="str">
        <f t="shared" si="49"/>
        <v>133_110_130_5</v>
      </c>
      <c r="J47" s="26" t="str">
        <f t="shared" si="1"/>
        <v>3_920;5861_15</v>
      </c>
      <c r="K47" s="28" t="s">
        <v>493</v>
      </c>
      <c r="L47" s="28" t="str">
        <f t="shared" si="36"/>
        <v>;5861_15</v>
      </c>
      <c r="M47" s="30">
        <v>150</v>
      </c>
      <c r="N47" s="26">
        <f t="shared" si="37"/>
        <v>15</v>
      </c>
      <c r="O47" s="28"/>
      <c r="P47" s="26" t="str">
        <f t="shared" si="6"/>
        <v>hp_39770;atk_15908;defe_3977</v>
      </c>
      <c r="Q47" s="34">
        <f t="shared" si="39"/>
        <v>39770</v>
      </c>
      <c r="R47" s="26">
        <f t="shared" si="8"/>
        <v>15908</v>
      </c>
      <c r="S47" s="26">
        <f t="shared" si="9"/>
        <v>3977</v>
      </c>
      <c r="T47" s="26">
        <f t="shared" si="50"/>
        <v>0.3</v>
      </c>
      <c r="U47" s="33">
        <v>1001800001</v>
      </c>
      <c r="V47" s="40" t="str">
        <f t="shared" si="40"/>
        <v>1040003</v>
      </c>
      <c r="W47" s="42" t="str">
        <f t="shared" si="3"/>
        <v>1040003</v>
      </c>
      <c r="X47" s="42" t="str">
        <f t="shared" si="3"/>
        <v>1040003</v>
      </c>
      <c r="Y47" s="42" t="s">
        <v>557</v>
      </c>
      <c r="Z47" s="40">
        <f t="shared" si="41"/>
        <v>400</v>
      </c>
      <c r="AA47" s="26">
        <f t="shared" si="42"/>
        <v>330</v>
      </c>
      <c r="AB47" s="26">
        <f t="shared" si="43"/>
        <v>390</v>
      </c>
      <c r="AC47" s="26">
        <f t="shared" si="44"/>
        <v>250</v>
      </c>
      <c r="AD47" s="26">
        <f t="shared" si="45"/>
        <v>90</v>
      </c>
      <c r="AE47" s="26">
        <f t="shared" si="46"/>
        <v>90</v>
      </c>
      <c r="AF47" s="26">
        <f t="shared" si="47"/>
        <v>90</v>
      </c>
      <c r="AG47" s="26">
        <f t="shared" si="48"/>
        <v>0</v>
      </c>
    </row>
    <row r="48" spans="1:33">
      <c r="A48" s="32">
        <v>45</v>
      </c>
      <c r="B48" s="29" t="s">
        <v>425</v>
      </c>
      <c r="C48" s="26">
        <f t="shared" si="38"/>
        <v>8</v>
      </c>
      <c r="D48" s="26">
        <v>4</v>
      </c>
      <c r="E48" s="32" t="s">
        <v>412</v>
      </c>
      <c r="F48" s="32">
        <v>5</v>
      </c>
      <c r="G48" s="32"/>
      <c r="H48" s="26" t="str">
        <f t="shared" si="49"/>
        <v>133_110_130_5</v>
      </c>
      <c r="J48" s="26" t="str">
        <f t="shared" si="1"/>
        <v>3_940;5861_15</v>
      </c>
      <c r="K48" s="28" t="s">
        <v>494</v>
      </c>
      <c r="L48" s="28" t="str">
        <f t="shared" si="36"/>
        <v>;5861_15</v>
      </c>
      <c r="M48" s="30">
        <v>150</v>
      </c>
      <c r="N48" s="26">
        <f t="shared" si="37"/>
        <v>15</v>
      </c>
      <c r="O48" s="28"/>
      <c r="P48" s="26" t="str">
        <f t="shared" si="6"/>
        <v>hp_41120;atk_16448;defe_4112</v>
      </c>
      <c r="Q48" s="34">
        <f t="shared" si="39"/>
        <v>41120</v>
      </c>
      <c r="R48" s="26">
        <f t="shared" si="8"/>
        <v>16448</v>
      </c>
      <c r="S48" s="26">
        <f t="shared" si="9"/>
        <v>4112</v>
      </c>
      <c r="T48" s="26">
        <f t="shared" si="50"/>
        <v>0.35</v>
      </c>
      <c r="U48" s="33">
        <v>1001800001</v>
      </c>
      <c r="V48" s="40" t="str">
        <f t="shared" si="40"/>
        <v>1040003</v>
      </c>
      <c r="W48" s="42" t="str">
        <f t="shared" si="3"/>
        <v>1040003</v>
      </c>
      <c r="X48" s="42" t="str">
        <f t="shared" si="3"/>
        <v>1040003</v>
      </c>
      <c r="Y48" s="42" t="s">
        <v>557</v>
      </c>
      <c r="Z48" s="40">
        <f t="shared" si="41"/>
        <v>400</v>
      </c>
      <c r="AA48" s="26">
        <f t="shared" si="42"/>
        <v>330</v>
      </c>
      <c r="AB48" s="26">
        <f t="shared" si="43"/>
        <v>390</v>
      </c>
      <c r="AC48" s="26">
        <f t="shared" si="44"/>
        <v>250</v>
      </c>
      <c r="AD48" s="26">
        <f t="shared" si="45"/>
        <v>90</v>
      </c>
      <c r="AE48" s="26">
        <f t="shared" si="46"/>
        <v>90</v>
      </c>
      <c r="AF48" s="26">
        <f t="shared" si="47"/>
        <v>90</v>
      </c>
      <c r="AG48" s="26">
        <f t="shared" si="48"/>
        <v>0</v>
      </c>
    </row>
    <row r="49" spans="1:33">
      <c r="A49" s="32">
        <v>46</v>
      </c>
      <c r="B49" s="29" t="s">
        <v>425</v>
      </c>
      <c r="C49" s="26">
        <f t="shared" si="38"/>
        <v>8</v>
      </c>
      <c r="D49" s="26">
        <v>4</v>
      </c>
      <c r="E49" s="32" t="s">
        <v>413</v>
      </c>
      <c r="F49" s="32">
        <v>5</v>
      </c>
      <c r="G49" s="32"/>
      <c r="H49" s="26" t="str">
        <f t="shared" si="49"/>
        <v>133_110_130_5</v>
      </c>
      <c r="J49" s="26" t="str">
        <f t="shared" si="1"/>
        <v>3_960;5861_15</v>
      </c>
      <c r="K49" s="28" t="s">
        <v>495</v>
      </c>
      <c r="L49" s="28" t="str">
        <f t="shared" si="36"/>
        <v>;5861_15</v>
      </c>
      <c r="M49" s="30">
        <v>150</v>
      </c>
      <c r="N49" s="26">
        <f t="shared" si="37"/>
        <v>15</v>
      </c>
      <c r="O49" s="28"/>
      <c r="P49" s="26" t="str">
        <f t="shared" si="6"/>
        <v>hp_42520;atk_17008;defe_4252</v>
      </c>
      <c r="Q49" s="34">
        <f t="shared" si="39"/>
        <v>42520</v>
      </c>
      <c r="R49" s="26">
        <f t="shared" si="8"/>
        <v>17008</v>
      </c>
      <c r="S49" s="26">
        <f t="shared" si="9"/>
        <v>4252</v>
      </c>
      <c r="T49" s="26">
        <f t="shared" si="50"/>
        <v>0.39999999999999997</v>
      </c>
      <c r="U49" s="33">
        <v>1001800001</v>
      </c>
      <c r="V49" s="40" t="str">
        <f t="shared" si="40"/>
        <v>1040003</v>
      </c>
      <c r="W49" s="42" t="str">
        <f t="shared" si="3"/>
        <v>1040003</v>
      </c>
      <c r="X49" s="42" t="str">
        <f t="shared" si="3"/>
        <v>1040003</v>
      </c>
      <c r="Y49" s="42" t="s">
        <v>557</v>
      </c>
      <c r="Z49" s="40">
        <f t="shared" si="41"/>
        <v>400</v>
      </c>
      <c r="AA49" s="26">
        <f t="shared" si="42"/>
        <v>330</v>
      </c>
      <c r="AB49" s="26">
        <f t="shared" si="43"/>
        <v>390</v>
      </c>
      <c r="AC49" s="26">
        <f t="shared" si="44"/>
        <v>250</v>
      </c>
      <c r="AD49" s="26">
        <f t="shared" si="45"/>
        <v>90</v>
      </c>
      <c r="AE49" s="26">
        <f t="shared" si="46"/>
        <v>90</v>
      </c>
      <c r="AF49" s="26">
        <f t="shared" si="47"/>
        <v>90</v>
      </c>
      <c r="AG49" s="26">
        <f t="shared" si="48"/>
        <v>0</v>
      </c>
    </row>
    <row r="50" spans="1:33">
      <c r="A50" s="32">
        <v>47</v>
      </c>
      <c r="B50" s="29" t="s">
        <v>425</v>
      </c>
      <c r="C50" s="26">
        <f t="shared" si="38"/>
        <v>8</v>
      </c>
      <c r="D50" s="26">
        <v>4</v>
      </c>
      <c r="E50" s="35" t="s">
        <v>414</v>
      </c>
      <c r="F50" s="32">
        <v>5</v>
      </c>
      <c r="G50" s="32"/>
      <c r="H50" s="26" t="str">
        <f t="shared" si="49"/>
        <v>133_110_130_5</v>
      </c>
      <c r="J50" s="26" t="str">
        <f t="shared" si="1"/>
        <v>3_980;5861_20</v>
      </c>
      <c r="K50" s="28" t="s">
        <v>496</v>
      </c>
      <c r="L50" s="28" t="str">
        <f t="shared" si="36"/>
        <v>;5861_20</v>
      </c>
      <c r="M50" s="39">
        <v>200</v>
      </c>
      <c r="N50" s="26">
        <f t="shared" si="37"/>
        <v>20</v>
      </c>
      <c r="O50" s="28"/>
      <c r="P50" s="26" t="str">
        <f t="shared" si="6"/>
        <v>hp_43970;atk_17588;defe_4397</v>
      </c>
      <c r="Q50" s="34">
        <f t="shared" si="39"/>
        <v>43970</v>
      </c>
      <c r="R50" s="26">
        <f t="shared" si="8"/>
        <v>17588</v>
      </c>
      <c r="S50" s="26">
        <f t="shared" si="9"/>
        <v>4397</v>
      </c>
      <c r="T50" s="26">
        <f t="shared" si="50"/>
        <v>0.44999999999999996</v>
      </c>
      <c r="U50" s="33">
        <v>1001800001</v>
      </c>
      <c r="V50" s="40" t="str">
        <f t="shared" si="40"/>
        <v>1040003</v>
      </c>
      <c r="W50" s="42" t="str">
        <f t="shared" si="3"/>
        <v>1040003</v>
      </c>
      <c r="X50" s="42" t="str">
        <f t="shared" si="3"/>
        <v>1040003</v>
      </c>
      <c r="Y50" s="42" t="s">
        <v>557</v>
      </c>
      <c r="Z50" s="40">
        <f t="shared" si="41"/>
        <v>400</v>
      </c>
      <c r="AA50" s="26">
        <f t="shared" si="42"/>
        <v>330</v>
      </c>
      <c r="AB50" s="26">
        <f t="shared" si="43"/>
        <v>390</v>
      </c>
      <c r="AC50" s="26">
        <f t="shared" si="44"/>
        <v>250</v>
      </c>
      <c r="AD50" s="26">
        <f t="shared" si="45"/>
        <v>90</v>
      </c>
      <c r="AE50" s="26">
        <f t="shared" si="46"/>
        <v>90</v>
      </c>
      <c r="AF50" s="26">
        <f t="shared" si="47"/>
        <v>90</v>
      </c>
      <c r="AG50" s="26">
        <f t="shared" si="48"/>
        <v>0</v>
      </c>
    </row>
    <row r="51" spans="1:33">
      <c r="A51" s="32">
        <v>48</v>
      </c>
      <c r="B51" s="29" t="s">
        <v>425</v>
      </c>
      <c r="C51" s="26">
        <f t="shared" si="38"/>
        <v>8</v>
      </c>
      <c r="D51" s="26">
        <v>4</v>
      </c>
      <c r="E51" s="32" t="s">
        <v>571</v>
      </c>
      <c r="F51" s="32">
        <v>5</v>
      </c>
      <c r="G51" s="32"/>
      <c r="H51" s="26" t="str">
        <f t="shared" si="49"/>
        <v>133_110_130_5</v>
      </c>
      <c r="J51" s="26" t="str">
        <f t="shared" si="1"/>
        <v>3_1000;5861_18</v>
      </c>
      <c r="K51" s="28" t="s">
        <v>497</v>
      </c>
      <c r="L51" s="28" t="str">
        <f t="shared" si="36"/>
        <v>;5861_18</v>
      </c>
      <c r="M51" s="36">
        <v>180</v>
      </c>
      <c r="N51" s="26">
        <f t="shared" ref="N51:N59" si="51">M51/10</f>
        <v>18</v>
      </c>
      <c r="O51" s="28"/>
      <c r="P51" s="26" t="str">
        <f t="shared" si="6"/>
        <v>hp_45470;atk_18188;defe_4547</v>
      </c>
      <c r="Q51" s="34">
        <f t="shared" si="39"/>
        <v>45470</v>
      </c>
      <c r="R51" s="26">
        <f t="shared" si="8"/>
        <v>18188</v>
      </c>
      <c r="S51" s="26">
        <f t="shared" si="9"/>
        <v>4547</v>
      </c>
      <c r="T51" s="26">
        <f t="shared" si="50"/>
        <v>0.49999999999999994</v>
      </c>
      <c r="U51" s="33">
        <v>1001800001</v>
      </c>
      <c r="V51" s="40" t="str">
        <f t="shared" si="40"/>
        <v>1040003</v>
      </c>
      <c r="W51" s="42" t="str">
        <f t="shared" si="3"/>
        <v>1040003</v>
      </c>
      <c r="X51" s="42" t="str">
        <f t="shared" si="3"/>
        <v>1040003</v>
      </c>
      <c r="Y51" s="42" t="s">
        <v>557</v>
      </c>
      <c r="Z51" s="40">
        <f t="shared" si="41"/>
        <v>400</v>
      </c>
      <c r="AA51" s="26">
        <f t="shared" si="42"/>
        <v>330</v>
      </c>
      <c r="AB51" s="26">
        <f t="shared" si="43"/>
        <v>390</v>
      </c>
      <c r="AC51" s="26">
        <f t="shared" si="44"/>
        <v>250</v>
      </c>
      <c r="AD51" s="26">
        <f t="shared" si="45"/>
        <v>90</v>
      </c>
      <c r="AE51" s="26">
        <f t="shared" si="46"/>
        <v>90</v>
      </c>
      <c r="AF51" s="26">
        <f t="shared" si="47"/>
        <v>90</v>
      </c>
      <c r="AG51" s="26">
        <f t="shared" si="48"/>
        <v>0</v>
      </c>
    </row>
    <row r="52" spans="1:33">
      <c r="A52" s="32">
        <v>49</v>
      </c>
      <c r="B52" s="29" t="s">
        <v>425</v>
      </c>
      <c r="C52" s="26">
        <f t="shared" si="38"/>
        <v>8</v>
      </c>
      <c r="D52" s="26">
        <v>4</v>
      </c>
      <c r="E52" s="32" t="s">
        <v>415</v>
      </c>
      <c r="F52" s="32">
        <v>5</v>
      </c>
      <c r="G52" s="32"/>
      <c r="H52" s="26" t="str">
        <f t="shared" si="49"/>
        <v>133_110_130_5</v>
      </c>
      <c r="J52" s="26" t="str">
        <f t="shared" si="1"/>
        <v>3_1020;5861_18</v>
      </c>
      <c r="K52" s="28" t="s">
        <v>498</v>
      </c>
      <c r="L52" s="28" t="str">
        <f t="shared" si="36"/>
        <v>;5861_18</v>
      </c>
      <c r="M52" s="36">
        <v>180</v>
      </c>
      <c r="N52" s="26">
        <f t="shared" si="51"/>
        <v>18</v>
      </c>
      <c r="O52" s="28"/>
      <c r="P52" s="26" t="str">
        <f t="shared" si="6"/>
        <v>hp_47020;atk_18808;defe_4702</v>
      </c>
      <c r="Q52" s="34">
        <f t="shared" si="39"/>
        <v>47020</v>
      </c>
      <c r="R52" s="26">
        <f t="shared" si="8"/>
        <v>18808</v>
      </c>
      <c r="S52" s="26">
        <f t="shared" si="9"/>
        <v>4702</v>
      </c>
      <c r="T52" s="26">
        <f t="shared" si="50"/>
        <v>0.54999999999999993</v>
      </c>
      <c r="U52" s="33">
        <v>1001800001</v>
      </c>
      <c r="V52" s="40" t="str">
        <f t="shared" si="40"/>
        <v>1040003</v>
      </c>
      <c r="W52" s="42" t="str">
        <f t="shared" si="3"/>
        <v>1040003</v>
      </c>
      <c r="X52" s="42" t="str">
        <f t="shared" si="3"/>
        <v>1040003</v>
      </c>
      <c r="Y52" s="42" t="s">
        <v>557</v>
      </c>
      <c r="Z52" s="40">
        <f t="shared" si="41"/>
        <v>400</v>
      </c>
      <c r="AA52" s="26">
        <f t="shared" si="42"/>
        <v>330</v>
      </c>
      <c r="AB52" s="26">
        <f t="shared" si="43"/>
        <v>390</v>
      </c>
      <c r="AC52" s="26">
        <f t="shared" si="44"/>
        <v>250</v>
      </c>
      <c r="AD52" s="26">
        <f t="shared" si="45"/>
        <v>90</v>
      </c>
      <c r="AE52" s="26">
        <f t="shared" si="46"/>
        <v>90</v>
      </c>
      <c r="AF52" s="26">
        <f t="shared" si="47"/>
        <v>90</v>
      </c>
      <c r="AG52" s="26">
        <f t="shared" si="48"/>
        <v>0</v>
      </c>
    </row>
    <row r="53" spans="1:33">
      <c r="A53" s="32">
        <v>50</v>
      </c>
      <c r="B53" s="29" t="s">
        <v>425</v>
      </c>
      <c r="C53" s="26">
        <f t="shared" si="38"/>
        <v>8</v>
      </c>
      <c r="D53" s="26">
        <v>4</v>
      </c>
      <c r="E53" s="32" t="s">
        <v>416</v>
      </c>
      <c r="F53" s="32">
        <v>5</v>
      </c>
      <c r="G53" s="32"/>
      <c r="H53" s="26" t="str">
        <f t="shared" si="49"/>
        <v>133_110_130_5</v>
      </c>
      <c r="J53" s="26" t="str">
        <f t="shared" si="1"/>
        <v>3_1040;5861_18</v>
      </c>
      <c r="K53" s="28" t="s">
        <v>499</v>
      </c>
      <c r="L53" s="28" t="str">
        <f t="shared" si="36"/>
        <v>;5861_18</v>
      </c>
      <c r="M53" s="36">
        <v>180</v>
      </c>
      <c r="N53" s="26">
        <f t="shared" si="51"/>
        <v>18</v>
      </c>
      <c r="O53" s="28"/>
      <c r="P53" s="26" t="str">
        <f t="shared" si="6"/>
        <v>hp_48620;atk_19448;defe_4862</v>
      </c>
      <c r="Q53" s="34">
        <f t="shared" si="39"/>
        <v>48620</v>
      </c>
      <c r="R53" s="26">
        <f t="shared" si="8"/>
        <v>19448</v>
      </c>
      <c r="S53" s="26">
        <f t="shared" si="9"/>
        <v>4862</v>
      </c>
      <c r="T53" s="26">
        <f t="shared" si="50"/>
        <v>0.6</v>
      </c>
      <c r="U53" s="33">
        <v>1001800001</v>
      </c>
      <c r="V53" s="40" t="str">
        <f t="shared" si="40"/>
        <v>1040003</v>
      </c>
      <c r="W53" s="42" t="str">
        <f t="shared" si="3"/>
        <v>1040003</v>
      </c>
      <c r="X53" s="42" t="str">
        <f t="shared" si="3"/>
        <v>1040003</v>
      </c>
      <c r="Y53" s="42" t="s">
        <v>557</v>
      </c>
      <c r="Z53" s="40">
        <f t="shared" si="41"/>
        <v>400</v>
      </c>
      <c r="AA53" s="26">
        <f t="shared" si="42"/>
        <v>330</v>
      </c>
      <c r="AB53" s="26">
        <f t="shared" si="43"/>
        <v>390</v>
      </c>
      <c r="AC53" s="26">
        <f t="shared" si="44"/>
        <v>250</v>
      </c>
      <c r="AD53" s="26">
        <f t="shared" si="45"/>
        <v>90</v>
      </c>
      <c r="AE53" s="26">
        <f t="shared" si="46"/>
        <v>90</v>
      </c>
      <c r="AF53" s="26">
        <f t="shared" si="47"/>
        <v>90</v>
      </c>
      <c r="AG53" s="26">
        <f t="shared" si="48"/>
        <v>0</v>
      </c>
    </row>
    <row r="54" spans="1:33">
      <c r="A54" s="32">
        <v>51</v>
      </c>
      <c r="B54" s="29" t="s">
        <v>425</v>
      </c>
      <c r="C54" s="26">
        <f t="shared" si="38"/>
        <v>8</v>
      </c>
      <c r="D54" s="26">
        <v>4</v>
      </c>
      <c r="E54" s="32" t="s">
        <v>417</v>
      </c>
      <c r="F54" s="32">
        <v>5</v>
      </c>
      <c r="G54" s="32"/>
      <c r="H54" s="26" t="str">
        <f t="shared" si="49"/>
        <v>133_110_130_5</v>
      </c>
      <c r="J54" s="26" t="str">
        <f t="shared" si="1"/>
        <v>3_1060;5861_18</v>
      </c>
      <c r="K54" s="28" t="s">
        <v>500</v>
      </c>
      <c r="L54" s="28" t="str">
        <f t="shared" si="36"/>
        <v>;5861_18</v>
      </c>
      <c r="M54" s="36">
        <v>180</v>
      </c>
      <c r="N54" s="26">
        <f t="shared" si="51"/>
        <v>18</v>
      </c>
      <c r="O54" s="28"/>
      <c r="P54" s="26" t="str">
        <f t="shared" si="6"/>
        <v>hp_50270;atk_20108;defe_5027</v>
      </c>
      <c r="Q54" s="34">
        <f t="shared" si="39"/>
        <v>50270</v>
      </c>
      <c r="R54" s="26">
        <f t="shared" si="8"/>
        <v>20108</v>
      </c>
      <c r="S54" s="26">
        <f t="shared" si="9"/>
        <v>5027</v>
      </c>
      <c r="T54" s="26">
        <f t="shared" si="50"/>
        <v>0.65</v>
      </c>
      <c r="U54" s="33">
        <v>1001800001</v>
      </c>
      <c r="V54" s="40" t="str">
        <f t="shared" si="40"/>
        <v>1040003</v>
      </c>
      <c r="W54" s="42" t="str">
        <f t="shared" si="3"/>
        <v>1040003</v>
      </c>
      <c r="X54" s="42" t="str">
        <f t="shared" si="3"/>
        <v>1040003</v>
      </c>
      <c r="Y54" s="42" t="s">
        <v>557</v>
      </c>
      <c r="Z54" s="40">
        <f t="shared" si="41"/>
        <v>400</v>
      </c>
      <c r="AA54" s="26">
        <f t="shared" si="42"/>
        <v>330</v>
      </c>
      <c r="AB54" s="26">
        <f t="shared" si="43"/>
        <v>390</v>
      </c>
      <c r="AC54" s="26">
        <f t="shared" si="44"/>
        <v>250</v>
      </c>
      <c r="AD54" s="26">
        <f t="shared" si="45"/>
        <v>90</v>
      </c>
      <c r="AE54" s="26">
        <f t="shared" si="46"/>
        <v>90</v>
      </c>
      <c r="AF54" s="26">
        <f t="shared" si="47"/>
        <v>90</v>
      </c>
      <c r="AG54" s="26">
        <f t="shared" si="48"/>
        <v>0</v>
      </c>
    </row>
    <row r="55" spans="1:33">
      <c r="A55" s="32">
        <v>52</v>
      </c>
      <c r="B55" s="29" t="s">
        <v>425</v>
      </c>
      <c r="C55" s="26">
        <f t="shared" si="38"/>
        <v>8</v>
      </c>
      <c r="D55" s="26">
        <v>4</v>
      </c>
      <c r="E55" s="35" t="s">
        <v>418</v>
      </c>
      <c r="F55" s="32">
        <v>5</v>
      </c>
      <c r="G55" s="32"/>
      <c r="H55" s="26" t="str">
        <f t="shared" si="49"/>
        <v>133_110_130_5</v>
      </c>
      <c r="J55" s="26" t="str">
        <f t="shared" si="1"/>
        <v>3_1080;5861_24</v>
      </c>
      <c r="K55" s="28" t="s">
        <v>501</v>
      </c>
      <c r="L55" s="28" t="str">
        <f t="shared" si="36"/>
        <v>;5861_24</v>
      </c>
      <c r="M55" s="37">
        <v>240</v>
      </c>
      <c r="N55" s="26">
        <f t="shared" si="51"/>
        <v>24</v>
      </c>
      <c r="O55" s="28"/>
      <c r="P55" s="26" t="str">
        <f t="shared" si="6"/>
        <v>hp_51970;atk_20788;defe_5197</v>
      </c>
      <c r="Q55" s="34">
        <f t="shared" si="39"/>
        <v>51970</v>
      </c>
      <c r="R55" s="26">
        <f t="shared" si="8"/>
        <v>20788</v>
      </c>
      <c r="S55" s="26">
        <f t="shared" si="9"/>
        <v>5197</v>
      </c>
      <c r="T55" s="26">
        <f t="shared" si="50"/>
        <v>0.70000000000000007</v>
      </c>
      <c r="U55" s="33">
        <v>1001800001</v>
      </c>
      <c r="V55" s="40" t="str">
        <f t="shared" si="40"/>
        <v>1040003</v>
      </c>
      <c r="W55" s="42" t="str">
        <f t="shared" si="3"/>
        <v>1040003</v>
      </c>
      <c r="X55" s="42" t="str">
        <f t="shared" si="3"/>
        <v>1040003</v>
      </c>
      <c r="Y55" s="42" t="s">
        <v>557</v>
      </c>
      <c r="Z55" s="40">
        <f t="shared" si="41"/>
        <v>400</v>
      </c>
      <c r="AA55" s="26">
        <f t="shared" si="42"/>
        <v>330</v>
      </c>
      <c r="AB55" s="26">
        <f t="shared" si="43"/>
        <v>390</v>
      </c>
      <c r="AC55" s="26">
        <f t="shared" si="44"/>
        <v>250</v>
      </c>
      <c r="AD55" s="26">
        <f t="shared" si="45"/>
        <v>90</v>
      </c>
      <c r="AE55" s="26">
        <f t="shared" si="46"/>
        <v>90</v>
      </c>
      <c r="AF55" s="26">
        <f t="shared" si="47"/>
        <v>90</v>
      </c>
      <c r="AG55" s="26">
        <f t="shared" si="48"/>
        <v>0</v>
      </c>
    </row>
    <row r="56" spans="1:33">
      <c r="A56" s="32">
        <v>53</v>
      </c>
      <c r="B56" s="29" t="s">
        <v>425</v>
      </c>
      <c r="C56" s="26">
        <f t="shared" si="38"/>
        <v>8</v>
      </c>
      <c r="D56" s="26">
        <v>4</v>
      </c>
      <c r="E56" s="32" t="s">
        <v>572</v>
      </c>
      <c r="F56" s="32">
        <v>5</v>
      </c>
      <c r="G56" s="32"/>
      <c r="H56" s="26" t="str">
        <f t="shared" si="49"/>
        <v>133_110_130_5</v>
      </c>
      <c r="J56" s="26" t="str">
        <f t="shared" si="1"/>
        <v>3_1100;5861_22</v>
      </c>
      <c r="K56" s="28" t="s">
        <v>502</v>
      </c>
      <c r="L56" s="28" t="str">
        <f t="shared" si="36"/>
        <v>;5861_22</v>
      </c>
      <c r="M56" s="28">
        <v>220</v>
      </c>
      <c r="N56" s="26">
        <f t="shared" si="51"/>
        <v>22</v>
      </c>
      <c r="O56" s="28"/>
      <c r="P56" s="26" t="str">
        <f t="shared" si="6"/>
        <v>hp_53720;atk_21488;defe_5372</v>
      </c>
      <c r="Q56" s="34">
        <f t="shared" si="39"/>
        <v>53720</v>
      </c>
      <c r="R56" s="26">
        <f t="shared" si="8"/>
        <v>21488</v>
      </c>
      <c r="S56" s="26">
        <f t="shared" si="9"/>
        <v>5372</v>
      </c>
      <c r="T56" s="26">
        <f t="shared" si="50"/>
        <v>0.75000000000000011</v>
      </c>
      <c r="U56" s="33">
        <v>1001800001</v>
      </c>
      <c r="V56" s="40" t="str">
        <f t="shared" si="40"/>
        <v>1040003</v>
      </c>
      <c r="W56" s="42" t="str">
        <f t="shared" si="3"/>
        <v>1040003</v>
      </c>
      <c r="X56" s="42" t="str">
        <f t="shared" si="3"/>
        <v>1040003</v>
      </c>
      <c r="Y56" s="42" t="s">
        <v>557</v>
      </c>
      <c r="Z56" s="40">
        <f t="shared" si="41"/>
        <v>400</v>
      </c>
      <c r="AA56" s="26">
        <f t="shared" si="42"/>
        <v>330</v>
      </c>
      <c r="AB56" s="26">
        <f t="shared" si="43"/>
        <v>390</v>
      </c>
      <c r="AC56" s="26">
        <f t="shared" si="44"/>
        <v>250</v>
      </c>
      <c r="AD56" s="26">
        <f t="shared" si="45"/>
        <v>90</v>
      </c>
      <c r="AE56" s="26">
        <f t="shared" si="46"/>
        <v>90</v>
      </c>
      <c r="AF56" s="26">
        <f t="shared" si="47"/>
        <v>90</v>
      </c>
      <c r="AG56" s="26">
        <f t="shared" si="48"/>
        <v>0</v>
      </c>
    </row>
    <row r="57" spans="1:33">
      <c r="A57" s="32">
        <v>54</v>
      </c>
      <c r="B57" s="29" t="s">
        <v>425</v>
      </c>
      <c r="C57" s="26">
        <f t="shared" si="38"/>
        <v>8</v>
      </c>
      <c r="D57" s="26">
        <v>4</v>
      </c>
      <c r="E57" s="32" t="s">
        <v>420</v>
      </c>
      <c r="F57" s="32">
        <v>5</v>
      </c>
      <c r="G57" s="32"/>
      <c r="H57" s="26" t="str">
        <f t="shared" si="49"/>
        <v>133_110_130_5</v>
      </c>
      <c r="J57" s="26" t="str">
        <f t="shared" si="1"/>
        <v>3_1120;5861_22</v>
      </c>
      <c r="K57" s="28" t="s">
        <v>503</v>
      </c>
      <c r="L57" s="28" t="str">
        <f t="shared" si="36"/>
        <v>;5861_22</v>
      </c>
      <c r="M57" s="28">
        <v>220</v>
      </c>
      <c r="N57" s="26">
        <f t="shared" si="51"/>
        <v>22</v>
      </c>
      <c r="O57" s="28"/>
      <c r="P57" s="26" t="str">
        <f t="shared" si="6"/>
        <v>hp_55520;atk_22208;defe_5552</v>
      </c>
      <c r="Q57" s="34">
        <f t="shared" si="39"/>
        <v>55520</v>
      </c>
      <c r="R57" s="26">
        <f t="shared" si="8"/>
        <v>22208</v>
      </c>
      <c r="S57" s="26">
        <f t="shared" si="9"/>
        <v>5552</v>
      </c>
      <c r="T57" s="26">
        <f t="shared" si="50"/>
        <v>0.80000000000000016</v>
      </c>
      <c r="U57" s="33">
        <v>1001800001</v>
      </c>
      <c r="V57" s="40" t="str">
        <f t="shared" si="40"/>
        <v>1040003</v>
      </c>
      <c r="W57" s="42" t="str">
        <f t="shared" si="3"/>
        <v>1040003</v>
      </c>
      <c r="X57" s="42" t="str">
        <f t="shared" si="3"/>
        <v>1040003</v>
      </c>
      <c r="Y57" s="42" t="s">
        <v>557</v>
      </c>
      <c r="Z57" s="40">
        <f t="shared" si="41"/>
        <v>400</v>
      </c>
      <c r="AA57" s="26">
        <f t="shared" si="42"/>
        <v>330</v>
      </c>
      <c r="AB57" s="26">
        <f t="shared" si="43"/>
        <v>390</v>
      </c>
      <c r="AC57" s="26">
        <f t="shared" si="44"/>
        <v>250</v>
      </c>
      <c r="AD57" s="26">
        <f t="shared" si="45"/>
        <v>90</v>
      </c>
      <c r="AE57" s="26">
        <f t="shared" si="46"/>
        <v>90</v>
      </c>
      <c r="AF57" s="26">
        <f t="shared" si="47"/>
        <v>90</v>
      </c>
      <c r="AG57" s="26">
        <f t="shared" si="48"/>
        <v>0</v>
      </c>
    </row>
    <row r="58" spans="1:33">
      <c r="A58" s="32">
        <v>55</v>
      </c>
      <c r="B58" s="29" t="s">
        <v>425</v>
      </c>
      <c r="C58" s="26">
        <f t="shared" si="38"/>
        <v>8</v>
      </c>
      <c r="D58" s="26">
        <v>4</v>
      </c>
      <c r="E58" s="32" t="s">
        <v>421</v>
      </c>
      <c r="F58" s="32">
        <v>5</v>
      </c>
      <c r="G58" s="32"/>
      <c r="H58" s="26" t="str">
        <f t="shared" si="49"/>
        <v>133_110_130_5</v>
      </c>
      <c r="J58" s="26" t="str">
        <f t="shared" si="1"/>
        <v>3_1140;5861_22</v>
      </c>
      <c r="K58" s="28" t="s">
        <v>504</v>
      </c>
      <c r="L58" s="28" t="str">
        <f t="shared" si="36"/>
        <v>;5861_22</v>
      </c>
      <c r="M58" s="28">
        <v>220</v>
      </c>
      <c r="N58" s="26">
        <f t="shared" si="51"/>
        <v>22</v>
      </c>
      <c r="O58" s="28"/>
      <c r="P58" s="26" t="str">
        <f t="shared" si="6"/>
        <v>hp_57370;atk_22948;defe_5737</v>
      </c>
      <c r="Q58" s="34">
        <f t="shared" si="39"/>
        <v>57370</v>
      </c>
      <c r="R58" s="26">
        <f t="shared" si="8"/>
        <v>22948</v>
      </c>
      <c r="S58" s="26">
        <f t="shared" si="9"/>
        <v>5737</v>
      </c>
      <c r="T58" s="26">
        <f t="shared" si="50"/>
        <v>0.8500000000000002</v>
      </c>
      <c r="U58" s="33">
        <v>1001800001</v>
      </c>
      <c r="V58" s="40" t="str">
        <f t="shared" si="40"/>
        <v>1040003</v>
      </c>
      <c r="W58" s="42" t="str">
        <f t="shared" si="3"/>
        <v>1040003</v>
      </c>
      <c r="X58" s="42" t="str">
        <f t="shared" si="3"/>
        <v>1040003</v>
      </c>
      <c r="Y58" s="42" t="s">
        <v>557</v>
      </c>
      <c r="Z58" s="40">
        <f t="shared" si="41"/>
        <v>400</v>
      </c>
      <c r="AA58" s="26">
        <f t="shared" si="42"/>
        <v>330</v>
      </c>
      <c r="AB58" s="26">
        <f t="shared" si="43"/>
        <v>390</v>
      </c>
      <c r="AC58" s="26">
        <f t="shared" si="44"/>
        <v>250</v>
      </c>
      <c r="AD58" s="26">
        <f t="shared" si="45"/>
        <v>90</v>
      </c>
      <c r="AE58" s="26">
        <f t="shared" si="46"/>
        <v>90</v>
      </c>
      <c r="AF58" s="26">
        <f t="shared" si="47"/>
        <v>90</v>
      </c>
      <c r="AG58" s="26">
        <f t="shared" si="48"/>
        <v>0</v>
      </c>
    </row>
    <row r="59" spans="1:33">
      <c r="A59" s="32">
        <v>56</v>
      </c>
      <c r="B59" s="29" t="s">
        <v>425</v>
      </c>
      <c r="C59" s="26">
        <f t="shared" si="38"/>
        <v>8</v>
      </c>
      <c r="D59" s="26">
        <v>4</v>
      </c>
      <c r="E59" s="32" t="s">
        <v>422</v>
      </c>
      <c r="F59" s="32">
        <v>5</v>
      </c>
      <c r="G59" s="32"/>
      <c r="H59" s="26" t="str">
        <f t="shared" si="49"/>
        <v>133_110_130_5</v>
      </c>
      <c r="J59" s="26" t="str">
        <f t="shared" si="1"/>
        <v>3_1160;5861_22</v>
      </c>
      <c r="K59" s="28" t="s">
        <v>505</v>
      </c>
      <c r="L59" s="28" t="str">
        <f t="shared" si="36"/>
        <v>;5861_22</v>
      </c>
      <c r="M59" s="28">
        <v>220</v>
      </c>
      <c r="N59" s="26">
        <f t="shared" si="51"/>
        <v>22</v>
      </c>
      <c r="O59" s="28"/>
      <c r="P59" s="26" t="str">
        <f t="shared" si="6"/>
        <v>hp_59270;atk_23708;defe_5927</v>
      </c>
      <c r="Q59" s="34">
        <f t="shared" si="39"/>
        <v>59270</v>
      </c>
      <c r="R59" s="26">
        <f t="shared" si="8"/>
        <v>23708</v>
      </c>
      <c r="S59" s="26">
        <f t="shared" si="9"/>
        <v>5927</v>
      </c>
      <c r="T59" s="26">
        <f t="shared" si="50"/>
        <v>0.90000000000000024</v>
      </c>
      <c r="U59" s="33">
        <v>1001800001</v>
      </c>
      <c r="V59" s="40" t="str">
        <f t="shared" si="40"/>
        <v>1040003</v>
      </c>
      <c r="W59" s="42" t="str">
        <f t="shared" si="3"/>
        <v>1040003</v>
      </c>
      <c r="X59" s="42" t="str">
        <f t="shared" si="3"/>
        <v>1040003</v>
      </c>
      <c r="Y59" s="42" t="s">
        <v>557</v>
      </c>
      <c r="Z59" s="40">
        <f t="shared" si="41"/>
        <v>400</v>
      </c>
      <c r="AA59" s="26">
        <f t="shared" si="42"/>
        <v>330</v>
      </c>
      <c r="AB59" s="26">
        <f t="shared" si="43"/>
        <v>390</v>
      </c>
      <c r="AC59" s="26">
        <f t="shared" si="44"/>
        <v>250</v>
      </c>
      <c r="AD59" s="26">
        <f t="shared" si="45"/>
        <v>90</v>
      </c>
      <c r="AE59" s="26">
        <f t="shared" si="46"/>
        <v>90</v>
      </c>
      <c r="AF59" s="26">
        <f t="shared" si="47"/>
        <v>90</v>
      </c>
      <c r="AG59" s="26">
        <f t="shared" si="48"/>
        <v>0</v>
      </c>
    </row>
    <row r="60" spans="1:33">
      <c r="A60" s="32">
        <v>57</v>
      </c>
      <c r="B60" s="29" t="s">
        <v>425</v>
      </c>
      <c r="C60" s="26">
        <f t="shared" si="38"/>
        <v>8</v>
      </c>
      <c r="D60" s="26">
        <v>4</v>
      </c>
      <c r="E60" s="35" t="s">
        <v>423</v>
      </c>
      <c r="F60" s="32">
        <v>5</v>
      </c>
      <c r="G60" s="32"/>
      <c r="H60" s="26" t="str">
        <f t="shared" si="49"/>
        <v>133_110_130_5</v>
      </c>
      <c r="J60" s="26" t="str">
        <f t="shared" si="1"/>
        <v>3_1180;5862_3</v>
      </c>
      <c r="K60" s="28" t="s">
        <v>506</v>
      </c>
      <c r="L60" s="28" t="str">
        <f>";5862_"&amp;N60</f>
        <v>;5862_3</v>
      </c>
      <c r="M60" s="37">
        <v>300</v>
      </c>
      <c r="N60">
        <v>3</v>
      </c>
      <c r="O60" s="28"/>
      <c r="P60" s="26" t="str">
        <f t="shared" si="6"/>
        <v>hp_61220;atk_24488;defe_6122</v>
      </c>
      <c r="Q60" s="34">
        <f t="shared" si="39"/>
        <v>61220</v>
      </c>
      <c r="R60" s="26">
        <f t="shared" si="8"/>
        <v>24488</v>
      </c>
      <c r="S60" s="26">
        <f t="shared" si="9"/>
        <v>6122</v>
      </c>
      <c r="T60" s="26">
        <f t="shared" si="50"/>
        <v>0.95000000000000029</v>
      </c>
      <c r="U60" s="33">
        <v>1001800001</v>
      </c>
      <c r="V60" s="40" t="str">
        <f t="shared" si="40"/>
        <v>1040003</v>
      </c>
      <c r="W60" s="42" t="str">
        <f t="shared" si="3"/>
        <v>1040003</v>
      </c>
      <c r="X60" s="42" t="str">
        <f t="shared" si="3"/>
        <v>1040003</v>
      </c>
      <c r="Y60" s="42" t="s">
        <v>557</v>
      </c>
      <c r="Z60" s="40">
        <f t="shared" si="41"/>
        <v>400</v>
      </c>
      <c r="AA60" s="26">
        <f t="shared" si="42"/>
        <v>330</v>
      </c>
      <c r="AB60" s="26">
        <f t="shared" si="43"/>
        <v>390</v>
      </c>
      <c r="AC60" s="26">
        <f t="shared" si="44"/>
        <v>250</v>
      </c>
      <c r="AD60" s="26">
        <f t="shared" si="45"/>
        <v>90</v>
      </c>
      <c r="AE60" s="26">
        <f t="shared" si="46"/>
        <v>90</v>
      </c>
      <c r="AF60" s="26">
        <f t="shared" si="47"/>
        <v>90</v>
      </c>
      <c r="AG60" s="26">
        <f t="shared" si="48"/>
        <v>0</v>
      </c>
    </row>
    <row r="61" spans="1:33">
      <c r="A61" s="32">
        <v>58</v>
      </c>
      <c r="B61" s="29" t="s">
        <v>425</v>
      </c>
      <c r="C61" s="26">
        <f t="shared" si="38"/>
        <v>8</v>
      </c>
      <c r="D61" s="26">
        <v>4</v>
      </c>
      <c r="E61" s="32" t="s">
        <v>573</v>
      </c>
      <c r="F61" s="32">
        <v>5</v>
      </c>
      <c r="G61" s="32"/>
      <c r="H61" s="26" t="str">
        <f t="shared" si="49"/>
        <v>133_110_130_5</v>
      </c>
      <c r="J61" s="26" t="str">
        <f t="shared" si="1"/>
        <v>3_1200;5861_26</v>
      </c>
      <c r="K61" s="28" t="s">
        <v>507</v>
      </c>
      <c r="L61" s="28" t="str">
        <f t="shared" si="36"/>
        <v>;5861_26</v>
      </c>
      <c r="M61" s="28">
        <v>260</v>
      </c>
      <c r="N61" s="26">
        <f t="shared" ref="N61:N63" si="52">M61/10</f>
        <v>26</v>
      </c>
      <c r="O61" s="28"/>
      <c r="P61" s="26" t="str">
        <f t="shared" si="6"/>
        <v>hp_63220;atk_25288;defe_6322</v>
      </c>
      <c r="Q61" s="34">
        <f t="shared" si="39"/>
        <v>63220</v>
      </c>
      <c r="R61" s="26">
        <f t="shared" si="8"/>
        <v>25288</v>
      </c>
      <c r="S61" s="26">
        <f t="shared" si="9"/>
        <v>6322</v>
      </c>
      <c r="T61" s="26">
        <f t="shared" si="50"/>
        <v>1.0000000000000002</v>
      </c>
      <c r="U61" s="33">
        <v>1001800001</v>
      </c>
      <c r="V61" s="40" t="str">
        <f t="shared" si="40"/>
        <v>1040003</v>
      </c>
      <c r="W61" s="42" t="str">
        <f t="shared" si="3"/>
        <v>1040003</v>
      </c>
      <c r="X61" s="42" t="str">
        <f t="shared" si="3"/>
        <v>1040003</v>
      </c>
      <c r="Y61" s="42" t="s">
        <v>557</v>
      </c>
      <c r="Z61" s="40">
        <f t="shared" si="41"/>
        <v>400</v>
      </c>
      <c r="AA61" s="26">
        <f t="shared" si="42"/>
        <v>330</v>
      </c>
      <c r="AB61" s="26">
        <f t="shared" si="43"/>
        <v>390</v>
      </c>
      <c r="AC61" s="26">
        <f t="shared" si="44"/>
        <v>250</v>
      </c>
      <c r="AD61" s="26">
        <f t="shared" si="45"/>
        <v>90</v>
      </c>
      <c r="AE61" s="26">
        <f t="shared" si="46"/>
        <v>90</v>
      </c>
      <c r="AF61" s="26">
        <f t="shared" si="47"/>
        <v>90</v>
      </c>
      <c r="AG61" s="26">
        <f t="shared" si="48"/>
        <v>0</v>
      </c>
    </row>
    <row r="62" spans="1:33">
      <c r="A62" s="32">
        <v>59</v>
      </c>
      <c r="B62" s="29" t="s">
        <v>425</v>
      </c>
      <c r="C62" s="26">
        <f t="shared" si="38"/>
        <v>8</v>
      </c>
      <c r="D62" s="26">
        <v>4</v>
      </c>
      <c r="E62" s="32" t="s">
        <v>427</v>
      </c>
      <c r="F62" s="32">
        <v>5</v>
      </c>
      <c r="G62" s="32"/>
      <c r="H62" s="26" t="str">
        <f t="shared" si="49"/>
        <v>133_110_130_5</v>
      </c>
      <c r="J62" s="26" t="str">
        <f t="shared" si="1"/>
        <v>3_1220;5861_26</v>
      </c>
      <c r="K62" s="28" t="s">
        <v>508</v>
      </c>
      <c r="L62" s="28" t="str">
        <f t="shared" si="36"/>
        <v>;5861_26</v>
      </c>
      <c r="M62" s="28">
        <v>260</v>
      </c>
      <c r="N62" s="26">
        <f t="shared" si="52"/>
        <v>26</v>
      </c>
      <c r="O62" s="28"/>
      <c r="P62" s="26" t="str">
        <f t="shared" si="6"/>
        <v>hp_65270;atk_26108;defe_6527</v>
      </c>
      <c r="Q62" s="34">
        <f t="shared" si="39"/>
        <v>65270</v>
      </c>
      <c r="R62" s="26">
        <f t="shared" si="8"/>
        <v>26108</v>
      </c>
      <c r="S62" s="26">
        <f t="shared" si="9"/>
        <v>6527</v>
      </c>
      <c r="T62" s="26">
        <f t="shared" si="50"/>
        <v>1.0500000000000003</v>
      </c>
      <c r="U62" s="33">
        <v>1001800001</v>
      </c>
      <c r="V62" s="40" t="str">
        <f t="shared" si="40"/>
        <v>1040003</v>
      </c>
      <c r="W62" s="42" t="str">
        <f t="shared" si="3"/>
        <v>1040003</v>
      </c>
      <c r="X62" s="42" t="str">
        <f t="shared" si="3"/>
        <v>1040003</v>
      </c>
      <c r="Y62" s="42" t="s">
        <v>557</v>
      </c>
      <c r="Z62" s="40">
        <f t="shared" si="41"/>
        <v>400</v>
      </c>
      <c r="AA62" s="26">
        <f t="shared" si="42"/>
        <v>330</v>
      </c>
      <c r="AB62" s="26">
        <f t="shared" si="43"/>
        <v>390</v>
      </c>
      <c r="AC62" s="26">
        <f t="shared" si="44"/>
        <v>250</v>
      </c>
      <c r="AD62" s="26">
        <f t="shared" si="45"/>
        <v>90</v>
      </c>
      <c r="AE62" s="26">
        <f t="shared" si="46"/>
        <v>90</v>
      </c>
      <c r="AF62" s="26">
        <f t="shared" si="47"/>
        <v>90</v>
      </c>
      <c r="AG62" s="26">
        <f t="shared" si="48"/>
        <v>0</v>
      </c>
    </row>
    <row r="63" spans="1:33">
      <c r="A63" s="32">
        <v>60</v>
      </c>
      <c r="B63" s="29" t="s">
        <v>425</v>
      </c>
      <c r="C63" s="26">
        <f t="shared" si="38"/>
        <v>8</v>
      </c>
      <c r="D63" s="26">
        <v>4</v>
      </c>
      <c r="E63" s="32" t="s">
        <v>428</v>
      </c>
      <c r="F63" s="32">
        <v>5</v>
      </c>
      <c r="G63" s="32"/>
      <c r="H63" s="26" t="str">
        <f t="shared" si="49"/>
        <v>133_110_130_5</v>
      </c>
      <c r="J63" s="26" t="str">
        <f t="shared" si="1"/>
        <v>3_1240;5861_26</v>
      </c>
      <c r="K63" s="28" t="s">
        <v>509</v>
      </c>
      <c r="L63" s="28" t="str">
        <f t="shared" si="36"/>
        <v>;5861_26</v>
      </c>
      <c r="M63" s="28">
        <v>260</v>
      </c>
      <c r="N63" s="26">
        <f t="shared" si="52"/>
        <v>26</v>
      </c>
      <c r="O63" s="28"/>
      <c r="P63" s="26" t="str">
        <f t="shared" si="6"/>
        <v>hp_67370;atk_26948;defe_6737</v>
      </c>
      <c r="Q63" s="34">
        <f t="shared" si="39"/>
        <v>67370</v>
      </c>
      <c r="R63" s="26">
        <f t="shared" si="8"/>
        <v>26948</v>
      </c>
      <c r="S63" s="26">
        <f t="shared" si="9"/>
        <v>6737</v>
      </c>
      <c r="T63" s="26">
        <f t="shared" si="50"/>
        <v>1.1000000000000003</v>
      </c>
      <c r="U63" s="33">
        <v>1001800001</v>
      </c>
      <c r="V63" s="40" t="str">
        <f t="shared" si="40"/>
        <v>1040003</v>
      </c>
      <c r="W63" s="42" t="str">
        <f t="shared" si="3"/>
        <v>1040003</v>
      </c>
      <c r="X63" s="42" t="str">
        <f t="shared" si="3"/>
        <v>1040003</v>
      </c>
      <c r="Y63" s="42" t="s">
        <v>557</v>
      </c>
      <c r="Z63" s="40">
        <f t="shared" si="41"/>
        <v>400</v>
      </c>
      <c r="AA63" s="26">
        <f t="shared" si="42"/>
        <v>330</v>
      </c>
      <c r="AB63" s="26">
        <f t="shared" si="43"/>
        <v>390</v>
      </c>
      <c r="AC63" s="26">
        <f t="shared" si="44"/>
        <v>250</v>
      </c>
      <c r="AD63" s="26">
        <f t="shared" si="45"/>
        <v>90</v>
      </c>
      <c r="AE63" s="26">
        <f t="shared" si="46"/>
        <v>90</v>
      </c>
      <c r="AF63" s="26">
        <f t="shared" si="47"/>
        <v>90</v>
      </c>
      <c r="AG63" s="26">
        <f t="shared" si="48"/>
        <v>0</v>
      </c>
    </row>
    <row r="64" spans="1:33">
      <c r="A64" s="32">
        <v>61</v>
      </c>
      <c r="B64" s="29" t="s">
        <v>425</v>
      </c>
      <c r="C64" s="26">
        <f t="shared" si="38"/>
        <v>8</v>
      </c>
      <c r="D64" s="26">
        <v>4</v>
      </c>
      <c r="E64" s="32" t="s">
        <v>429</v>
      </c>
      <c r="F64" s="32">
        <v>5</v>
      </c>
      <c r="G64" s="32"/>
      <c r="H64" s="26" t="str">
        <f t="shared" si="49"/>
        <v>133_110_130_5</v>
      </c>
      <c r="J64" s="26" t="str">
        <f t="shared" si="1"/>
        <v>3_1260;5861_26</v>
      </c>
      <c r="K64" s="28" t="s">
        <v>510</v>
      </c>
      <c r="L64" s="28" t="str">
        <f t="shared" si="36"/>
        <v>;5861_26</v>
      </c>
      <c r="M64" s="28">
        <v>260</v>
      </c>
      <c r="N64">
        <f>M64/10</f>
        <v>26</v>
      </c>
      <c r="O64" s="28"/>
      <c r="P64" s="26" t="str">
        <f t="shared" si="6"/>
        <v>hp_69520;atk_27808;defe_6952</v>
      </c>
      <c r="Q64" s="34">
        <f t="shared" si="39"/>
        <v>69520</v>
      </c>
      <c r="R64" s="26">
        <f t="shared" si="8"/>
        <v>27808</v>
      </c>
      <c r="S64" s="26">
        <f t="shared" si="9"/>
        <v>6952</v>
      </c>
      <c r="T64" s="26">
        <f t="shared" si="50"/>
        <v>1.1500000000000004</v>
      </c>
      <c r="U64" s="33">
        <v>1001800001</v>
      </c>
      <c r="V64" s="40" t="str">
        <f t="shared" si="40"/>
        <v>1040003</v>
      </c>
      <c r="W64" s="42" t="str">
        <f t="shared" si="3"/>
        <v>1040003</v>
      </c>
      <c r="X64" s="42" t="str">
        <f t="shared" si="3"/>
        <v>1040003</v>
      </c>
      <c r="Y64" s="42" t="s">
        <v>557</v>
      </c>
      <c r="Z64" s="40">
        <f t="shared" si="41"/>
        <v>400</v>
      </c>
      <c r="AA64" s="26">
        <f t="shared" si="42"/>
        <v>330</v>
      </c>
      <c r="AB64" s="26">
        <f t="shared" si="43"/>
        <v>390</v>
      </c>
      <c r="AC64" s="26">
        <f t="shared" si="44"/>
        <v>250</v>
      </c>
      <c r="AD64" s="26">
        <f t="shared" si="45"/>
        <v>90</v>
      </c>
      <c r="AE64" s="26">
        <f t="shared" si="46"/>
        <v>90</v>
      </c>
      <c r="AF64" s="26">
        <f t="shared" si="47"/>
        <v>90</v>
      </c>
      <c r="AG64" s="26">
        <f t="shared" si="48"/>
        <v>0</v>
      </c>
    </row>
    <row r="65" spans="1:33">
      <c r="A65" s="32">
        <v>62</v>
      </c>
      <c r="B65" s="29" t="s">
        <v>425</v>
      </c>
      <c r="C65" s="26">
        <f t="shared" si="38"/>
        <v>8</v>
      </c>
      <c r="D65" s="26">
        <v>4</v>
      </c>
      <c r="E65" s="35" t="s">
        <v>430</v>
      </c>
      <c r="F65" s="32">
        <v>5</v>
      </c>
      <c r="G65" s="32"/>
      <c r="H65" s="26" t="str">
        <f t="shared" si="49"/>
        <v>133_110_130_5</v>
      </c>
      <c r="J65" s="26" t="str">
        <f t="shared" si="1"/>
        <v>3_1280;5862_4</v>
      </c>
      <c r="K65" s="28" t="s">
        <v>511</v>
      </c>
      <c r="L65" s="28" t="str">
        <f>";5862_"&amp;N65</f>
        <v>;5862_4</v>
      </c>
      <c r="M65" s="37">
        <v>400</v>
      </c>
      <c r="N65">
        <v>4</v>
      </c>
      <c r="O65" s="28"/>
      <c r="P65" s="26" t="str">
        <f t="shared" si="6"/>
        <v>hp_71720;atk_28688;defe_7172</v>
      </c>
      <c r="Q65" s="34">
        <f t="shared" si="39"/>
        <v>71720</v>
      </c>
      <c r="R65" s="26">
        <f t="shared" si="8"/>
        <v>28688</v>
      </c>
      <c r="S65" s="26">
        <f t="shared" si="9"/>
        <v>7172</v>
      </c>
      <c r="T65" s="26">
        <f t="shared" si="50"/>
        <v>1.2000000000000004</v>
      </c>
      <c r="U65" s="33">
        <v>1001800001</v>
      </c>
      <c r="V65" s="40" t="str">
        <f t="shared" si="40"/>
        <v>1040003</v>
      </c>
      <c r="W65" s="42" t="str">
        <f t="shared" si="3"/>
        <v>1040003</v>
      </c>
      <c r="X65" s="42" t="str">
        <f t="shared" si="3"/>
        <v>1040003</v>
      </c>
      <c r="Y65" s="42" t="s">
        <v>557</v>
      </c>
      <c r="Z65" s="40">
        <f t="shared" si="41"/>
        <v>400</v>
      </c>
      <c r="AA65" s="26">
        <f t="shared" si="42"/>
        <v>330</v>
      </c>
      <c r="AB65" s="26">
        <f t="shared" si="43"/>
        <v>390</v>
      </c>
      <c r="AC65" s="26">
        <f t="shared" si="44"/>
        <v>250</v>
      </c>
      <c r="AD65" s="26">
        <f t="shared" si="45"/>
        <v>90</v>
      </c>
      <c r="AE65" s="26">
        <f t="shared" si="46"/>
        <v>90</v>
      </c>
      <c r="AF65" s="26">
        <f t="shared" si="47"/>
        <v>90</v>
      </c>
      <c r="AG65" s="26">
        <f t="shared" si="48"/>
        <v>0</v>
      </c>
    </row>
    <row r="66" spans="1:33">
      <c r="A66" s="33">
        <v>63</v>
      </c>
      <c r="B66" s="29" t="s">
        <v>425</v>
      </c>
      <c r="C66" s="26">
        <f t="shared" si="38"/>
        <v>8</v>
      </c>
      <c r="D66" s="26">
        <v>4</v>
      </c>
      <c r="E66" s="35" t="s">
        <v>431</v>
      </c>
      <c r="F66" s="32">
        <v>5</v>
      </c>
      <c r="G66" s="32"/>
      <c r="H66" s="26" t="str">
        <f t="shared" si="49"/>
        <v>133_110_130_5</v>
      </c>
      <c r="I66" s="18" t="s">
        <v>388</v>
      </c>
      <c r="J66" s="26" t="str">
        <f>K66&amp;L66&amp;O66</f>
        <v>3_2400;5862_8;5863_8</v>
      </c>
      <c r="K66" s="28" t="s">
        <v>513</v>
      </c>
      <c r="L66" s="28" t="str">
        <f t="shared" ref="L66:L97" si="53">";5862_"&amp;N66</f>
        <v>;5862_8</v>
      </c>
      <c r="M66" s="38">
        <v>800</v>
      </c>
      <c r="N66">
        <v>8</v>
      </c>
      <c r="O66" s="28" t="s">
        <v>547</v>
      </c>
      <c r="P66" s="26" t="str">
        <f t="shared" si="6"/>
        <v>hp_73970;atk_29588;defe_7397</v>
      </c>
      <c r="Q66" s="34">
        <f t="shared" si="39"/>
        <v>73970</v>
      </c>
      <c r="R66" s="26">
        <f t="shared" si="8"/>
        <v>29588</v>
      </c>
      <c r="S66" s="26">
        <f t="shared" si="9"/>
        <v>7397</v>
      </c>
      <c r="T66" s="26">
        <f t="shared" si="50"/>
        <v>1.2500000000000004</v>
      </c>
      <c r="U66" s="33">
        <v>1001800001</v>
      </c>
      <c r="V66" s="40" t="str">
        <f t="shared" si="40"/>
        <v>1040003</v>
      </c>
      <c r="W66" s="42" t="str">
        <f t="shared" si="3"/>
        <v>1040003</v>
      </c>
      <c r="X66" s="42" t="str">
        <f t="shared" si="3"/>
        <v>1040003</v>
      </c>
      <c r="Y66" s="42" t="s">
        <v>557</v>
      </c>
      <c r="Z66" s="40">
        <f t="shared" si="41"/>
        <v>400</v>
      </c>
      <c r="AA66" s="26">
        <f t="shared" si="42"/>
        <v>330</v>
      </c>
      <c r="AB66" s="26">
        <f t="shared" si="43"/>
        <v>390</v>
      </c>
      <c r="AC66" s="26">
        <f t="shared" si="44"/>
        <v>250</v>
      </c>
      <c r="AD66" s="26">
        <f t="shared" si="45"/>
        <v>90</v>
      </c>
      <c r="AE66" s="26">
        <f t="shared" si="46"/>
        <v>90</v>
      </c>
      <c r="AF66" s="26">
        <f t="shared" si="47"/>
        <v>90</v>
      </c>
      <c r="AG66" s="26">
        <f t="shared" si="48"/>
        <v>0</v>
      </c>
    </row>
    <row r="67" spans="1:33">
      <c r="A67" s="32">
        <v>64</v>
      </c>
      <c r="B67" s="29" t="s">
        <v>432</v>
      </c>
      <c r="C67" s="18">
        <v>10</v>
      </c>
      <c r="D67" s="32">
        <v>5</v>
      </c>
      <c r="E67" s="32" t="s">
        <v>569</v>
      </c>
      <c r="F67" s="32">
        <v>6</v>
      </c>
      <c r="G67" s="32">
        <v>1</v>
      </c>
      <c r="H67" s="18" t="s">
        <v>384</v>
      </c>
      <c r="J67" s="26" t="str">
        <f t="shared" si="1"/>
        <v>3_1600;5862_2</v>
      </c>
      <c r="K67" s="28" t="s">
        <v>514</v>
      </c>
      <c r="L67" s="28" t="str">
        <f t="shared" si="53"/>
        <v>;5862_2</v>
      </c>
      <c r="M67">
        <f t="shared" ref="M67:M97" si="54">N67*100</f>
        <v>200</v>
      </c>
      <c r="N67" s="30">
        <v>2</v>
      </c>
      <c r="O67" s="28"/>
      <c r="P67" s="26" t="str">
        <f t="shared" si="6"/>
        <v>hp_83970;atk_33588;defe_8397</v>
      </c>
      <c r="Q67" s="34">
        <f>Q66+2000*T67+2000*5</f>
        <v>83970</v>
      </c>
      <c r="R67" s="26">
        <f t="shared" si="8"/>
        <v>33588</v>
      </c>
      <c r="S67" s="26">
        <f t="shared" si="9"/>
        <v>8397</v>
      </c>
      <c r="T67" s="26">
        <v>0</v>
      </c>
      <c r="U67" s="33">
        <v>1001810001</v>
      </c>
      <c r="V67" s="40" t="s">
        <v>439</v>
      </c>
      <c r="W67" s="42" t="str">
        <f t="shared" si="3"/>
        <v>1040004</v>
      </c>
      <c r="X67" s="42" t="str">
        <f t="shared" si="3"/>
        <v>1040004</v>
      </c>
      <c r="Y67" s="42" t="s">
        <v>559</v>
      </c>
      <c r="Z67" s="40">
        <v>540</v>
      </c>
      <c r="AA67" s="12">
        <v>540</v>
      </c>
      <c r="AB67" s="12">
        <v>570</v>
      </c>
      <c r="AC67" s="12">
        <v>350</v>
      </c>
      <c r="AD67" s="12">
        <v>230</v>
      </c>
      <c r="AE67" s="12">
        <v>230</v>
      </c>
      <c r="AF67" s="12">
        <v>230</v>
      </c>
      <c r="AG67" s="12">
        <v>0</v>
      </c>
    </row>
    <row r="68" spans="1:33">
      <c r="A68" s="32">
        <v>65</v>
      </c>
      <c r="B68" s="29" t="s">
        <v>432</v>
      </c>
      <c r="C68" s="26">
        <f t="shared" ref="C68:C97" si="55">C67</f>
        <v>10</v>
      </c>
      <c r="D68" s="32">
        <v>5</v>
      </c>
      <c r="E68" s="32" t="s">
        <v>406</v>
      </c>
      <c r="F68" s="32">
        <v>6</v>
      </c>
      <c r="G68" s="32"/>
      <c r="H68" s="26" t="str">
        <f t="shared" si="49"/>
        <v>180_180_190_7</v>
      </c>
      <c r="J68" s="26" t="str">
        <f t="shared" si="1"/>
        <v>3_1650;5862_2</v>
      </c>
      <c r="K68" s="28" t="s">
        <v>515</v>
      </c>
      <c r="L68" s="28" t="str">
        <f t="shared" si="53"/>
        <v>;5862_2</v>
      </c>
      <c r="M68" s="26">
        <f t="shared" si="54"/>
        <v>200</v>
      </c>
      <c r="N68" s="30">
        <v>2</v>
      </c>
      <c r="O68" s="28"/>
      <c r="P68" s="26" t="str">
        <f t="shared" si="6"/>
        <v>hp_86070;atk_34428;defe_8607</v>
      </c>
      <c r="Q68" s="34">
        <f t="shared" ref="Q68:Q96" si="56">Q67+2000*T68+2000</f>
        <v>86070</v>
      </c>
      <c r="R68" s="26">
        <f t="shared" si="8"/>
        <v>34428</v>
      </c>
      <c r="S68" s="26">
        <f t="shared" si="9"/>
        <v>8607</v>
      </c>
      <c r="T68" s="26">
        <f>T67+0.05</f>
        <v>0.05</v>
      </c>
      <c r="U68" s="33">
        <v>1001810001</v>
      </c>
      <c r="V68" s="40" t="str">
        <f t="shared" ref="V68:V97" si="57">V67</f>
        <v>1040004</v>
      </c>
      <c r="W68" s="42" t="str">
        <f t="shared" si="3"/>
        <v>1040004</v>
      </c>
      <c r="X68" s="42" t="str">
        <f t="shared" si="3"/>
        <v>1040004</v>
      </c>
      <c r="Y68" s="42" t="s">
        <v>559</v>
      </c>
      <c r="Z68" s="40">
        <f t="shared" ref="Z68:Z97" si="58">Z67</f>
        <v>540</v>
      </c>
      <c r="AA68" s="26">
        <f t="shared" ref="AA68:AA97" si="59">AA67</f>
        <v>540</v>
      </c>
      <c r="AB68" s="26">
        <f t="shared" ref="AB68:AB97" si="60">AB67</f>
        <v>570</v>
      </c>
      <c r="AC68" s="26">
        <f t="shared" ref="AC68:AC97" si="61">AC67</f>
        <v>350</v>
      </c>
      <c r="AD68" s="26">
        <f t="shared" ref="AD68:AD97" si="62">AD67</f>
        <v>230</v>
      </c>
      <c r="AE68" s="26">
        <f t="shared" ref="AE68:AE97" si="63">AE67</f>
        <v>230</v>
      </c>
      <c r="AF68" s="26">
        <f t="shared" ref="AF68:AF97" si="64">AF67</f>
        <v>230</v>
      </c>
      <c r="AG68" s="26">
        <f t="shared" ref="AG68:AG97" si="65">AG67</f>
        <v>0</v>
      </c>
    </row>
    <row r="69" spans="1:33">
      <c r="A69" s="32">
        <v>66</v>
      </c>
      <c r="B69" s="29" t="s">
        <v>432</v>
      </c>
      <c r="C69" s="26">
        <f t="shared" si="55"/>
        <v>10</v>
      </c>
      <c r="D69" s="32">
        <v>5</v>
      </c>
      <c r="E69" s="32" t="s">
        <v>407</v>
      </c>
      <c r="F69" s="32">
        <v>6</v>
      </c>
      <c r="G69" s="32"/>
      <c r="H69" s="26" t="str">
        <f t="shared" si="49"/>
        <v>180_180_190_7</v>
      </c>
      <c r="J69" s="26" t="str">
        <f t="shared" ref="J69:J95" si="66">K69&amp;L69</f>
        <v>3_1700;5862_2</v>
      </c>
      <c r="K69" s="28" t="s">
        <v>516</v>
      </c>
      <c r="L69" s="28" t="str">
        <f t="shared" si="53"/>
        <v>;5862_2</v>
      </c>
      <c r="M69" s="26">
        <f t="shared" si="54"/>
        <v>200</v>
      </c>
      <c r="N69" s="30">
        <v>2</v>
      </c>
      <c r="O69" s="28"/>
      <c r="P69" s="26" t="str">
        <f t="shared" si="6"/>
        <v>hp_88270;atk_35308;defe_8827</v>
      </c>
      <c r="Q69" s="34">
        <f t="shared" si="56"/>
        <v>88270</v>
      </c>
      <c r="R69" s="26">
        <f t="shared" si="8"/>
        <v>35308</v>
      </c>
      <c r="S69" s="26">
        <f t="shared" si="9"/>
        <v>8827</v>
      </c>
      <c r="T69" s="26">
        <f t="shared" ref="T69:T97" si="67">T68+0.05</f>
        <v>0.1</v>
      </c>
      <c r="U69" s="33">
        <v>1001810001</v>
      </c>
      <c r="V69" s="40" t="str">
        <f t="shared" si="57"/>
        <v>1040004</v>
      </c>
      <c r="W69" s="42" t="str">
        <f t="shared" ref="W69:X98" si="68">V69</f>
        <v>1040004</v>
      </c>
      <c r="X69" s="42" t="str">
        <f t="shared" si="68"/>
        <v>1040004</v>
      </c>
      <c r="Y69" s="42" t="s">
        <v>559</v>
      </c>
      <c r="Z69" s="40">
        <f t="shared" si="58"/>
        <v>540</v>
      </c>
      <c r="AA69" s="26">
        <f t="shared" si="59"/>
        <v>540</v>
      </c>
      <c r="AB69" s="26">
        <f t="shared" si="60"/>
        <v>570</v>
      </c>
      <c r="AC69" s="26">
        <f t="shared" si="61"/>
        <v>350</v>
      </c>
      <c r="AD69" s="26">
        <f t="shared" si="62"/>
        <v>230</v>
      </c>
      <c r="AE69" s="26">
        <f t="shared" si="63"/>
        <v>230</v>
      </c>
      <c r="AF69" s="26">
        <f t="shared" si="64"/>
        <v>230</v>
      </c>
      <c r="AG69" s="26">
        <f t="shared" si="65"/>
        <v>0</v>
      </c>
    </row>
    <row r="70" spans="1:33">
      <c r="A70" s="32">
        <v>67</v>
      </c>
      <c r="B70" s="29" t="s">
        <v>432</v>
      </c>
      <c r="C70" s="26">
        <f t="shared" si="55"/>
        <v>10</v>
      </c>
      <c r="D70" s="32">
        <v>5</v>
      </c>
      <c r="E70" s="32" t="s">
        <v>408</v>
      </c>
      <c r="F70" s="32">
        <v>6</v>
      </c>
      <c r="G70" s="32"/>
      <c r="H70" s="26" t="str">
        <f t="shared" si="49"/>
        <v>180_180_190_7</v>
      </c>
      <c r="J70" s="26" t="str">
        <f t="shared" si="66"/>
        <v>3_1750;5862_2</v>
      </c>
      <c r="K70" s="28" t="s">
        <v>517</v>
      </c>
      <c r="L70" s="28" t="str">
        <f t="shared" si="53"/>
        <v>;5862_2</v>
      </c>
      <c r="M70" s="26">
        <f t="shared" si="54"/>
        <v>200</v>
      </c>
      <c r="N70" s="30">
        <v>2</v>
      </c>
      <c r="O70" s="28"/>
      <c r="P70" s="26" t="str">
        <f t="shared" ref="P70:P98" si="69">"hp_"&amp;Q70&amp;";atk_"&amp;R70&amp;";defe_"&amp;S70</f>
        <v>hp_90570;atk_36228;defe_9057</v>
      </c>
      <c r="Q70" s="34">
        <f t="shared" si="56"/>
        <v>90570</v>
      </c>
      <c r="R70" s="26">
        <f t="shared" ref="R70:R98" si="70">ROUND(Q70*0.4,0)</f>
        <v>36228</v>
      </c>
      <c r="S70" s="26">
        <f t="shared" ref="S70:S98" si="71">ROUND(Q70*0.1,0)</f>
        <v>9057</v>
      </c>
      <c r="T70" s="26">
        <f t="shared" si="67"/>
        <v>0.15000000000000002</v>
      </c>
      <c r="U70" s="33">
        <v>1001810001</v>
      </c>
      <c r="V70" s="40" t="str">
        <f t="shared" si="57"/>
        <v>1040004</v>
      </c>
      <c r="W70" s="42" t="str">
        <f t="shared" si="68"/>
        <v>1040004</v>
      </c>
      <c r="X70" s="42" t="str">
        <f t="shared" si="68"/>
        <v>1040004</v>
      </c>
      <c r="Y70" s="42" t="s">
        <v>559</v>
      </c>
      <c r="Z70" s="40">
        <f t="shared" si="58"/>
        <v>540</v>
      </c>
      <c r="AA70" s="26">
        <f t="shared" si="59"/>
        <v>540</v>
      </c>
      <c r="AB70" s="26">
        <f t="shared" si="60"/>
        <v>570</v>
      </c>
      <c r="AC70" s="26">
        <f t="shared" si="61"/>
        <v>350</v>
      </c>
      <c r="AD70" s="26">
        <f t="shared" si="62"/>
        <v>230</v>
      </c>
      <c r="AE70" s="26">
        <f t="shared" si="63"/>
        <v>230</v>
      </c>
      <c r="AF70" s="26">
        <f t="shared" si="64"/>
        <v>230</v>
      </c>
      <c r="AG70" s="26">
        <f t="shared" si="65"/>
        <v>0</v>
      </c>
    </row>
    <row r="71" spans="1:33">
      <c r="A71" s="32">
        <v>68</v>
      </c>
      <c r="B71" s="29" t="s">
        <v>432</v>
      </c>
      <c r="C71" s="26">
        <f t="shared" si="55"/>
        <v>10</v>
      </c>
      <c r="D71" s="32">
        <v>5</v>
      </c>
      <c r="E71" s="35" t="s">
        <v>409</v>
      </c>
      <c r="F71" s="32">
        <v>6</v>
      </c>
      <c r="G71" s="32"/>
      <c r="H71" s="26" t="str">
        <f t="shared" si="49"/>
        <v>180_180_190_7</v>
      </c>
      <c r="J71" s="26" t="str">
        <f>K71&amp;L71&amp;O71</f>
        <v>3_1800;5862_3;5863_1</v>
      </c>
      <c r="K71" s="28" t="s">
        <v>518</v>
      </c>
      <c r="L71" s="28" t="str">
        <f t="shared" si="53"/>
        <v>;5862_3</v>
      </c>
      <c r="M71" s="26">
        <f t="shared" si="54"/>
        <v>300</v>
      </c>
      <c r="N71" s="39">
        <v>3</v>
      </c>
      <c r="O71" s="28" t="s">
        <v>544</v>
      </c>
      <c r="P71" s="26" t="str">
        <f t="shared" si="69"/>
        <v>hp_92970;atk_37188;defe_9297</v>
      </c>
      <c r="Q71" s="34">
        <f t="shared" si="56"/>
        <v>92970</v>
      </c>
      <c r="R71" s="26">
        <f t="shared" si="70"/>
        <v>37188</v>
      </c>
      <c r="S71" s="26">
        <f t="shared" si="71"/>
        <v>9297</v>
      </c>
      <c r="T71" s="26">
        <f t="shared" si="67"/>
        <v>0.2</v>
      </c>
      <c r="U71" s="33">
        <v>1001810001</v>
      </c>
      <c r="V71" s="40" t="str">
        <f t="shared" si="57"/>
        <v>1040004</v>
      </c>
      <c r="W71" s="42" t="str">
        <f t="shared" si="68"/>
        <v>1040004</v>
      </c>
      <c r="X71" s="42" t="str">
        <f t="shared" si="68"/>
        <v>1040004</v>
      </c>
      <c r="Y71" s="42" t="s">
        <v>559</v>
      </c>
      <c r="Z71" s="40">
        <f t="shared" si="58"/>
        <v>540</v>
      </c>
      <c r="AA71" s="26">
        <f t="shared" si="59"/>
        <v>540</v>
      </c>
      <c r="AB71" s="26">
        <f t="shared" si="60"/>
        <v>570</v>
      </c>
      <c r="AC71" s="26">
        <f t="shared" si="61"/>
        <v>350</v>
      </c>
      <c r="AD71" s="26">
        <f t="shared" si="62"/>
        <v>230</v>
      </c>
      <c r="AE71" s="26">
        <f t="shared" si="63"/>
        <v>230</v>
      </c>
      <c r="AF71" s="26">
        <f t="shared" si="64"/>
        <v>230</v>
      </c>
      <c r="AG71" s="26">
        <f t="shared" si="65"/>
        <v>0</v>
      </c>
    </row>
    <row r="72" spans="1:33">
      <c r="A72" s="32">
        <v>69</v>
      </c>
      <c r="B72" s="29" t="s">
        <v>432</v>
      </c>
      <c r="C72" s="26">
        <f t="shared" si="55"/>
        <v>10</v>
      </c>
      <c r="D72" s="32">
        <v>5</v>
      </c>
      <c r="E72" s="32" t="s">
        <v>570</v>
      </c>
      <c r="F72" s="32">
        <v>6</v>
      </c>
      <c r="G72" s="32"/>
      <c r="H72" s="26" t="str">
        <f t="shared" si="49"/>
        <v>180_180_190_7</v>
      </c>
      <c r="J72" s="26" t="str">
        <f t="shared" si="66"/>
        <v>3_1850;5862_2</v>
      </c>
      <c r="K72" s="28" t="s">
        <v>519</v>
      </c>
      <c r="L72" s="28" t="str">
        <f t="shared" si="53"/>
        <v>;5862_2</v>
      </c>
      <c r="M72" s="26">
        <f t="shared" si="54"/>
        <v>200</v>
      </c>
      <c r="N72" s="30">
        <v>2</v>
      </c>
      <c r="P72" s="26" t="str">
        <f t="shared" si="69"/>
        <v>hp_95470;atk_38188;defe_9547</v>
      </c>
      <c r="Q72" s="34">
        <f t="shared" si="56"/>
        <v>95470</v>
      </c>
      <c r="R72" s="26">
        <f t="shared" si="70"/>
        <v>38188</v>
      </c>
      <c r="S72" s="26">
        <f t="shared" si="71"/>
        <v>9547</v>
      </c>
      <c r="T72" s="26">
        <f t="shared" si="67"/>
        <v>0.25</v>
      </c>
      <c r="U72" s="33">
        <v>1001810001</v>
      </c>
      <c r="V72" s="40" t="str">
        <f t="shared" si="57"/>
        <v>1040004</v>
      </c>
      <c r="W72" s="42" t="str">
        <f t="shared" si="68"/>
        <v>1040004</v>
      </c>
      <c r="X72" s="42" t="str">
        <f t="shared" si="68"/>
        <v>1040004</v>
      </c>
      <c r="Y72" s="42" t="s">
        <v>559</v>
      </c>
      <c r="Z72" s="40">
        <f t="shared" si="58"/>
        <v>540</v>
      </c>
      <c r="AA72" s="26">
        <f t="shared" si="59"/>
        <v>540</v>
      </c>
      <c r="AB72" s="26">
        <f t="shared" si="60"/>
        <v>570</v>
      </c>
      <c r="AC72" s="26">
        <f t="shared" si="61"/>
        <v>350</v>
      </c>
      <c r="AD72" s="26">
        <f t="shared" si="62"/>
        <v>230</v>
      </c>
      <c r="AE72" s="26">
        <f t="shared" si="63"/>
        <v>230</v>
      </c>
      <c r="AF72" s="26">
        <f t="shared" si="64"/>
        <v>230</v>
      </c>
      <c r="AG72" s="26">
        <f t="shared" si="65"/>
        <v>0</v>
      </c>
    </row>
    <row r="73" spans="1:33">
      <c r="A73" s="32">
        <v>70</v>
      </c>
      <c r="B73" s="29" t="s">
        <v>432</v>
      </c>
      <c r="C73" s="26">
        <f t="shared" si="55"/>
        <v>10</v>
      </c>
      <c r="D73" s="32">
        <v>5</v>
      </c>
      <c r="E73" s="32" t="s">
        <v>411</v>
      </c>
      <c r="F73" s="32">
        <v>6</v>
      </c>
      <c r="G73" s="32"/>
      <c r="H73" s="26" t="str">
        <f t="shared" si="49"/>
        <v>180_180_190_7</v>
      </c>
      <c r="J73" s="26" t="str">
        <f t="shared" si="66"/>
        <v>3_1900;5862_2</v>
      </c>
      <c r="K73" s="28" t="s">
        <v>520</v>
      </c>
      <c r="L73" s="28" t="str">
        <f t="shared" si="53"/>
        <v>;5862_2</v>
      </c>
      <c r="M73" s="26">
        <f t="shared" si="54"/>
        <v>200</v>
      </c>
      <c r="N73" s="30">
        <v>2</v>
      </c>
      <c r="O73" s="28"/>
      <c r="P73" s="26" t="str">
        <f t="shared" si="69"/>
        <v>hp_98070;atk_39228;defe_9807</v>
      </c>
      <c r="Q73" s="34">
        <f t="shared" si="56"/>
        <v>98070</v>
      </c>
      <c r="R73" s="26">
        <f t="shared" si="70"/>
        <v>39228</v>
      </c>
      <c r="S73" s="26">
        <f t="shared" si="71"/>
        <v>9807</v>
      </c>
      <c r="T73" s="26">
        <f t="shared" si="67"/>
        <v>0.3</v>
      </c>
      <c r="U73" s="33">
        <v>1001810001</v>
      </c>
      <c r="V73" s="40" t="str">
        <f t="shared" si="57"/>
        <v>1040004</v>
      </c>
      <c r="W73" s="42" t="str">
        <f t="shared" si="68"/>
        <v>1040004</v>
      </c>
      <c r="X73" s="42" t="str">
        <f t="shared" si="68"/>
        <v>1040004</v>
      </c>
      <c r="Y73" s="42" t="s">
        <v>559</v>
      </c>
      <c r="Z73" s="40">
        <f t="shared" si="58"/>
        <v>540</v>
      </c>
      <c r="AA73" s="26">
        <f t="shared" si="59"/>
        <v>540</v>
      </c>
      <c r="AB73" s="26">
        <f t="shared" si="60"/>
        <v>570</v>
      </c>
      <c r="AC73" s="26">
        <f t="shared" si="61"/>
        <v>350</v>
      </c>
      <c r="AD73" s="26">
        <f t="shared" si="62"/>
        <v>230</v>
      </c>
      <c r="AE73" s="26">
        <f t="shared" si="63"/>
        <v>230</v>
      </c>
      <c r="AF73" s="26">
        <f t="shared" si="64"/>
        <v>230</v>
      </c>
      <c r="AG73" s="26">
        <f t="shared" si="65"/>
        <v>0</v>
      </c>
    </row>
    <row r="74" spans="1:33">
      <c r="A74" s="32">
        <v>71</v>
      </c>
      <c r="B74" s="29" t="s">
        <v>432</v>
      </c>
      <c r="C74" s="26">
        <f t="shared" si="55"/>
        <v>10</v>
      </c>
      <c r="D74" s="32">
        <v>5</v>
      </c>
      <c r="E74" s="32" t="s">
        <v>412</v>
      </c>
      <c r="F74" s="32">
        <v>6</v>
      </c>
      <c r="G74" s="32"/>
      <c r="H74" s="26" t="str">
        <f t="shared" si="49"/>
        <v>180_180_190_7</v>
      </c>
      <c r="J74" s="26" t="str">
        <f t="shared" si="66"/>
        <v>3_1950;5862_2</v>
      </c>
      <c r="K74" s="28" t="s">
        <v>521</v>
      </c>
      <c r="L74" s="28" t="str">
        <f t="shared" si="53"/>
        <v>;5862_2</v>
      </c>
      <c r="M74" s="26">
        <f t="shared" si="54"/>
        <v>200</v>
      </c>
      <c r="N74" s="30">
        <v>2</v>
      </c>
      <c r="O74" s="28"/>
      <c r="P74" s="26" t="str">
        <f t="shared" si="69"/>
        <v>hp_100770;atk_40308;defe_10077</v>
      </c>
      <c r="Q74" s="34">
        <f t="shared" si="56"/>
        <v>100770</v>
      </c>
      <c r="R74" s="26">
        <f t="shared" si="70"/>
        <v>40308</v>
      </c>
      <c r="S74" s="26">
        <f t="shared" si="71"/>
        <v>10077</v>
      </c>
      <c r="T74" s="26">
        <f t="shared" si="67"/>
        <v>0.35</v>
      </c>
      <c r="U74" s="33">
        <v>1001810001</v>
      </c>
      <c r="V74" s="40" t="str">
        <f t="shared" si="57"/>
        <v>1040004</v>
      </c>
      <c r="W74" s="42" t="str">
        <f t="shared" si="68"/>
        <v>1040004</v>
      </c>
      <c r="X74" s="42" t="str">
        <f t="shared" si="68"/>
        <v>1040004</v>
      </c>
      <c r="Y74" s="42" t="s">
        <v>559</v>
      </c>
      <c r="Z74" s="40">
        <f t="shared" si="58"/>
        <v>540</v>
      </c>
      <c r="AA74" s="26">
        <f t="shared" si="59"/>
        <v>540</v>
      </c>
      <c r="AB74" s="26">
        <f t="shared" si="60"/>
        <v>570</v>
      </c>
      <c r="AC74" s="26">
        <f t="shared" si="61"/>
        <v>350</v>
      </c>
      <c r="AD74" s="26">
        <f t="shared" si="62"/>
        <v>230</v>
      </c>
      <c r="AE74" s="26">
        <f t="shared" si="63"/>
        <v>230</v>
      </c>
      <c r="AF74" s="26">
        <f t="shared" si="64"/>
        <v>230</v>
      </c>
      <c r="AG74" s="26">
        <f t="shared" si="65"/>
        <v>0</v>
      </c>
    </row>
    <row r="75" spans="1:33">
      <c r="A75" s="32">
        <v>72</v>
      </c>
      <c r="B75" s="29" t="s">
        <v>432</v>
      </c>
      <c r="C75" s="26">
        <f t="shared" si="55"/>
        <v>10</v>
      </c>
      <c r="D75" s="32">
        <v>5</v>
      </c>
      <c r="E75" s="32" t="s">
        <v>413</v>
      </c>
      <c r="F75" s="32">
        <v>6</v>
      </c>
      <c r="G75" s="32"/>
      <c r="H75" s="26" t="str">
        <f t="shared" si="49"/>
        <v>180_180_190_7</v>
      </c>
      <c r="J75" s="26" t="str">
        <f t="shared" si="66"/>
        <v>3_2000;5862_2</v>
      </c>
      <c r="K75" s="28" t="s">
        <v>522</v>
      </c>
      <c r="L75" s="28" t="str">
        <f t="shared" si="53"/>
        <v>;5862_2</v>
      </c>
      <c r="M75" s="26">
        <f t="shared" si="54"/>
        <v>200</v>
      </c>
      <c r="N75" s="30">
        <v>2</v>
      </c>
      <c r="O75" s="28"/>
      <c r="P75" s="26" t="str">
        <f t="shared" si="69"/>
        <v>hp_103570;atk_41428;defe_10357</v>
      </c>
      <c r="Q75" s="34">
        <f t="shared" si="56"/>
        <v>103570</v>
      </c>
      <c r="R75" s="26">
        <f t="shared" si="70"/>
        <v>41428</v>
      </c>
      <c r="S75" s="26">
        <f t="shared" si="71"/>
        <v>10357</v>
      </c>
      <c r="T75" s="26">
        <f t="shared" si="67"/>
        <v>0.39999999999999997</v>
      </c>
      <c r="U75" s="33">
        <v>1001810001</v>
      </c>
      <c r="V75" s="40" t="str">
        <f t="shared" si="57"/>
        <v>1040004</v>
      </c>
      <c r="W75" s="42" t="str">
        <f t="shared" si="68"/>
        <v>1040004</v>
      </c>
      <c r="X75" s="42" t="str">
        <f t="shared" si="68"/>
        <v>1040004</v>
      </c>
      <c r="Y75" s="42" t="s">
        <v>559</v>
      </c>
      <c r="Z75" s="40">
        <f t="shared" si="58"/>
        <v>540</v>
      </c>
      <c r="AA75" s="26">
        <f t="shared" si="59"/>
        <v>540</v>
      </c>
      <c r="AB75" s="26">
        <f t="shared" si="60"/>
        <v>570</v>
      </c>
      <c r="AC75" s="26">
        <f t="shared" si="61"/>
        <v>350</v>
      </c>
      <c r="AD75" s="26">
        <f t="shared" si="62"/>
        <v>230</v>
      </c>
      <c r="AE75" s="26">
        <f t="shared" si="63"/>
        <v>230</v>
      </c>
      <c r="AF75" s="26">
        <f t="shared" si="64"/>
        <v>230</v>
      </c>
      <c r="AG75" s="26">
        <f t="shared" si="65"/>
        <v>0</v>
      </c>
    </row>
    <row r="76" spans="1:33">
      <c r="A76" s="32">
        <v>73</v>
      </c>
      <c r="B76" s="29" t="s">
        <v>432</v>
      </c>
      <c r="C76" s="26">
        <f t="shared" si="55"/>
        <v>10</v>
      </c>
      <c r="D76" s="32">
        <v>5</v>
      </c>
      <c r="E76" s="35" t="s">
        <v>414</v>
      </c>
      <c r="F76" s="32">
        <v>6</v>
      </c>
      <c r="G76" s="32"/>
      <c r="H76" s="26" t="str">
        <f t="shared" si="49"/>
        <v>180_180_190_7</v>
      </c>
      <c r="J76" s="26" t="str">
        <f>K76&amp;L76&amp;O76</f>
        <v>3_2050;5862_4;5863_2</v>
      </c>
      <c r="K76" s="28" t="s">
        <v>523</v>
      </c>
      <c r="L76" s="28" t="str">
        <f t="shared" si="53"/>
        <v>;5862_4</v>
      </c>
      <c r="M76" s="26">
        <f t="shared" si="54"/>
        <v>400</v>
      </c>
      <c r="N76" s="39">
        <v>4</v>
      </c>
      <c r="O76" s="28" t="s">
        <v>548</v>
      </c>
      <c r="P76" s="26" t="str">
        <f t="shared" si="69"/>
        <v>hp_106470;atk_42588;defe_10647</v>
      </c>
      <c r="Q76" s="34">
        <f t="shared" si="56"/>
        <v>106470</v>
      </c>
      <c r="R76" s="26">
        <f t="shared" si="70"/>
        <v>42588</v>
      </c>
      <c r="S76" s="26">
        <f t="shared" si="71"/>
        <v>10647</v>
      </c>
      <c r="T76" s="26">
        <f t="shared" si="67"/>
        <v>0.44999999999999996</v>
      </c>
      <c r="U76" s="33">
        <v>1001810001</v>
      </c>
      <c r="V76" s="40" t="str">
        <f t="shared" si="57"/>
        <v>1040004</v>
      </c>
      <c r="W76" s="42" t="str">
        <f t="shared" si="68"/>
        <v>1040004</v>
      </c>
      <c r="X76" s="42" t="str">
        <f t="shared" si="68"/>
        <v>1040004</v>
      </c>
      <c r="Y76" s="42" t="s">
        <v>559</v>
      </c>
      <c r="Z76" s="40">
        <f t="shared" si="58"/>
        <v>540</v>
      </c>
      <c r="AA76" s="26">
        <f t="shared" si="59"/>
        <v>540</v>
      </c>
      <c r="AB76" s="26">
        <f t="shared" si="60"/>
        <v>570</v>
      </c>
      <c r="AC76" s="26">
        <f t="shared" si="61"/>
        <v>350</v>
      </c>
      <c r="AD76" s="26">
        <f t="shared" si="62"/>
        <v>230</v>
      </c>
      <c r="AE76" s="26">
        <f t="shared" si="63"/>
        <v>230</v>
      </c>
      <c r="AF76" s="26">
        <f t="shared" si="64"/>
        <v>230</v>
      </c>
      <c r="AG76" s="26">
        <f t="shared" si="65"/>
        <v>0</v>
      </c>
    </row>
    <row r="77" spans="1:33">
      <c r="A77" s="32">
        <v>74</v>
      </c>
      <c r="B77" s="29" t="s">
        <v>432</v>
      </c>
      <c r="C77" s="26">
        <f t="shared" si="55"/>
        <v>10</v>
      </c>
      <c r="D77" s="32">
        <v>5</v>
      </c>
      <c r="E77" s="32" t="s">
        <v>571</v>
      </c>
      <c r="F77" s="32">
        <v>6</v>
      </c>
      <c r="G77" s="32"/>
      <c r="H77" s="26" t="str">
        <f t="shared" si="49"/>
        <v>180_180_190_7</v>
      </c>
      <c r="J77" s="26" t="str">
        <f t="shared" si="66"/>
        <v>3_2100;5862_3</v>
      </c>
      <c r="K77" s="28" t="s">
        <v>524</v>
      </c>
      <c r="L77" s="28" t="str">
        <f t="shared" si="53"/>
        <v>;5862_3</v>
      </c>
      <c r="M77" s="26">
        <f t="shared" si="54"/>
        <v>300</v>
      </c>
      <c r="N77" s="30">
        <v>3</v>
      </c>
      <c r="P77" s="26" t="str">
        <f t="shared" si="69"/>
        <v>hp_109470;atk_43788;defe_10947</v>
      </c>
      <c r="Q77" s="34">
        <f t="shared" si="56"/>
        <v>109470</v>
      </c>
      <c r="R77" s="26">
        <f t="shared" si="70"/>
        <v>43788</v>
      </c>
      <c r="S77" s="26">
        <f t="shared" si="71"/>
        <v>10947</v>
      </c>
      <c r="T77" s="26">
        <f t="shared" si="67"/>
        <v>0.49999999999999994</v>
      </c>
      <c r="U77" s="33">
        <v>1001810001</v>
      </c>
      <c r="V77" s="40" t="str">
        <f t="shared" si="57"/>
        <v>1040004</v>
      </c>
      <c r="W77" s="42" t="str">
        <f t="shared" si="68"/>
        <v>1040004</v>
      </c>
      <c r="X77" s="42" t="str">
        <f t="shared" si="68"/>
        <v>1040004</v>
      </c>
      <c r="Y77" s="42" t="s">
        <v>559</v>
      </c>
      <c r="Z77" s="40">
        <f t="shared" si="58"/>
        <v>540</v>
      </c>
      <c r="AA77" s="26">
        <f t="shared" si="59"/>
        <v>540</v>
      </c>
      <c r="AB77" s="26">
        <f t="shared" si="60"/>
        <v>570</v>
      </c>
      <c r="AC77" s="26">
        <f t="shared" si="61"/>
        <v>350</v>
      </c>
      <c r="AD77" s="26">
        <f t="shared" si="62"/>
        <v>230</v>
      </c>
      <c r="AE77" s="26">
        <f t="shared" si="63"/>
        <v>230</v>
      </c>
      <c r="AF77" s="26">
        <f t="shared" si="64"/>
        <v>230</v>
      </c>
      <c r="AG77" s="26">
        <f t="shared" si="65"/>
        <v>0</v>
      </c>
    </row>
    <row r="78" spans="1:33">
      <c r="A78" s="32">
        <v>75</v>
      </c>
      <c r="B78" s="29" t="s">
        <v>432</v>
      </c>
      <c r="C78" s="26">
        <f t="shared" si="55"/>
        <v>10</v>
      </c>
      <c r="D78" s="32">
        <v>5</v>
      </c>
      <c r="E78" s="32" t="s">
        <v>415</v>
      </c>
      <c r="F78" s="32">
        <v>6</v>
      </c>
      <c r="G78" s="32"/>
      <c r="H78" s="26" t="str">
        <f t="shared" si="49"/>
        <v>180_180_190_7</v>
      </c>
      <c r="J78" s="26" t="str">
        <f t="shared" si="66"/>
        <v>3_2150;5862_3</v>
      </c>
      <c r="K78" s="28" t="s">
        <v>525</v>
      </c>
      <c r="L78" s="28" t="str">
        <f t="shared" si="53"/>
        <v>;5862_3</v>
      </c>
      <c r="M78" s="26">
        <f t="shared" si="54"/>
        <v>300</v>
      </c>
      <c r="N78" s="30">
        <v>3</v>
      </c>
      <c r="O78" s="28"/>
      <c r="P78" s="26" t="str">
        <f t="shared" si="69"/>
        <v>hp_112570;atk_45028;defe_11257</v>
      </c>
      <c r="Q78" s="34">
        <f t="shared" si="56"/>
        <v>112570</v>
      </c>
      <c r="R78" s="26">
        <f t="shared" si="70"/>
        <v>45028</v>
      </c>
      <c r="S78" s="26">
        <f t="shared" si="71"/>
        <v>11257</v>
      </c>
      <c r="T78" s="26">
        <f t="shared" si="67"/>
        <v>0.54999999999999993</v>
      </c>
      <c r="U78" s="33">
        <v>1001810001</v>
      </c>
      <c r="V78" s="40" t="str">
        <f t="shared" si="57"/>
        <v>1040004</v>
      </c>
      <c r="W78" s="42" t="str">
        <f t="shared" si="68"/>
        <v>1040004</v>
      </c>
      <c r="X78" s="42" t="str">
        <f t="shared" si="68"/>
        <v>1040004</v>
      </c>
      <c r="Y78" s="42" t="s">
        <v>559</v>
      </c>
      <c r="Z78" s="40">
        <f t="shared" si="58"/>
        <v>540</v>
      </c>
      <c r="AA78" s="26">
        <f t="shared" si="59"/>
        <v>540</v>
      </c>
      <c r="AB78" s="26">
        <f t="shared" si="60"/>
        <v>570</v>
      </c>
      <c r="AC78" s="26">
        <f t="shared" si="61"/>
        <v>350</v>
      </c>
      <c r="AD78" s="26">
        <f t="shared" si="62"/>
        <v>230</v>
      </c>
      <c r="AE78" s="26">
        <f t="shared" si="63"/>
        <v>230</v>
      </c>
      <c r="AF78" s="26">
        <f t="shared" si="64"/>
        <v>230</v>
      </c>
      <c r="AG78" s="26">
        <f t="shared" si="65"/>
        <v>0</v>
      </c>
    </row>
    <row r="79" spans="1:33">
      <c r="A79" s="32">
        <v>76</v>
      </c>
      <c r="B79" s="29" t="s">
        <v>432</v>
      </c>
      <c r="C79" s="26">
        <f t="shared" si="55"/>
        <v>10</v>
      </c>
      <c r="D79" s="32">
        <v>5</v>
      </c>
      <c r="E79" s="32" t="s">
        <v>416</v>
      </c>
      <c r="F79" s="32">
        <v>6</v>
      </c>
      <c r="G79" s="32"/>
      <c r="H79" s="26" t="str">
        <f t="shared" si="49"/>
        <v>180_180_190_7</v>
      </c>
      <c r="J79" s="26" t="str">
        <f t="shared" si="66"/>
        <v>3_2200;5862_3</v>
      </c>
      <c r="K79" s="28" t="s">
        <v>526</v>
      </c>
      <c r="L79" s="28" t="str">
        <f t="shared" si="53"/>
        <v>;5862_3</v>
      </c>
      <c r="M79" s="26">
        <f t="shared" si="54"/>
        <v>300</v>
      </c>
      <c r="N79" s="30">
        <v>3</v>
      </c>
      <c r="O79" s="28"/>
      <c r="P79" s="26" t="str">
        <f t="shared" si="69"/>
        <v>hp_115770;atk_46308;defe_11577</v>
      </c>
      <c r="Q79" s="34">
        <f t="shared" si="56"/>
        <v>115770</v>
      </c>
      <c r="R79" s="26">
        <f t="shared" si="70"/>
        <v>46308</v>
      </c>
      <c r="S79" s="26">
        <f t="shared" si="71"/>
        <v>11577</v>
      </c>
      <c r="T79" s="26">
        <f t="shared" si="67"/>
        <v>0.6</v>
      </c>
      <c r="U79" s="33">
        <v>1001810001</v>
      </c>
      <c r="V79" s="40" t="str">
        <f t="shared" si="57"/>
        <v>1040004</v>
      </c>
      <c r="W79" s="42" t="str">
        <f t="shared" si="68"/>
        <v>1040004</v>
      </c>
      <c r="X79" s="42" t="str">
        <f t="shared" si="68"/>
        <v>1040004</v>
      </c>
      <c r="Y79" s="42" t="s">
        <v>559</v>
      </c>
      <c r="Z79" s="40">
        <f t="shared" si="58"/>
        <v>540</v>
      </c>
      <c r="AA79" s="26">
        <f t="shared" si="59"/>
        <v>540</v>
      </c>
      <c r="AB79" s="26">
        <f t="shared" si="60"/>
        <v>570</v>
      </c>
      <c r="AC79" s="26">
        <f t="shared" si="61"/>
        <v>350</v>
      </c>
      <c r="AD79" s="26">
        <f t="shared" si="62"/>
        <v>230</v>
      </c>
      <c r="AE79" s="26">
        <f t="shared" si="63"/>
        <v>230</v>
      </c>
      <c r="AF79" s="26">
        <f t="shared" si="64"/>
        <v>230</v>
      </c>
      <c r="AG79" s="26">
        <f t="shared" si="65"/>
        <v>0</v>
      </c>
    </row>
    <row r="80" spans="1:33">
      <c r="A80" s="32">
        <v>77</v>
      </c>
      <c r="B80" s="29" t="s">
        <v>432</v>
      </c>
      <c r="C80" s="26">
        <f t="shared" si="55"/>
        <v>10</v>
      </c>
      <c r="D80" s="32">
        <v>5</v>
      </c>
      <c r="E80" s="32" t="s">
        <v>417</v>
      </c>
      <c r="F80" s="32">
        <v>6</v>
      </c>
      <c r="G80" s="32"/>
      <c r="H80" s="26" t="str">
        <f t="shared" si="49"/>
        <v>180_180_190_7</v>
      </c>
      <c r="J80" s="26" t="str">
        <f t="shared" si="66"/>
        <v>3_2250;5862_3</v>
      </c>
      <c r="K80" s="28" t="s">
        <v>527</v>
      </c>
      <c r="L80" s="28" t="str">
        <f t="shared" si="53"/>
        <v>;5862_3</v>
      </c>
      <c r="M80" s="26">
        <f t="shared" si="54"/>
        <v>300</v>
      </c>
      <c r="N80" s="30">
        <v>3</v>
      </c>
      <c r="O80" s="28"/>
      <c r="P80" s="26" t="str">
        <f t="shared" si="69"/>
        <v>hp_119070;atk_47628;defe_11907</v>
      </c>
      <c r="Q80" s="34">
        <f t="shared" si="56"/>
        <v>119070</v>
      </c>
      <c r="R80" s="26">
        <f t="shared" si="70"/>
        <v>47628</v>
      </c>
      <c r="S80" s="26">
        <f t="shared" si="71"/>
        <v>11907</v>
      </c>
      <c r="T80" s="26">
        <f t="shared" si="67"/>
        <v>0.65</v>
      </c>
      <c r="U80" s="33">
        <v>1001810001</v>
      </c>
      <c r="V80" s="40" t="str">
        <f t="shared" si="57"/>
        <v>1040004</v>
      </c>
      <c r="W80" s="42" t="str">
        <f t="shared" si="68"/>
        <v>1040004</v>
      </c>
      <c r="X80" s="42" t="str">
        <f t="shared" si="68"/>
        <v>1040004</v>
      </c>
      <c r="Y80" s="42" t="s">
        <v>559</v>
      </c>
      <c r="Z80" s="40">
        <f t="shared" si="58"/>
        <v>540</v>
      </c>
      <c r="AA80" s="26">
        <f t="shared" si="59"/>
        <v>540</v>
      </c>
      <c r="AB80" s="26">
        <f t="shared" si="60"/>
        <v>570</v>
      </c>
      <c r="AC80" s="26">
        <f t="shared" si="61"/>
        <v>350</v>
      </c>
      <c r="AD80" s="26">
        <f t="shared" si="62"/>
        <v>230</v>
      </c>
      <c r="AE80" s="26">
        <f t="shared" si="63"/>
        <v>230</v>
      </c>
      <c r="AF80" s="26">
        <f t="shared" si="64"/>
        <v>230</v>
      </c>
      <c r="AG80" s="26">
        <f t="shared" si="65"/>
        <v>0</v>
      </c>
    </row>
    <row r="81" spans="1:33">
      <c r="A81" s="32">
        <v>78</v>
      </c>
      <c r="B81" s="29" t="s">
        <v>432</v>
      </c>
      <c r="C81" s="26">
        <f t="shared" si="55"/>
        <v>10</v>
      </c>
      <c r="D81" s="32">
        <v>5</v>
      </c>
      <c r="E81" s="35" t="s">
        <v>418</v>
      </c>
      <c r="F81" s="32">
        <v>6</v>
      </c>
      <c r="G81" s="32"/>
      <c r="H81" s="26" t="str">
        <f t="shared" si="49"/>
        <v>180_180_190_7</v>
      </c>
      <c r="J81" s="26" t="str">
        <f>K81&amp;L81&amp;O81</f>
        <v>3_2300;5862_5;5863_3</v>
      </c>
      <c r="K81" s="28" t="s">
        <v>528</v>
      </c>
      <c r="L81" s="28" t="str">
        <f t="shared" si="53"/>
        <v>;5862_5</v>
      </c>
      <c r="M81" s="26">
        <f t="shared" si="54"/>
        <v>500</v>
      </c>
      <c r="N81" s="39">
        <v>5</v>
      </c>
      <c r="O81" s="28" t="s">
        <v>545</v>
      </c>
      <c r="P81" s="26" t="str">
        <f t="shared" si="69"/>
        <v>hp_122470;atk_48988;defe_12247</v>
      </c>
      <c r="Q81" s="34">
        <f t="shared" si="56"/>
        <v>122470</v>
      </c>
      <c r="R81" s="26">
        <f t="shared" si="70"/>
        <v>48988</v>
      </c>
      <c r="S81" s="26">
        <f t="shared" si="71"/>
        <v>12247</v>
      </c>
      <c r="T81" s="26">
        <f t="shared" si="67"/>
        <v>0.70000000000000007</v>
      </c>
      <c r="U81" s="33">
        <v>1001810001</v>
      </c>
      <c r="V81" s="40" t="str">
        <f t="shared" si="57"/>
        <v>1040004</v>
      </c>
      <c r="W81" s="42" t="str">
        <f t="shared" si="68"/>
        <v>1040004</v>
      </c>
      <c r="X81" s="42" t="str">
        <f t="shared" si="68"/>
        <v>1040004</v>
      </c>
      <c r="Y81" s="42" t="s">
        <v>559</v>
      </c>
      <c r="Z81" s="40">
        <f t="shared" si="58"/>
        <v>540</v>
      </c>
      <c r="AA81" s="26">
        <f t="shared" si="59"/>
        <v>540</v>
      </c>
      <c r="AB81" s="26">
        <f t="shared" si="60"/>
        <v>570</v>
      </c>
      <c r="AC81" s="26">
        <f t="shared" si="61"/>
        <v>350</v>
      </c>
      <c r="AD81" s="26">
        <f t="shared" si="62"/>
        <v>230</v>
      </c>
      <c r="AE81" s="26">
        <f t="shared" si="63"/>
        <v>230</v>
      </c>
      <c r="AF81" s="26">
        <f t="shared" si="64"/>
        <v>230</v>
      </c>
      <c r="AG81" s="26">
        <f t="shared" si="65"/>
        <v>0</v>
      </c>
    </row>
    <row r="82" spans="1:33">
      <c r="A82" s="32">
        <v>79</v>
      </c>
      <c r="B82" s="29" t="s">
        <v>432</v>
      </c>
      <c r="C82" s="26">
        <f t="shared" si="55"/>
        <v>10</v>
      </c>
      <c r="D82" s="32">
        <v>5</v>
      </c>
      <c r="E82" s="32" t="s">
        <v>572</v>
      </c>
      <c r="F82" s="32">
        <v>6</v>
      </c>
      <c r="G82" s="32"/>
      <c r="H82" s="26" t="str">
        <f t="shared" si="49"/>
        <v>180_180_190_7</v>
      </c>
      <c r="J82" s="26" t="str">
        <f t="shared" si="66"/>
        <v>3_2350;5862_3</v>
      </c>
      <c r="K82" s="28" t="s">
        <v>529</v>
      </c>
      <c r="L82" s="28" t="str">
        <f t="shared" si="53"/>
        <v>;5862_3</v>
      </c>
      <c r="M82" s="26">
        <f t="shared" si="54"/>
        <v>300</v>
      </c>
      <c r="N82" s="36">
        <v>3</v>
      </c>
      <c r="P82" s="26" t="str">
        <f t="shared" si="69"/>
        <v>hp_125970;atk_50388;defe_12597</v>
      </c>
      <c r="Q82" s="34">
        <f t="shared" si="56"/>
        <v>125970</v>
      </c>
      <c r="R82" s="26">
        <f t="shared" si="70"/>
        <v>50388</v>
      </c>
      <c r="S82" s="26">
        <f t="shared" si="71"/>
        <v>12597</v>
      </c>
      <c r="T82" s="26">
        <f t="shared" si="67"/>
        <v>0.75000000000000011</v>
      </c>
      <c r="U82" s="33">
        <v>1001810001</v>
      </c>
      <c r="V82" s="40" t="str">
        <f t="shared" si="57"/>
        <v>1040004</v>
      </c>
      <c r="W82" s="42" t="str">
        <f t="shared" si="68"/>
        <v>1040004</v>
      </c>
      <c r="X82" s="42" t="str">
        <f t="shared" si="68"/>
        <v>1040004</v>
      </c>
      <c r="Y82" s="42" t="s">
        <v>559</v>
      </c>
      <c r="Z82" s="40">
        <f t="shared" si="58"/>
        <v>540</v>
      </c>
      <c r="AA82" s="26">
        <f t="shared" si="59"/>
        <v>540</v>
      </c>
      <c r="AB82" s="26">
        <f t="shared" si="60"/>
        <v>570</v>
      </c>
      <c r="AC82" s="26">
        <f t="shared" si="61"/>
        <v>350</v>
      </c>
      <c r="AD82" s="26">
        <f t="shared" si="62"/>
        <v>230</v>
      </c>
      <c r="AE82" s="26">
        <f t="shared" si="63"/>
        <v>230</v>
      </c>
      <c r="AF82" s="26">
        <f t="shared" si="64"/>
        <v>230</v>
      </c>
      <c r="AG82" s="26">
        <f t="shared" si="65"/>
        <v>0</v>
      </c>
    </row>
    <row r="83" spans="1:33">
      <c r="A83" s="32">
        <v>80</v>
      </c>
      <c r="B83" s="29" t="s">
        <v>432</v>
      </c>
      <c r="C83" s="26">
        <f t="shared" si="55"/>
        <v>10</v>
      </c>
      <c r="D83" s="32">
        <v>5</v>
      </c>
      <c r="E83" s="32" t="s">
        <v>420</v>
      </c>
      <c r="F83" s="32">
        <v>6</v>
      </c>
      <c r="G83" s="32"/>
      <c r="H83" s="26" t="str">
        <f t="shared" si="49"/>
        <v>180_180_190_7</v>
      </c>
      <c r="J83" s="26" t="str">
        <f t="shared" si="66"/>
        <v>3_2400;5862_3</v>
      </c>
      <c r="K83" s="28" t="s">
        <v>512</v>
      </c>
      <c r="L83" s="28" t="str">
        <f t="shared" si="53"/>
        <v>;5862_3</v>
      </c>
      <c r="M83" s="26">
        <f t="shared" si="54"/>
        <v>300</v>
      </c>
      <c r="N83" s="36">
        <v>3</v>
      </c>
      <c r="O83" s="28"/>
      <c r="P83" s="26" t="str">
        <f t="shared" si="69"/>
        <v>hp_129570;atk_51828;defe_12957</v>
      </c>
      <c r="Q83" s="34">
        <f t="shared" si="56"/>
        <v>129570</v>
      </c>
      <c r="R83" s="26">
        <f t="shared" si="70"/>
        <v>51828</v>
      </c>
      <c r="S83" s="26">
        <f t="shared" si="71"/>
        <v>12957</v>
      </c>
      <c r="T83" s="26">
        <f t="shared" si="67"/>
        <v>0.80000000000000016</v>
      </c>
      <c r="U83" s="33">
        <v>1001810001</v>
      </c>
      <c r="V83" s="40" t="str">
        <f t="shared" si="57"/>
        <v>1040004</v>
      </c>
      <c r="W83" s="42" t="str">
        <f t="shared" si="68"/>
        <v>1040004</v>
      </c>
      <c r="X83" s="42" t="str">
        <f t="shared" si="68"/>
        <v>1040004</v>
      </c>
      <c r="Y83" s="42" t="s">
        <v>559</v>
      </c>
      <c r="Z83" s="40">
        <f t="shared" si="58"/>
        <v>540</v>
      </c>
      <c r="AA83" s="26">
        <f t="shared" si="59"/>
        <v>540</v>
      </c>
      <c r="AB83" s="26">
        <f t="shared" si="60"/>
        <v>570</v>
      </c>
      <c r="AC83" s="26">
        <f t="shared" si="61"/>
        <v>350</v>
      </c>
      <c r="AD83" s="26">
        <f t="shared" si="62"/>
        <v>230</v>
      </c>
      <c r="AE83" s="26">
        <f t="shared" si="63"/>
        <v>230</v>
      </c>
      <c r="AF83" s="26">
        <f t="shared" si="64"/>
        <v>230</v>
      </c>
      <c r="AG83" s="26">
        <f t="shared" si="65"/>
        <v>0</v>
      </c>
    </row>
    <row r="84" spans="1:33">
      <c r="A84" s="32">
        <v>81</v>
      </c>
      <c r="B84" s="29" t="s">
        <v>432</v>
      </c>
      <c r="C84" s="26">
        <f t="shared" si="55"/>
        <v>10</v>
      </c>
      <c r="D84" s="32">
        <v>5</v>
      </c>
      <c r="E84" s="32" t="s">
        <v>421</v>
      </c>
      <c r="F84" s="32">
        <v>6</v>
      </c>
      <c r="G84" s="32"/>
      <c r="H84" s="26" t="str">
        <f t="shared" si="49"/>
        <v>180_180_190_7</v>
      </c>
      <c r="J84" s="26" t="str">
        <f t="shared" si="66"/>
        <v>3_2450;5862_3</v>
      </c>
      <c r="K84" s="28" t="s">
        <v>530</v>
      </c>
      <c r="L84" s="28" t="str">
        <f t="shared" si="53"/>
        <v>;5862_3</v>
      </c>
      <c r="M84" s="26">
        <f t="shared" si="54"/>
        <v>300</v>
      </c>
      <c r="N84" s="36">
        <v>3</v>
      </c>
      <c r="O84" s="28"/>
      <c r="P84" s="26" t="str">
        <f t="shared" si="69"/>
        <v>hp_133270;atk_53308;defe_13327</v>
      </c>
      <c r="Q84" s="34">
        <f t="shared" si="56"/>
        <v>133270</v>
      </c>
      <c r="R84" s="26">
        <f t="shared" si="70"/>
        <v>53308</v>
      </c>
      <c r="S84" s="26">
        <f t="shared" si="71"/>
        <v>13327</v>
      </c>
      <c r="T84" s="26">
        <f t="shared" si="67"/>
        <v>0.8500000000000002</v>
      </c>
      <c r="U84" s="33">
        <v>1001810001</v>
      </c>
      <c r="V84" s="40" t="str">
        <f t="shared" si="57"/>
        <v>1040004</v>
      </c>
      <c r="W84" s="42" t="str">
        <f t="shared" si="68"/>
        <v>1040004</v>
      </c>
      <c r="X84" s="42" t="str">
        <f t="shared" si="68"/>
        <v>1040004</v>
      </c>
      <c r="Y84" s="42" t="s">
        <v>559</v>
      </c>
      <c r="Z84" s="40">
        <f t="shared" si="58"/>
        <v>540</v>
      </c>
      <c r="AA84" s="26">
        <f t="shared" si="59"/>
        <v>540</v>
      </c>
      <c r="AB84" s="26">
        <f t="shared" si="60"/>
        <v>570</v>
      </c>
      <c r="AC84" s="26">
        <f t="shared" si="61"/>
        <v>350</v>
      </c>
      <c r="AD84" s="26">
        <f t="shared" si="62"/>
        <v>230</v>
      </c>
      <c r="AE84" s="26">
        <f t="shared" si="63"/>
        <v>230</v>
      </c>
      <c r="AF84" s="26">
        <f t="shared" si="64"/>
        <v>230</v>
      </c>
      <c r="AG84" s="26">
        <f t="shared" si="65"/>
        <v>0</v>
      </c>
    </row>
    <row r="85" spans="1:33">
      <c r="A85" s="32">
        <v>82</v>
      </c>
      <c r="B85" s="29" t="s">
        <v>432</v>
      </c>
      <c r="C85" s="26">
        <f t="shared" si="55"/>
        <v>10</v>
      </c>
      <c r="D85" s="32">
        <v>5</v>
      </c>
      <c r="E85" s="32" t="s">
        <v>422</v>
      </c>
      <c r="F85" s="32">
        <v>6</v>
      </c>
      <c r="G85" s="32"/>
      <c r="H85" s="26" t="str">
        <f t="shared" si="49"/>
        <v>180_180_190_7</v>
      </c>
      <c r="J85" s="26" t="str">
        <f t="shared" si="66"/>
        <v>3_2500;5862_3</v>
      </c>
      <c r="K85" s="28" t="s">
        <v>531</v>
      </c>
      <c r="L85" s="28" t="str">
        <f t="shared" si="53"/>
        <v>;5862_3</v>
      </c>
      <c r="M85" s="26">
        <f t="shared" si="54"/>
        <v>300</v>
      </c>
      <c r="N85" s="36">
        <v>3</v>
      </c>
      <c r="O85" s="28"/>
      <c r="P85" s="26" t="str">
        <f t="shared" si="69"/>
        <v>hp_137070;atk_54828;defe_13707</v>
      </c>
      <c r="Q85" s="34">
        <f t="shared" si="56"/>
        <v>137070</v>
      </c>
      <c r="R85" s="26">
        <f t="shared" si="70"/>
        <v>54828</v>
      </c>
      <c r="S85" s="26">
        <f t="shared" si="71"/>
        <v>13707</v>
      </c>
      <c r="T85" s="26">
        <f t="shared" si="67"/>
        <v>0.90000000000000024</v>
      </c>
      <c r="U85" s="33">
        <v>1001810001</v>
      </c>
      <c r="V85" s="40" t="str">
        <f t="shared" si="57"/>
        <v>1040004</v>
      </c>
      <c r="W85" s="42" t="str">
        <f t="shared" si="68"/>
        <v>1040004</v>
      </c>
      <c r="X85" s="42" t="str">
        <f t="shared" si="68"/>
        <v>1040004</v>
      </c>
      <c r="Y85" s="42" t="s">
        <v>559</v>
      </c>
      <c r="Z85" s="40">
        <f t="shared" si="58"/>
        <v>540</v>
      </c>
      <c r="AA85" s="26">
        <f t="shared" si="59"/>
        <v>540</v>
      </c>
      <c r="AB85" s="26">
        <f t="shared" si="60"/>
        <v>570</v>
      </c>
      <c r="AC85" s="26">
        <f t="shared" si="61"/>
        <v>350</v>
      </c>
      <c r="AD85" s="26">
        <f t="shared" si="62"/>
        <v>230</v>
      </c>
      <c r="AE85" s="26">
        <f t="shared" si="63"/>
        <v>230</v>
      </c>
      <c r="AF85" s="26">
        <f t="shared" si="64"/>
        <v>230</v>
      </c>
      <c r="AG85" s="26">
        <f t="shared" si="65"/>
        <v>0</v>
      </c>
    </row>
    <row r="86" spans="1:33">
      <c r="A86" s="32">
        <v>83</v>
      </c>
      <c r="B86" s="29" t="s">
        <v>432</v>
      </c>
      <c r="C86" s="26">
        <f t="shared" si="55"/>
        <v>10</v>
      </c>
      <c r="D86" s="32">
        <v>5</v>
      </c>
      <c r="E86" s="35" t="s">
        <v>423</v>
      </c>
      <c r="F86" s="32">
        <v>6</v>
      </c>
      <c r="G86" s="32"/>
      <c r="H86" s="26" t="str">
        <f t="shared" si="49"/>
        <v>180_180_190_7</v>
      </c>
      <c r="J86" s="26" t="str">
        <f>K86&amp;L86&amp;O86</f>
        <v>3_2550;5862_6;5863_4</v>
      </c>
      <c r="K86" s="28" t="s">
        <v>532</v>
      </c>
      <c r="L86" s="28" t="str">
        <f t="shared" si="53"/>
        <v>;5862_6</v>
      </c>
      <c r="M86" s="26">
        <f t="shared" si="54"/>
        <v>600</v>
      </c>
      <c r="N86" s="37">
        <v>6</v>
      </c>
      <c r="O86" s="28" t="s">
        <v>549</v>
      </c>
      <c r="P86" s="26" t="str">
        <f t="shared" si="69"/>
        <v>hp_140970;atk_56388;defe_14097</v>
      </c>
      <c r="Q86" s="34">
        <f t="shared" si="56"/>
        <v>140970</v>
      </c>
      <c r="R86" s="26">
        <f t="shared" si="70"/>
        <v>56388</v>
      </c>
      <c r="S86" s="26">
        <f t="shared" si="71"/>
        <v>14097</v>
      </c>
      <c r="T86" s="26">
        <f t="shared" si="67"/>
        <v>0.95000000000000029</v>
      </c>
      <c r="U86" s="33">
        <v>1001810001</v>
      </c>
      <c r="V86" s="40" t="str">
        <f t="shared" si="57"/>
        <v>1040004</v>
      </c>
      <c r="W86" s="42" t="str">
        <f t="shared" si="68"/>
        <v>1040004</v>
      </c>
      <c r="X86" s="42" t="str">
        <f t="shared" si="68"/>
        <v>1040004</v>
      </c>
      <c r="Y86" s="42" t="s">
        <v>559</v>
      </c>
      <c r="Z86" s="40">
        <f t="shared" si="58"/>
        <v>540</v>
      </c>
      <c r="AA86" s="26">
        <f t="shared" si="59"/>
        <v>540</v>
      </c>
      <c r="AB86" s="26">
        <f t="shared" si="60"/>
        <v>570</v>
      </c>
      <c r="AC86" s="26">
        <f t="shared" si="61"/>
        <v>350</v>
      </c>
      <c r="AD86" s="26">
        <f t="shared" si="62"/>
        <v>230</v>
      </c>
      <c r="AE86" s="26">
        <f t="shared" si="63"/>
        <v>230</v>
      </c>
      <c r="AF86" s="26">
        <f t="shared" si="64"/>
        <v>230</v>
      </c>
      <c r="AG86" s="26">
        <f t="shared" si="65"/>
        <v>0</v>
      </c>
    </row>
    <row r="87" spans="1:33">
      <c r="A87" s="32">
        <v>84</v>
      </c>
      <c r="B87" s="29" t="s">
        <v>432</v>
      </c>
      <c r="C87" s="26">
        <f t="shared" si="55"/>
        <v>10</v>
      </c>
      <c r="D87" s="32">
        <v>5</v>
      </c>
      <c r="E87" s="32" t="s">
        <v>573</v>
      </c>
      <c r="F87" s="32">
        <v>6</v>
      </c>
      <c r="G87" s="32"/>
      <c r="H87" s="26" t="str">
        <f t="shared" si="49"/>
        <v>180_180_190_7</v>
      </c>
      <c r="J87" s="26" t="str">
        <f t="shared" si="66"/>
        <v>3_2600;5862_4</v>
      </c>
      <c r="K87" s="28" t="s">
        <v>533</v>
      </c>
      <c r="L87" s="28" t="str">
        <f t="shared" si="53"/>
        <v>;5862_4</v>
      </c>
      <c r="M87" s="26">
        <f t="shared" si="54"/>
        <v>400</v>
      </c>
      <c r="N87" s="28">
        <v>4</v>
      </c>
      <c r="P87" s="26" t="str">
        <f t="shared" si="69"/>
        <v>hp_144970;atk_57988;defe_14497</v>
      </c>
      <c r="Q87" s="34">
        <f t="shared" si="56"/>
        <v>144970</v>
      </c>
      <c r="R87" s="26">
        <f t="shared" si="70"/>
        <v>57988</v>
      </c>
      <c r="S87" s="26">
        <f t="shared" si="71"/>
        <v>14497</v>
      </c>
      <c r="T87" s="26">
        <f t="shared" si="67"/>
        <v>1.0000000000000002</v>
      </c>
      <c r="U87" s="33">
        <v>1001810001</v>
      </c>
      <c r="V87" s="40" t="str">
        <f t="shared" si="57"/>
        <v>1040004</v>
      </c>
      <c r="W87" s="42" t="str">
        <f t="shared" si="68"/>
        <v>1040004</v>
      </c>
      <c r="X87" s="42" t="str">
        <f t="shared" si="68"/>
        <v>1040004</v>
      </c>
      <c r="Y87" s="42" t="s">
        <v>559</v>
      </c>
      <c r="Z87" s="40">
        <f t="shared" si="58"/>
        <v>540</v>
      </c>
      <c r="AA87" s="26">
        <f t="shared" si="59"/>
        <v>540</v>
      </c>
      <c r="AB87" s="26">
        <f t="shared" si="60"/>
        <v>570</v>
      </c>
      <c r="AC87" s="26">
        <f t="shared" si="61"/>
        <v>350</v>
      </c>
      <c r="AD87" s="26">
        <f t="shared" si="62"/>
        <v>230</v>
      </c>
      <c r="AE87" s="26">
        <f t="shared" si="63"/>
        <v>230</v>
      </c>
      <c r="AF87" s="26">
        <f t="shared" si="64"/>
        <v>230</v>
      </c>
      <c r="AG87" s="26">
        <f t="shared" si="65"/>
        <v>0</v>
      </c>
    </row>
    <row r="88" spans="1:33">
      <c r="A88" s="32">
        <v>85</v>
      </c>
      <c r="B88" s="29" t="s">
        <v>432</v>
      </c>
      <c r="C88" s="26">
        <f t="shared" si="55"/>
        <v>10</v>
      </c>
      <c r="D88" s="32">
        <v>5</v>
      </c>
      <c r="E88" s="32" t="s">
        <v>427</v>
      </c>
      <c r="F88" s="32">
        <v>6</v>
      </c>
      <c r="G88" s="32"/>
      <c r="H88" s="26" t="str">
        <f t="shared" si="49"/>
        <v>180_180_190_7</v>
      </c>
      <c r="J88" s="26" t="str">
        <f t="shared" si="66"/>
        <v>3_2650;5862_4</v>
      </c>
      <c r="K88" s="28" t="s">
        <v>534</v>
      </c>
      <c r="L88" s="28" t="str">
        <f t="shared" si="53"/>
        <v>;5862_4</v>
      </c>
      <c r="M88" s="26">
        <f t="shared" si="54"/>
        <v>400</v>
      </c>
      <c r="N88" s="28">
        <v>4</v>
      </c>
      <c r="O88" s="28"/>
      <c r="P88" s="26" t="str">
        <f t="shared" si="69"/>
        <v>hp_149070;atk_59628;defe_14907</v>
      </c>
      <c r="Q88" s="34">
        <f t="shared" si="56"/>
        <v>149070</v>
      </c>
      <c r="R88" s="26">
        <f t="shared" si="70"/>
        <v>59628</v>
      </c>
      <c r="S88" s="26">
        <f t="shared" si="71"/>
        <v>14907</v>
      </c>
      <c r="T88" s="26">
        <f t="shared" si="67"/>
        <v>1.0500000000000003</v>
      </c>
      <c r="U88" s="33">
        <v>1001810001</v>
      </c>
      <c r="V88" s="40" t="str">
        <f t="shared" si="57"/>
        <v>1040004</v>
      </c>
      <c r="W88" s="42" t="str">
        <f t="shared" si="68"/>
        <v>1040004</v>
      </c>
      <c r="X88" s="42" t="str">
        <f t="shared" si="68"/>
        <v>1040004</v>
      </c>
      <c r="Y88" s="42" t="s">
        <v>559</v>
      </c>
      <c r="Z88" s="40">
        <f t="shared" si="58"/>
        <v>540</v>
      </c>
      <c r="AA88" s="26">
        <f t="shared" si="59"/>
        <v>540</v>
      </c>
      <c r="AB88" s="26">
        <f t="shared" si="60"/>
        <v>570</v>
      </c>
      <c r="AC88" s="26">
        <f t="shared" si="61"/>
        <v>350</v>
      </c>
      <c r="AD88" s="26">
        <f t="shared" si="62"/>
        <v>230</v>
      </c>
      <c r="AE88" s="26">
        <f t="shared" si="63"/>
        <v>230</v>
      </c>
      <c r="AF88" s="26">
        <f t="shared" si="64"/>
        <v>230</v>
      </c>
      <c r="AG88" s="26">
        <f t="shared" si="65"/>
        <v>0</v>
      </c>
    </row>
    <row r="89" spans="1:33">
      <c r="A89" s="32">
        <v>86</v>
      </c>
      <c r="B89" s="29" t="s">
        <v>432</v>
      </c>
      <c r="C89" s="26">
        <f t="shared" si="55"/>
        <v>10</v>
      </c>
      <c r="D89" s="32">
        <v>5</v>
      </c>
      <c r="E89" s="32" t="s">
        <v>428</v>
      </c>
      <c r="F89" s="32">
        <v>6</v>
      </c>
      <c r="G89" s="32"/>
      <c r="H89" s="26" t="str">
        <f t="shared" si="49"/>
        <v>180_180_190_7</v>
      </c>
      <c r="J89" s="26" t="str">
        <f t="shared" si="66"/>
        <v>3_2700;5862_4</v>
      </c>
      <c r="K89" s="28" t="s">
        <v>535</v>
      </c>
      <c r="L89" s="28" t="str">
        <f t="shared" si="53"/>
        <v>;5862_4</v>
      </c>
      <c r="M89" s="26">
        <f t="shared" si="54"/>
        <v>400</v>
      </c>
      <c r="N89" s="28">
        <v>4</v>
      </c>
      <c r="O89" s="28"/>
      <c r="P89" s="26" t="str">
        <f t="shared" si="69"/>
        <v>hp_153270;atk_61308;defe_15327</v>
      </c>
      <c r="Q89" s="34">
        <f t="shared" si="56"/>
        <v>153270</v>
      </c>
      <c r="R89" s="26">
        <f t="shared" si="70"/>
        <v>61308</v>
      </c>
      <c r="S89" s="26">
        <f t="shared" si="71"/>
        <v>15327</v>
      </c>
      <c r="T89" s="26">
        <f t="shared" si="67"/>
        <v>1.1000000000000003</v>
      </c>
      <c r="U89" s="33">
        <v>1001810001</v>
      </c>
      <c r="V89" s="40" t="str">
        <f t="shared" si="57"/>
        <v>1040004</v>
      </c>
      <c r="W89" s="42" t="str">
        <f t="shared" si="68"/>
        <v>1040004</v>
      </c>
      <c r="X89" s="42" t="str">
        <f t="shared" si="68"/>
        <v>1040004</v>
      </c>
      <c r="Y89" s="42" t="s">
        <v>559</v>
      </c>
      <c r="Z89" s="40">
        <f t="shared" si="58"/>
        <v>540</v>
      </c>
      <c r="AA89" s="26">
        <f t="shared" si="59"/>
        <v>540</v>
      </c>
      <c r="AB89" s="26">
        <f t="shared" si="60"/>
        <v>570</v>
      </c>
      <c r="AC89" s="26">
        <f t="shared" si="61"/>
        <v>350</v>
      </c>
      <c r="AD89" s="26">
        <f t="shared" si="62"/>
        <v>230</v>
      </c>
      <c r="AE89" s="26">
        <f t="shared" si="63"/>
        <v>230</v>
      </c>
      <c r="AF89" s="26">
        <f t="shared" si="64"/>
        <v>230</v>
      </c>
      <c r="AG89" s="26">
        <f t="shared" si="65"/>
        <v>0</v>
      </c>
    </row>
    <row r="90" spans="1:33">
      <c r="A90" s="32">
        <v>87</v>
      </c>
      <c r="B90" s="29" t="s">
        <v>432</v>
      </c>
      <c r="C90" s="26">
        <f t="shared" si="55"/>
        <v>10</v>
      </c>
      <c r="D90" s="32">
        <v>5</v>
      </c>
      <c r="E90" s="32" t="s">
        <v>429</v>
      </c>
      <c r="F90" s="32">
        <v>6</v>
      </c>
      <c r="G90" s="32"/>
      <c r="H90" s="26" t="str">
        <f t="shared" si="49"/>
        <v>180_180_190_7</v>
      </c>
      <c r="J90" s="26" t="str">
        <f t="shared" si="66"/>
        <v>3_2750;5862_4</v>
      </c>
      <c r="K90" s="28" t="s">
        <v>536</v>
      </c>
      <c r="L90" s="28" t="str">
        <f t="shared" si="53"/>
        <v>;5862_4</v>
      </c>
      <c r="M90" s="26">
        <f t="shared" si="54"/>
        <v>400</v>
      </c>
      <c r="N90" s="28">
        <v>4</v>
      </c>
      <c r="O90" s="28"/>
      <c r="P90" s="26" t="str">
        <f t="shared" si="69"/>
        <v>hp_157570;atk_63028;defe_15757</v>
      </c>
      <c r="Q90" s="34">
        <f t="shared" si="56"/>
        <v>157570</v>
      </c>
      <c r="R90" s="26">
        <f t="shared" si="70"/>
        <v>63028</v>
      </c>
      <c r="S90" s="26">
        <f t="shared" si="71"/>
        <v>15757</v>
      </c>
      <c r="T90" s="26">
        <f t="shared" si="67"/>
        <v>1.1500000000000004</v>
      </c>
      <c r="U90" s="33">
        <v>1001810001</v>
      </c>
      <c r="V90" s="40" t="str">
        <f t="shared" si="57"/>
        <v>1040004</v>
      </c>
      <c r="W90" s="42" t="str">
        <f t="shared" si="68"/>
        <v>1040004</v>
      </c>
      <c r="X90" s="42" t="str">
        <f t="shared" si="68"/>
        <v>1040004</v>
      </c>
      <c r="Y90" s="42" t="s">
        <v>559</v>
      </c>
      <c r="Z90" s="40">
        <f t="shared" si="58"/>
        <v>540</v>
      </c>
      <c r="AA90" s="26">
        <f t="shared" si="59"/>
        <v>540</v>
      </c>
      <c r="AB90" s="26">
        <f t="shared" si="60"/>
        <v>570</v>
      </c>
      <c r="AC90" s="26">
        <f t="shared" si="61"/>
        <v>350</v>
      </c>
      <c r="AD90" s="26">
        <f t="shared" si="62"/>
        <v>230</v>
      </c>
      <c r="AE90" s="26">
        <f t="shared" si="63"/>
        <v>230</v>
      </c>
      <c r="AF90" s="26">
        <f t="shared" si="64"/>
        <v>230</v>
      </c>
      <c r="AG90" s="26">
        <f t="shared" si="65"/>
        <v>0</v>
      </c>
    </row>
    <row r="91" spans="1:33">
      <c r="A91" s="32">
        <v>88</v>
      </c>
      <c r="B91" s="29" t="s">
        <v>432</v>
      </c>
      <c r="C91" s="26">
        <f t="shared" si="55"/>
        <v>10</v>
      </c>
      <c r="D91" s="32">
        <v>5</v>
      </c>
      <c r="E91" s="35" t="s">
        <v>430</v>
      </c>
      <c r="F91" s="32">
        <v>6</v>
      </c>
      <c r="G91" s="32"/>
      <c r="H91" s="26" t="str">
        <f t="shared" si="49"/>
        <v>180_180_190_7</v>
      </c>
      <c r="J91" s="26" t="str">
        <f>K91&amp;L91&amp;O91</f>
        <v>3_2800;5862_7;5863_5</v>
      </c>
      <c r="K91" s="28" t="s">
        <v>537</v>
      </c>
      <c r="L91" s="28" t="str">
        <f t="shared" si="53"/>
        <v>;5862_7</v>
      </c>
      <c r="M91" s="26">
        <f t="shared" si="54"/>
        <v>700</v>
      </c>
      <c r="N91" s="37">
        <v>7</v>
      </c>
      <c r="O91" s="28" t="s">
        <v>550</v>
      </c>
      <c r="P91" s="26" t="str">
        <f t="shared" si="69"/>
        <v>hp_161970;atk_64788;defe_16197</v>
      </c>
      <c r="Q91" s="34">
        <f t="shared" si="56"/>
        <v>161970</v>
      </c>
      <c r="R91" s="26">
        <f t="shared" si="70"/>
        <v>64788</v>
      </c>
      <c r="S91" s="26">
        <f t="shared" si="71"/>
        <v>16197</v>
      </c>
      <c r="T91" s="26">
        <f t="shared" si="67"/>
        <v>1.2000000000000004</v>
      </c>
      <c r="U91" s="33">
        <v>1001810001</v>
      </c>
      <c r="V91" s="40" t="str">
        <f t="shared" si="57"/>
        <v>1040004</v>
      </c>
      <c r="W91" s="42" t="str">
        <f t="shared" si="68"/>
        <v>1040004</v>
      </c>
      <c r="X91" s="42" t="str">
        <f t="shared" si="68"/>
        <v>1040004</v>
      </c>
      <c r="Y91" s="42" t="s">
        <v>559</v>
      </c>
      <c r="Z91" s="40">
        <f t="shared" si="58"/>
        <v>540</v>
      </c>
      <c r="AA91" s="26">
        <f t="shared" si="59"/>
        <v>540</v>
      </c>
      <c r="AB91" s="26">
        <f t="shared" si="60"/>
        <v>570</v>
      </c>
      <c r="AC91" s="26">
        <f t="shared" si="61"/>
        <v>350</v>
      </c>
      <c r="AD91" s="26">
        <f t="shared" si="62"/>
        <v>230</v>
      </c>
      <c r="AE91" s="26">
        <f t="shared" si="63"/>
        <v>230</v>
      </c>
      <c r="AF91" s="26">
        <f t="shared" si="64"/>
        <v>230</v>
      </c>
      <c r="AG91" s="26">
        <f t="shared" si="65"/>
        <v>0</v>
      </c>
    </row>
    <row r="92" spans="1:33">
      <c r="A92" s="32">
        <v>89</v>
      </c>
      <c r="B92" s="29" t="s">
        <v>432</v>
      </c>
      <c r="C92" s="26">
        <f t="shared" si="55"/>
        <v>10</v>
      </c>
      <c r="D92" s="32">
        <v>5</v>
      </c>
      <c r="E92" s="32" t="s">
        <v>574</v>
      </c>
      <c r="F92" s="32">
        <v>6</v>
      </c>
      <c r="G92" s="32"/>
      <c r="H92" s="26" t="str">
        <f t="shared" si="49"/>
        <v>180_180_190_7</v>
      </c>
      <c r="J92" s="26" t="str">
        <f t="shared" si="66"/>
        <v>3_2850;5862_5</v>
      </c>
      <c r="K92" s="28" t="s">
        <v>538</v>
      </c>
      <c r="L92" s="28" t="str">
        <f t="shared" si="53"/>
        <v>;5862_5</v>
      </c>
      <c r="M92" s="26">
        <f t="shared" si="54"/>
        <v>500</v>
      </c>
      <c r="N92" s="28">
        <v>5</v>
      </c>
      <c r="P92" s="26" t="str">
        <f t="shared" si="69"/>
        <v>hp_166470;atk_66588;defe_16647</v>
      </c>
      <c r="Q92" s="34">
        <f t="shared" si="56"/>
        <v>166470</v>
      </c>
      <c r="R92" s="26">
        <f t="shared" si="70"/>
        <v>66588</v>
      </c>
      <c r="S92" s="26">
        <f t="shared" si="71"/>
        <v>16647</v>
      </c>
      <c r="T92" s="26">
        <f t="shared" si="67"/>
        <v>1.2500000000000004</v>
      </c>
      <c r="U92" s="33">
        <v>1001810001</v>
      </c>
      <c r="V92" s="40" t="str">
        <f t="shared" si="57"/>
        <v>1040004</v>
      </c>
      <c r="W92" s="42" t="str">
        <f t="shared" si="68"/>
        <v>1040004</v>
      </c>
      <c r="X92" s="42" t="str">
        <f t="shared" si="68"/>
        <v>1040004</v>
      </c>
      <c r="Y92" s="42" t="s">
        <v>559</v>
      </c>
      <c r="Z92" s="40">
        <f t="shared" si="58"/>
        <v>540</v>
      </c>
      <c r="AA92" s="26">
        <f t="shared" si="59"/>
        <v>540</v>
      </c>
      <c r="AB92" s="26">
        <f t="shared" si="60"/>
        <v>570</v>
      </c>
      <c r="AC92" s="26">
        <f t="shared" si="61"/>
        <v>350</v>
      </c>
      <c r="AD92" s="26">
        <f t="shared" si="62"/>
        <v>230</v>
      </c>
      <c r="AE92" s="26">
        <f t="shared" si="63"/>
        <v>230</v>
      </c>
      <c r="AF92" s="26">
        <f t="shared" si="64"/>
        <v>230</v>
      </c>
      <c r="AG92" s="26">
        <f t="shared" si="65"/>
        <v>0</v>
      </c>
    </row>
    <row r="93" spans="1:33">
      <c r="A93" s="32">
        <v>90</v>
      </c>
      <c r="B93" s="29" t="s">
        <v>432</v>
      </c>
      <c r="C93" s="26">
        <f t="shared" si="55"/>
        <v>10</v>
      </c>
      <c r="D93" s="32">
        <v>5</v>
      </c>
      <c r="E93" s="32" t="s">
        <v>433</v>
      </c>
      <c r="F93" s="32">
        <v>6</v>
      </c>
      <c r="G93" s="32"/>
      <c r="H93" s="26" t="str">
        <f t="shared" si="49"/>
        <v>180_180_190_7</v>
      </c>
      <c r="J93" s="26" t="str">
        <f t="shared" si="66"/>
        <v>3_2900;5862_5</v>
      </c>
      <c r="K93" s="28" t="s">
        <v>539</v>
      </c>
      <c r="L93" s="28" t="str">
        <f t="shared" si="53"/>
        <v>;5862_5</v>
      </c>
      <c r="M93" s="26">
        <f t="shared" si="54"/>
        <v>500</v>
      </c>
      <c r="N93" s="28">
        <v>5</v>
      </c>
      <c r="O93" s="28"/>
      <c r="P93" s="26" t="str">
        <f t="shared" si="69"/>
        <v>hp_171070;atk_68428;defe_17107</v>
      </c>
      <c r="Q93" s="34">
        <f t="shared" si="56"/>
        <v>171070</v>
      </c>
      <c r="R93" s="26">
        <f t="shared" si="70"/>
        <v>68428</v>
      </c>
      <c r="S93" s="26">
        <f t="shared" si="71"/>
        <v>17107</v>
      </c>
      <c r="T93" s="26">
        <f t="shared" si="67"/>
        <v>1.3000000000000005</v>
      </c>
      <c r="U93" s="33">
        <v>1001810001</v>
      </c>
      <c r="V93" s="40" t="str">
        <f t="shared" si="57"/>
        <v>1040004</v>
      </c>
      <c r="W93" s="42" t="str">
        <f t="shared" si="68"/>
        <v>1040004</v>
      </c>
      <c r="X93" s="42" t="str">
        <f t="shared" si="68"/>
        <v>1040004</v>
      </c>
      <c r="Y93" s="42" t="s">
        <v>559</v>
      </c>
      <c r="Z93" s="40">
        <f t="shared" si="58"/>
        <v>540</v>
      </c>
      <c r="AA93" s="26">
        <f t="shared" si="59"/>
        <v>540</v>
      </c>
      <c r="AB93" s="26">
        <f t="shared" si="60"/>
        <v>570</v>
      </c>
      <c r="AC93" s="26">
        <f t="shared" si="61"/>
        <v>350</v>
      </c>
      <c r="AD93" s="26">
        <f t="shared" si="62"/>
        <v>230</v>
      </c>
      <c r="AE93" s="26">
        <f t="shared" si="63"/>
        <v>230</v>
      </c>
      <c r="AF93" s="26">
        <f t="shared" si="64"/>
        <v>230</v>
      </c>
      <c r="AG93" s="26">
        <f t="shared" si="65"/>
        <v>0</v>
      </c>
    </row>
    <row r="94" spans="1:33">
      <c r="A94" s="32">
        <v>91</v>
      </c>
      <c r="B94" s="29" t="s">
        <v>432</v>
      </c>
      <c r="C94" s="26">
        <f t="shared" si="55"/>
        <v>10</v>
      </c>
      <c r="D94" s="32">
        <v>5</v>
      </c>
      <c r="E94" s="32" t="s">
        <v>434</v>
      </c>
      <c r="F94" s="32">
        <v>6</v>
      </c>
      <c r="G94" s="32"/>
      <c r="H94" s="26" t="str">
        <f t="shared" si="49"/>
        <v>180_180_190_7</v>
      </c>
      <c r="J94" s="26" t="str">
        <f t="shared" si="66"/>
        <v>3_2950;5862_5</v>
      </c>
      <c r="K94" s="28" t="s">
        <v>540</v>
      </c>
      <c r="L94" s="28" t="str">
        <f t="shared" si="53"/>
        <v>;5862_5</v>
      </c>
      <c r="M94" s="26">
        <f t="shared" si="54"/>
        <v>500</v>
      </c>
      <c r="N94" s="28">
        <v>5</v>
      </c>
      <c r="O94" s="28"/>
      <c r="P94" s="26" t="str">
        <f t="shared" si="69"/>
        <v>hp_175770;atk_70308;defe_17577</v>
      </c>
      <c r="Q94" s="34">
        <f t="shared" si="56"/>
        <v>175770</v>
      </c>
      <c r="R94" s="26">
        <f t="shared" si="70"/>
        <v>70308</v>
      </c>
      <c r="S94" s="26">
        <f t="shared" si="71"/>
        <v>17577</v>
      </c>
      <c r="T94" s="26">
        <f t="shared" si="67"/>
        <v>1.3500000000000005</v>
      </c>
      <c r="U94" s="33">
        <v>1001810001</v>
      </c>
      <c r="V94" s="40" t="str">
        <f t="shared" si="57"/>
        <v>1040004</v>
      </c>
      <c r="W94" s="42" t="str">
        <f t="shared" si="68"/>
        <v>1040004</v>
      </c>
      <c r="X94" s="42" t="str">
        <f t="shared" si="68"/>
        <v>1040004</v>
      </c>
      <c r="Y94" s="42" t="s">
        <v>559</v>
      </c>
      <c r="Z94" s="40">
        <f t="shared" si="58"/>
        <v>540</v>
      </c>
      <c r="AA94" s="26">
        <f t="shared" si="59"/>
        <v>540</v>
      </c>
      <c r="AB94" s="26">
        <f t="shared" si="60"/>
        <v>570</v>
      </c>
      <c r="AC94" s="26">
        <f t="shared" si="61"/>
        <v>350</v>
      </c>
      <c r="AD94" s="26">
        <f t="shared" si="62"/>
        <v>230</v>
      </c>
      <c r="AE94" s="26">
        <f t="shared" si="63"/>
        <v>230</v>
      </c>
      <c r="AF94" s="26">
        <f t="shared" si="64"/>
        <v>230</v>
      </c>
      <c r="AG94" s="26">
        <f t="shared" si="65"/>
        <v>0</v>
      </c>
    </row>
    <row r="95" spans="1:33">
      <c r="A95" s="32">
        <v>92</v>
      </c>
      <c r="B95" s="29" t="s">
        <v>432</v>
      </c>
      <c r="C95" s="26">
        <f t="shared" si="55"/>
        <v>10</v>
      </c>
      <c r="D95" s="32">
        <v>5</v>
      </c>
      <c r="E95" s="32" t="s">
        <v>435</v>
      </c>
      <c r="F95" s="32">
        <v>6</v>
      </c>
      <c r="G95" s="32"/>
      <c r="H95" s="26" t="str">
        <f t="shared" si="49"/>
        <v>180_180_190_7</v>
      </c>
      <c r="J95" s="26" t="str">
        <f t="shared" si="66"/>
        <v>3_3000;5862_5</v>
      </c>
      <c r="K95" s="28" t="s">
        <v>541</v>
      </c>
      <c r="L95" s="28" t="str">
        <f t="shared" si="53"/>
        <v>;5862_5</v>
      </c>
      <c r="M95" s="26">
        <f t="shared" si="54"/>
        <v>500</v>
      </c>
      <c r="N95" s="28">
        <v>5</v>
      </c>
      <c r="O95" s="28"/>
      <c r="P95" s="26" t="str">
        <f t="shared" si="69"/>
        <v>hp_180570;atk_72228;defe_18057</v>
      </c>
      <c r="Q95" s="34">
        <f t="shared" si="56"/>
        <v>180570</v>
      </c>
      <c r="R95" s="26">
        <f t="shared" si="70"/>
        <v>72228</v>
      </c>
      <c r="S95" s="26">
        <f t="shared" si="71"/>
        <v>18057</v>
      </c>
      <c r="T95" s="26">
        <f t="shared" si="67"/>
        <v>1.4000000000000006</v>
      </c>
      <c r="U95" s="33">
        <v>1001810001</v>
      </c>
      <c r="V95" s="40" t="str">
        <f t="shared" si="57"/>
        <v>1040004</v>
      </c>
      <c r="W95" s="42" t="str">
        <f t="shared" si="68"/>
        <v>1040004</v>
      </c>
      <c r="X95" s="42" t="str">
        <f t="shared" si="68"/>
        <v>1040004</v>
      </c>
      <c r="Y95" s="42" t="s">
        <v>559</v>
      </c>
      <c r="Z95" s="40">
        <f t="shared" si="58"/>
        <v>540</v>
      </c>
      <c r="AA95" s="26">
        <f t="shared" si="59"/>
        <v>540</v>
      </c>
      <c r="AB95" s="26">
        <f t="shared" si="60"/>
        <v>570</v>
      </c>
      <c r="AC95" s="26">
        <f t="shared" si="61"/>
        <v>350</v>
      </c>
      <c r="AD95" s="26">
        <f t="shared" si="62"/>
        <v>230</v>
      </c>
      <c r="AE95" s="26">
        <f t="shared" si="63"/>
        <v>230</v>
      </c>
      <c r="AF95" s="26">
        <f t="shared" si="64"/>
        <v>230</v>
      </c>
      <c r="AG95" s="26">
        <f t="shared" si="65"/>
        <v>0</v>
      </c>
    </row>
    <row r="96" spans="1:33">
      <c r="A96" s="32">
        <v>93</v>
      </c>
      <c r="B96" s="29" t="s">
        <v>432</v>
      </c>
      <c r="C96" s="26">
        <f t="shared" si="55"/>
        <v>10</v>
      </c>
      <c r="D96" s="32">
        <v>5</v>
      </c>
      <c r="E96" s="35" t="s">
        <v>436</v>
      </c>
      <c r="F96" s="32">
        <v>6</v>
      </c>
      <c r="G96" s="32"/>
      <c r="H96" s="26" t="str">
        <f t="shared" si="49"/>
        <v>180_180_190_7</v>
      </c>
      <c r="J96" s="26" t="str">
        <f t="shared" ref="J96:J97" si="72">K96&amp;L96&amp;O96</f>
        <v>3_3050;5862_8;5863_6</v>
      </c>
      <c r="K96" s="28" t="s">
        <v>542</v>
      </c>
      <c r="L96" s="28" t="str">
        <f t="shared" si="53"/>
        <v>;5862_8</v>
      </c>
      <c r="M96" s="26">
        <f t="shared" si="54"/>
        <v>800</v>
      </c>
      <c r="N96" s="37">
        <v>8</v>
      </c>
      <c r="O96" s="28" t="s">
        <v>551</v>
      </c>
      <c r="P96" s="26" t="str">
        <f t="shared" si="69"/>
        <v>hp_185470;atk_74188;defe_18547</v>
      </c>
      <c r="Q96" s="34">
        <f t="shared" si="56"/>
        <v>185470</v>
      </c>
      <c r="R96" s="26">
        <f t="shared" si="70"/>
        <v>74188</v>
      </c>
      <c r="S96" s="26">
        <f t="shared" si="71"/>
        <v>18547</v>
      </c>
      <c r="T96" s="26">
        <f t="shared" si="67"/>
        <v>1.4500000000000006</v>
      </c>
      <c r="U96" s="33">
        <v>1001810001</v>
      </c>
      <c r="V96" s="40" t="str">
        <f t="shared" si="57"/>
        <v>1040004</v>
      </c>
      <c r="W96" s="42" t="str">
        <f t="shared" si="68"/>
        <v>1040004</v>
      </c>
      <c r="X96" s="42" t="str">
        <f t="shared" si="68"/>
        <v>1040004</v>
      </c>
      <c r="Y96" s="42" t="s">
        <v>559</v>
      </c>
      <c r="Z96" s="40">
        <f t="shared" si="58"/>
        <v>540</v>
      </c>
      <c r="AA96" s="26">
        <f t="shared" si="59"/>
        <v>540</v>
      </c>
      <c r="AB96" s="26">
        <f t="shared" si="60"/>
        <v>570</v>
      </c>
      <c r="AC96" s="26">
        <f t="shared" si="61"/>
        <v>350</v>
      </c>
      <c r="AD96" s="26">
        <f t="shared" si="62"/>
        <v>230</v>
      </c>
      <c r="AE96" s="26">
        <f t="shared" si="63"/>
        <v>230</v>
      </c>
      <c r="AF96" s="26">
        <f t="shared" si="64"/>
        <v>230</v>
      </c>
      <c r="AG96" s="26">
        <f t="shared" si="65"/>
        <v>0</v>
      </c>
    </row>
    <row r="97" spans="1:33" s="26" customFormat="1">
      <c r="A97" s="32">
        <v>94</v>
      </c>
      <c r="B97" s="29" t="s">
        <v>432</v>
      </c>
      <c r="C97" s="26">
        <f t="shared" si="55"/>
        <v>10</v>
      </c>
      <c r="D97" s="32">
        <v>5</v>
      </c>
      <c r="E97" s="35" t="s">
        <v>437</v>
      </c>
      <c r="F97" s="32">
        <v>6</v>
      </c>
      <c r="G97" s="32"/>
      <c r="H97" s="26" t="str">
        <f t="shared" si="49"/>
        <v>180_180_190_7</v>
      </c>
      <c r="I97" s="18" t="s">
        <v>389</v>
      </c>
      <c r="J97" s="26" t="str">
        <f t="shared" si="72"/>
        <v>3_4800;5862_12;5863_24</v>
      </c>
      <c r="K97" s="28" t="s">
        <v>543</v>
      </c>
      <c r="L97" s="28" t="str">
        <f t="shared" si="53"/>
        <v>;5862_12</v>
      </c>
      <c r="M97" s="26">
        <f t="shared" si="54"/>
        <v>1200</v>
      </c>
      <c r="N97" s="37">
        <v>12</v>
      </c>
      <c r="O97" s="28" t="s">
        <v>552</v>
      </c>
      <c r="P97" s="26" t="str">
        <f t="shared" ref="P97" si="73">"hp_"&amp;Q97&amp;";atk_"&amp;R97&amp;";defe_"&amp;S97</f>
        <v>hp_190470;atk_76188;defe_19047</v>
      </c>
      <c r="Q97" s="34">
        <f t="shared" ref="Q97" si="74">Q96+2000*T97+2000</f>
        <v>190470</v>
      </c>
      <c r="R97" s="26">
        <f t="shared" ref="R97" si="75">ROUND(Q97*0.4,0)</f>
        <v>76188</v>
      </c>
      <c r="S97" s="26">
        <f t="shared" ref="S97" si="76">ROUND(Q97*0.1,0)</f>
        <v>19047</v>
      </c>
      <c r="T97" s="26">
        <f t="shared" si="67"/>
        <v>1.5000000000000007</v>
      </c>
      <c r="U97" s="33">
        <v>1001810001</v>
      </c>
      <c r="V97" s="40" t="str">
        <f t="shared" si="57"/>
        <v>1040004</v>
      </c>
      <c r="W97" s="42" t="str">
        <f t="shared" si="68"/>
        <v>1040004</v>
      </c>
      <c r="X97" s="42" t="str">
        <f t="shared" si="68"/>
        <v>1040004</v>
      </c>
      <c r="Y97" s="42" t="s">
        <v>559</v>
      </c>
      <c r="Z97" s="40">
        <f t="shared" si="58"/>
        <v>540</v>
      </c>
      <c r="AA97" s="26">
        <f t="shared" si="59"/>
        <v>540</v>
      </c>
      <c r="AB97" s="26">
        <f t="shared" si="60"/>
        <v>570</v>
      </c>
      <c r="AC97" s="26">
        <f t="shared" si="61"/>
        <v>350</v>
      </c>
      <c r="AD97" s="26">
        <f t="shared" si="62"/>
        <v>230</v>
      </c>
      <c r="AE97" s="26">
        <f t="shared" si="63"/>
        <v>230</v>
      </c>
      <c r="AF97" s="26">
        <f t="shared" si="64"/>
        <v>230</v>
      </c>
      <c r="AG97" s="26">
        <f t="shared" si="65"/>
        <v>0</v>
      </c>
    </row>
    <row r="98" spans="1:33">
      <c r="A98" s="33">
        <v>95</v>
      </c>
      <c r="B98" s="29" t="s">
        <v>442</v>
      </c>
      <c r="C98" s="18">
        <v>12</v>
      </c>
      <c r="D98" s="18">
        <v>6</v>
      </c>
      <c r="E98" s="35" t="s">
        <v>437</v>
      </c>
      <c r="F98" s="32">
        <v>6</v>
      </c>
      <c r="G98" s="32">
        <v>1</v>
      </c>
      <c r="H98" s="18" t="s">
        <v>385</v>
      </c>
      <c r="J98" s="5"/>
      <c r="K98" s="28"/>
      <c r="L98" s="28"/>
      <c r="O98" s="28"/>
      <c r="P98" s="26" t="str">
        <f t="shared" si="69"/>
        <v>hp_198470;atk_79388;defe_19847</v>
      </c>
      <c r="Q98" s="34">
        <f>Q96+2000*T98+2000*5</f>
        <v>198470</v>
      </c>
      <c r="R98" s="26">
        <f t="shared" si="70"/>
        <v>79388</v>
      </c>
      <c r="S98" s="26">
        <f t="shared" si="71"/>
        <v>19847</v>
      </c>
      <c r="T98" s="26">
        <f>T96+0.05</f>
        <v>1.5000000000000007</v>
      </c>
      <c r="U98" s="33">
        <v>1001820001</v>
      </c>
      <c r="V98" s="40" t="s">
        <v>440</v>
      </c>
      <c r="W98" s="42" t="str">
        <f t="shared" si="68"/>
        <v>1040005</v>
      </c>
      <c r="X98" s="42" t="str">
        <f t="shared" si="68"/>
        <v>1040005</v>
      </c>
      <c r="Y98" s="42" t="s">
        <v>560</v>
      </c>
      <c r="Z98" s="40">
        <v>990</v>
      </c>
      <c r="AA98" s="12">
        <v>990</v>
      </c>
      <c r="AB98" s="12">
        <v>990</v>
      </c>
      <c r="AC98" s="12">
        <v>500</v>
      </c>
      <c r="AD98" s="12">
        <v>450</v>
      </c>
      <c r="AE98" s="12">
        <v>450</v>
      </c>
      <c r="AF98" s="12">
        <v>450</v>
      </c>
      <c r="AG98" s="12">
        <v>0</v>
      </c>
    </row>
  </sheetData>
  <phoneticPr fontId="8" type="noConversion"/>
  <pageMargins left="0.7" right="0.7" top="0.75" bottom="0.75" header="0.3" footer="0.3"/>
  <pageSetup paperSize="0" orientation="portrait" horizontalDpi="0" verticalDpi="0" copies="0"/>
  <ignoredErrors>
    <ignoredError sqref="V20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L21"/>
  <sheetViews>
    <sheetView tabSelected="1" workbookViewId="0">
      <selection activeCell="G14" sqref="G14"/>
    </sheetView>
  </sheetViews>
  <sheetFormatPr defaultRowHeight="13.5"/>
  <cols>
    <col min="1" max="1" width="13.625" customWidth="1"/>
    <col min="2" max="2" width="13.75" customWidth="1"/>
    <col min="3" max="3" width="13.75" style="12" customWidth="1"/>
    <col min="4" max="4" width="15.125" customWidth="1"/>
    <col min="5" max="5" width="21" style="45" customWidth="1"/>
  </cols>
  <sheetData>
    <row r="1" spans="1:11">
      <c r="A1" s="15" t="s">
        <v>263</v>
      </c>
      <c r="B1" s="14" t="s">
        <v>264</v>
      </c>
      <c r="C1" s="14" t="s">
        <v>271</v>
      </c>
      <c r="D1" s="14" t="s">
        <v>267</v>
      </c>
      <c r="E1" s="44" t="s">
        <v>270</v>
      </c>
    </row>
    <row r="2" spans="1:11">
      <c r="A2" s="18" t="s">
        <v>9</v>
      </c>
      <c r="B2" s="14" t="s">
        <v>265</v>
      </c>
      <c r="C2" s="14" t="s">
        <v>265</v>
      </c>
      <c r="D2" t="s">
        <v>10</v>
      </c>
      <c r="E2" s="45" t="s">
        <v>10</v>
      </c>
    </row>
    <row r="3" spans="1:11">
      <c r="A3" s="16" t="s">
        <v>13</v>
      </c>
      <c r="B3" s="14" t="s">
        <v>266</v>
      </c>
      <c r="C3" s="14" t="s">
        <v>272</v>
      </c>
      <c r="D3" s="14" t="s">
        <v>268</v>
      </c>
      <c r="E3" s="44" t="s">
        <v>269</v>
      </c>
    </row>
    <row r="4" spans="1:11">
      <c r="A4" s="18">
        <v>1</v>
      </c>
      <c r="B4">
        <v>1</v>
      </c>
      <c r="C4" s="12">
        <v>30</v>
      </c>
      <c r="D4" s="29" t="s">
        <v>395</v>
      </c>
      <c r="E4" s="44" t="s">
        <v>575</v>
      </c>
      <c r="F4" s="14">
        <v>-1.5</v>
      </c>
      <c r="I4" s="12" t="s">
        <v>390</v>
      </c>
    </row>
    <row r="5" spans="1:11">
      <c r="A5" s="18">
        <v>2</v>
      </c>
      <c r="B5">
        <v>1</v>
      </c>
      <c r="C5" s="12">
        <v>30</v>
      </c>
      <c r="D5" s="14" t="s">
        <v>395</v>
      </c>
      <c r="E5" s="44" t="s">
        <v>575</v>
      </c>
      <c r="F5" s="14">
        <v>-1</v>
      </c>
      <c r="I5" s="12" t="s">
        <v>397</v>
      </c>
      <c r="K5" s="12">
        <f>180*3</f>
        <v>540</v>
      </c>
    </row>
    <row r="6" spans="1:11">
      <c r="A6" s="18">
        <v>3</v>
      </c>
      <c r="B6">
        <v>1</v>
      </c>
      <c r="C6" s="12">
        <v>30</v>
      </c>
      <c r="D6" s="14" t="s">
        <v>396</v>
      </c>
      <c r="E6" s="44" t="s">
        <v>576</v>
      </c>
      <c r="F6" s="12">
        <v>0.66</v>
      </c>
    </row>
    <row r="7" spans="1:11">
      <c r="A7" s="18">
        <v>4</v>
      </c>
      <c r="B7" s="12">
        <v>1</v>
      </c>
      <c r="C7" s="12">
        <v>30</v>
      </c>
      <c r="D7" s="14" t="s">
        <v>396</v>
      </c>
      <c r="E7" s="44" t="s">
        <v>576</v>
      </c>
      <c r="F7" s="12">
        <v>0.66</v>
      </c>
      <c r="I7" s="12" t="s">
        <v>391</v>
      </c>
      <c r="K7" s="12" t="s">
        <v>393</v>
      </c>
    </row>
    <row r="8" spans="1:11">
      <c r="A8" s="18">
        <v>5</v>
      </c>
      <c r="B8" s="12">
        <v>1</v>
      </c>
      <c r="C8" s="12">
        <v>30</v>
      </c>
      <c r="D8" s="14" t="s">
        <v>396</v>
      </c>
      <c r="E8" s="44" t="s">
        <v>576</v>
      </c>
      <c r="F8" s="12">
        <v>0.66</v>
      </c>
      <c r="I8" s="12" t="s">
        <v>392</v>
      </c>
      <c r="K8" s="12" t="s">
        <v>394</v>
      </c>
    </row>
    <row r="9" spans="1:11">
      <c r="A9" s="18">
        <v>6</v>
      </c>
      <c r="B9" s="12">
        <v>1</v>
      </c>
      <c r="C9" s="12">
        <v>60</v>
      </c>
      <c r="D9" s="47" t="s">
        <v>395</v>
      </c>
      <c r="E9" s="44" t="s">
        <v>415</v>
      </c>
      <c r="F9" s="14">
        <v>1.5</v>
      </c>
    </row>
    <row r="10" spans="1:11" s="39" customFormat="1">
      <c r="A10" s="46">
        <v>7</v>
      </c>
      <c r="B10" s="39">
        <v>1</v>
      </c>
      <c r="C10" s="39">
        <v>30</v>
      </c>
      <c r="D10" s="47" t="s">
        <v>395</v>
      </c>
      <c r="E10" s="48" t="s">
        <v>415</v>
      </c>
      <c r="F10" s="47">
        <v>1</v>
      </c>
      <c r="K10" s="39">
        <v>3</v>
      </c>
    </row>
    <row r="11" spans="1:11">
      <c r="A11" s="18">
        <v>8</v>
      </c>
      <c r="B11">
        <v>2</v>
      </c>
      <c r="C11" s="12">
        <v>10</v>
      </c>
      <c r="D11" s="14" t="s">
        <v>398</v>
      </c>
      <c r="E11" s="44" t="s">
        <v>577</v>
      </c>
    </row>
    <row r="12" spans="1:11">
      <c r="A12" s="18">
        <v>9</v>
      </c>
      <c r="B12">
        <v>2</v>
      </c>
      <c r="C12" s="12">
        <v>10</v>
      </c>
      <c r="D12" s="14" t="s">
        <v>399</v>
      </c>
      <c r="E12" s="44" t="s">
        <v>415</v>
      </c>
    </row>
    <row r="13" spans="1:11">
      <c r="A13" s="18">
        <v>10</v>
      </c>
      <c r="B13" s="12">
        <v>2</v>
      </c>
      <c r="C13" s="12">
        <v>10</v>
      </c>
      <c r="D13" s="12" t="s">
        <v>401</v>
      </c>
      <c r="E13" s="44" t="s">
        <v>578</v>
      </c>
    </row>
    <row r="14" spans="1:11">
      <c r="A14" s="18">
        <v>11</v>
      </c>
      <c r="B14" s="12">
        <v>2</v>
      </c>
      <c r="C14" s="12">
        <v>10</v>
      </c>
      <c r="D14" s="12" t="s">
        <v>401</v>
      </c>
      <c r="E14" s="44" t="s">
        <v>578</v>
      </c>
    </row>
    <row r="15" spans="1:11">
      <c r="A15" s="18">
        <v>12</v>
      </c>
      <c r="B15" s="12">
        <v>2</v>
      </c>
      <c r="C15" s="12">
        <v>10</v>
      </c>
      <c r="D15" s="12" t="s">
        <v>401</v>
      </c>
      <c r="E15" s="44" t="s">
        <v>578</v>
      </c>
      <c r="F15" s="14"/>
    </row>
    <row r="16" spans="1:11">
      <c r="A16" s="18">
        <v>13</v>
      </c>
      <c r="B16" s="12">
        <v>2</v>
      </c>
      <c r="C16" s="12">
        <v>9</v>
      </c>
      <c r="D16" s="12" t="s">
        <v>400</v>
      </c>
      <c r="E16" s="44" t="s">
        <v>579</v>
      </c>
      <c r="F16" s="14"/>
    </row>
    <row r="17" spans="1:12">
      <c r="A17" s="18">
        <v>14</v>
      </c>
      <c r="B17" s="12">
        <v>2</v>
      </c>
      <c r="C17" s="12">
        <v>9</v>
      </c>
      <c r="D17" s="12" t="s">
        <v>400</v>
      </c>
      <c r="E17" s="44" t="s">
        <v>579</v>
      </c>
    </row>
    <row r="18" spans="1:12">
      <c r="A18" s="18">
        <v>15</v>
      </c>
      <c r="B18" s="12">
        <v>2</v>
      </c>
      <c r="C18" s="12">
        <v>9</v>
      </c>
      <c r="D18" s="12" t="s">
        <v>400</v>
      </c>
      <c r="E18" s="44" t="s">
        <v>579</v>
      </c>
    </row>
    <row r="21" spans="1:12">
      <c r="L21" s="12"/>
    </row>
  </sheetData>
  <phoneticPr fontId="8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E4:AB32"/>
  <sheetViews>
    <sheetView topLeftCell="H1" workbookViewId="0">
      <selection activeCell="W38" sqref="W38"/>
    </sheetView>
  </sheetViews>
  <sheetFormatPr defaultRowHeight="13.5"/>
  <sheetData>
    <row r="4" spans="6:14">
      <c r="J4" s="7" t="s">
        <v>198</v>
      </c>
    </row>
    <row r="5" spans="6:14">
      <c r="F5" s="7" t="s">
        <v>191</v>
      </c>
      <c r="J5" s="7" t="s">
        <v>194</v>
      </c>
    </row>
    <row r="6" spans="6:14">
      <c r="F6" s="7" t="s">
        <v>192</v>
      </c>
      <c r="J6" s="7" t="s">
        <v>195</v>
      </c>
    </row>
    <row r="7" spans="6:14">
      <c r="F7" s="7" t="s">
        <v>193</v>
      </c>
      <c r="J7" s="7" t="s">
        <v>196</v>
      </c>
    </row>
    <row r="8" spans="6:14">
      <c r="J8" s="7" t="s">
        <v>197</v>
      </c>
    </row>
    <row r="9" spans="6:14">
      <c r="M9" s="7" t="s">
        <v>201</v>
      </c>
      <c r="N9">
        <v>150</v>
      </c>
    </row>
    <row r="10" spans="6:14">
      <c r="M10" s="7" t="s">
        <v>199</v>
      </c>
      <c r="N10">
        <v>600</v>
      </c>
    </row>
    <row r="11" spans="6:14">
      <c r="M11" s="7" t="s">
        <v>200</v>
      </c>
      <c r="N11">
        <v>3000</v>
      </c>
    </row>
    <row r="17" spans="5:28">
      <c r="E17">
        <v>4184</v>
      </c>
      <c r="F17">
        <v>1</v>
      </c>
      <c r="M17" s="5">
        <v>1051</v>
      </c>
      <c r="N17" s="5">
        <v>2</v>
      </c>
      <c r="O17" s="9" t="s">
        <v>179</v>
      </c>
      <c r="S17" s="5">
        <v>1048</v>
      </c>
      <c r="T17" s="5">
        <f t="shared" ref="T17:T28" si="0">N17*10*2</f>
        <v>40</v>
      </c>
      <c r="U17" s="9" t="s">
        <v>183</v>
      </c>
      <c r="W17">
        <v>3</v>
      </c>
      <c r="X17">
        <v>1000</v>
      </c>
      <c r="Y17" s="7" t="s">
        <v>202</v>
      </c>
      <c r="Z17">
        <f>((N17+Q17)*$N$9+5*T17+X17/10+H17*600)*2</f>
        <v>1200</v>
      </c>
      <c r="AB17" t="str">
        <f>E17&amp;"_"&amp;F17&amp;";"&amp;M17&amp;"_"&amp;N17&amp;";"&amp;W17&amp;"_"&amp;X17</f>
        <v>4184_1;1051_2;3_1000</v>
      </c>
    </row>
    <row r="18" spans="5:28">
      <c r="M18" s="5">
        <v>1036</v>
      </c>
      <c r="N18" s="5">
        <v>4</v>
      </c>
      <c r="O18" s="9" t="s">
        <v>176</v>
      </c>
      <c r="S18" s="5">
        <v>1033</v>
      </c>
      <c r="T18" s="5">
        <f t="shared" si="0"/>
        <v>80</v>
      </c>
      <c r="U18" s="9" t="s">
        <v>180</v>
      </c>
      <c r="W18">
        <v>3</v>
      </c>
      <c r="X18">
        <v>2000</v>
      </c>
      <c r="Y18" s="7" t="s">
        <v>202</v>
      </c>
      <c r="Z18">
        <f t="shared" ref="Z18:Z30" si="1">((N18+Q18)*$N$9+5*T18+X18/10+H18*600)*2</f>
        <v>2400</v>
      </c>
      <c r="AB18" t="str">
        <f>M18&amp;"_"&amp;N18&amp;";"&amp;S18&amp;"_"&amp;T18&amp;";"&amp;W18&amp;"_"&amp;X18</f>
        <v>1036_4;1033_80;3_2000</v>
      </c>
    </row>
    <row r="19" spans="5:28">
      <c r="E19">
        <v>5822</v>
      </c>
      <c r="F19">
        <v>1</v>
      </c>
      <c r="M19" s="5">
        <v>1076</v>
      </c>
      <c r="N19" s="5">
        <v>6</v>
      </c>
      <c r="O19" s="9" t="s">
        <v>175</v>
      </c>
      <c r="S19" s="5">
        <v>1073</v>
      </c>
      <c r="T19" s="5">
        <f t="shared" si="0"/>
        <v>120</v>
      </c>
      <c r="U19" s="9" t="s">
        <v>184</v>
      </c>
      <c r="W19">
        <v>3</v>
      </c>
      <c r="X19">
        <v>3000</v>
      </c>
      <c r="Y19" s="7" t="s">
        <v>202</v>
      </c>
      <c r="Z19">
        <f t="shared" si="1"/>
        <v>3600</v>
      </c>
      <c r="AB19" t="str">
        <f>E19&amp;"_"&amp;F19&amp;";"&amp;M19&amp;"_"&amp;N19&amp;";"&amp;W19&amp;"_"&amp;X19</f>
        <v>5822_1;1076_6;3_3000</v>
      </c>
    </row>
    <row r="20" spans="5:28">
      <c r="M20" s="5">
        <v>1081</v>
      </c>
      <c r="N20" s="5">
        <v>8</v>
      </c>
      <c r="O20" s="9" t="s">
        <v>174</v>
      </c>
      <c r="S20" s="5">
        <v>1078</v>
      </c>
      <c r="T20" s="5">
        <f t="shared" si="0"/>
        <v>160</v>
      </c>
      <c r="U20" s="9" t="s">
        <v>185</v>
      </c>
      <c r="W20">
        <v>3</v>
      </c>
      <c r="X20">
        <v>4000</v>
      </c>
      <c r="Y20" s="7" t="s">
        <v>202</v>
      </c>
      <c r="Z20">
        <f t="shared" si="1"/>
        <v>4800</v>
      </c>
      <c r="AB20" t="str">
        <f>M20&amp;"_"&amp;N20&amp;";"&amp;S20&amp;"_"&amp;T20&amp;";"&amp;W20&amp;"_"&amp;X20</f>
        <v>1081_8;1078_160;3_4000</v>
      </c>
    </row>
    <row r="21" spans="5:28">
      <c r="E21">
        <v>4185</v>
      </c>
      <c r="F21">
        <v>1</v>
      </c>
      <c r="M21" s="5">
        <v>1086</v>
      </c>
      <c r="N21" s="5">
        <v>10</v>
      </c>
      <c r="O21" s="9" t="s">
        <v>173</v>
      </c>
      <c r="S21" s="5">
        <v>1083</v>
      </c>
      <c r="T21" s="5">
        <f t="shared" si="0"/>
        <v>200</v>
      </c>
      <c r="U21" s="9" t="s">
        <v>186</v>
      </c>
      <c r="W21">
        <v>3</v>
      </c>
      <c r="X21">
        <v>5000</v>
      </c>
      <c r="Y21" s="7" t="s">
        <v>202</v>
      </c>
      <c r="Z21">
        <f t="shared" si="1"/>
        <v>6000</v>
      </c>
      <c r="AB21" t="str">
        <f>E21&amp;"_"&amp;F21&amp;";"&amp;M21&amp;"_"&amp;N21&amp;";"&amp;W21&amp;"_"&amp;X21</f>
        <v>4185_1;1086_10;3_5000</v>
      </c>
    </row>
    <row r="22" spans="5:28">
      <c r="M22" s="5">
        <v>1091</v>
      </c>
      <c r="N22" s="5">
        <v>12</v>
      </c>
      <c r="O22" s="9" t="s">
        <v>172</v>
      </c>
      <c r="S22" s="5">
        <v>1088</v>
      </c>
      <c r="T22" s="5">
        <f t="shared" si="0"/>
        <v>240</v>
      </c>
      <c r="U22" s="9" t="s">
        <v>187</v>
      </c>
      <c r="W22">
        <v>3</v>
      </c>
      <c r="X22">
        <v>6000</v>
      </c>
      <c r="Y22" s="7" t="s">
        <v>202</v>
      </c>
      <c r="Z22">
        <f t="shared" si="1"/>
        <v>7200</v>
      </c>
      <c r="AB22" t="str">
        <f>M22&amp;"_"&amp;N22&amp;";"&amp;S22&amp;"_"&amp;T22&amp;";"&amp;W22&amp;"_"&amp;X22</f>
        <v>1091_12;1088_240;3_6000</v>
      </c>
    </row>
    <row r="23" spans="5:28">
      <c r="E23">
        <v>5823</v>
      </c>
      <c r="F23">
        <v>1</v>
      </c>
      <c r="M23" s="5">
        <v>1041</v>
      </c>
      <c r="N23" s="5">
        <v>14</v>
      </c>
      <c r="O23" s="9" t="s">
        <v>177</v>
      </c>
      <c r="S23" s="5">
        <v>1038</v>
      </c>
      <c r="T23" s="5">
        <f t="shared" si="0"/>
        <v>280</v>
      </c>
      <c r="U23" s="9" t="s">
        <v>181</v>
      </c>
      <c r="W23">
        <v>3</v>
      </c>
      <c r="X23">
        <v>7000</v>
      </c>
      <c r="Y23" s="7" t="s">
        <v>202</v>
      </c>
      <c r="Z23">
        <f t="shared" si="1"/>
        <v>8400</v>
      </c>
      <c r="AB23" t="str">
        <f>E23&amp;"_"&amp;F23&amp;";"&amp;M23&amp;"_"&amp;N23&amp;";"&amp;W23&amp;"_"&amp;X23</f>
        <v>5823_1;1041_14;3_7000</v>
      </c>
    </row>
    <row r="24" spans="5:28">
      <c r="M24" s="5">
        <v>1046</v>
      </c>
      <c r="N24" s="5">
        <v>16</v>
      </c>
      <c r="O24" s="9" t="s">
        <v>178</v>
      </c>
      <c r="S24" s="5">
        <v>1043</v>
      </c>
      <c r="T24" s="5">
        <f t="shared" si="0"/>
        <v>320</v>
      </c>
      <c r="U24" s="9" t="s">
        <v>182</v>
      </c>
      <c r="W24">
        <v>3</v>
      </c>
      <c r="X24">
        <v>8000</v>
      </c>
      <c r="Y24" s="7" t="s">
        <v>202</v>
      </c>
      <c r="Z24">
        <f t="shared" si="1"/>
        <v>9600</v>
      </c>
      <c r="AB24" t="str">
        <f>M24&amp;"_"&amp;N24&amp;";"&amp;S24&amp;"_"&amp;T24&amp;";"&amp;W24&amp;"_"&amp;X24</f>
        <v>1046_16;1043_320;3_8000</v>
      </c>
    </row>
    <row r="25" spans="5:28">
      <c r="E25">
        <v>5824</v>
      </c>
      <c r="F25">
        <v>1</v>
      </c>
      <c r="G25" s="10">
        <v>5800</v>
      </c>
      <c r="H25" s="5">
        <v>5</v>
      </c>
      <c r="I25" s="11" t="s">
        <v>188</v>
      </c>
      <c r="M25" s="5">
        <v>1076</v>
      </c>
      <c r="N25" s="5">
        <v>18</v>
      </c>
      <c r="O25" s="9" t="s">
        <v>175</v>
      </c>
      <c r="S25" s="5">
        <v>1073</v>
      </c>
      <c r="T25" s="5">
        <f t="shared" si="0"/>
        <v>360</v>
      </c>
      <c r="U25" s="9" t="s">
        <v>184</v>
      </c>
      <c r="W25">
        <v>3</v>
      </c>
      <c r="X25">
        <v>9000</v>
      </c>
      <c r="Y25" s="7" t="s">
        <v>202</v>
      </c>
      <c r="Z25">
        <f t="shared" si="1"/>
        <v>16800</v>
      </c>
      <c r="AB25" t="str">
        <f>E25&amp;"_"&amp;F25&amp;";"&amp;M25&amp;"_"&amp;N25&amp;";"&amp;W25&amp;"_"&amp;X25</f>
        <v>5824_1;1076_18;3_9000</v>
      </c>
    </row>
    <row r="26" spans="5:28">
      <c r="G26" s="10">
        <v>5801</v>
      </c>
      <c r="H26" s="5">
        <v>5</v>
      </c>
      <c r="I26" s="11" t="s">
        <v>189</v>
      </c>
      <c r="M26" s="5">
        <v>1081</v>
      </c>
      <c r="N26" s="5">
        <v>20</v>
      </c>
      <c r="O26" s="9" t="s">
        <v>174</v>
      </c>
      <c r="S26" s="5">
        <v>1078</v>
      </c>
      <c r="T26" s="5">
        <f t="shared" si="0"/>
        <v>400</v>
      </c>
      <c r="U26" s="9" t="s">
        <v>185</v>
      </c>
      <c r="W26">
        <v>3</v>
      </c>
      <c r="X26">
        <v>10000</v>
      </c>
      <c r="Y26" s="7" t="s">
        <v>202</v>
      </c>
      <c r="Z26">
        <f t="shared" si="1"/>
        <v>18000</v>
      </c>
      <c r="AB26" t="str">
        <f>M26&amp;"_"&amp;N26&amp;";"&amp;S26&amp;"_"&amp;T26&amp;";"&amp;W26&amp;"_"&amp;X26</f>
        <v>1081_20;1078_400;3_10000</v>
      </c>
    </row>
    <row r="27" spans="5:28">
      <c r="E27">
        <v>4186</v>
      </c>
      <c r="F27">
        <v>1</v>
      </c>
      <c r="G27" s="10">
        <v>5802</v>
      </c>
      <c r="H27" s="5">
        <v>5</v>
      </c>
      <c r="I27" s="11" t="s">
        <v>190</v>
      </c>
      <c r="M27" s="5">
        <v>1086</v>
      </c>
      <c r="N27" s="5">
        <v>22</v>
      </c>
      <c r="O27" s="9" t="s">
        <v>173</v>
      </c>
      <c r="S27" s="5">
        <v>1083</v>
      </c>
      <c r="T27" s="5">
        <f t="shared" si="0"/>
        <v>440</v>
      </c>
      <c r="U27" s="9" t="s">
        <v>186</v>
      </c>
      <c r="W27">
        <v>3</v>
      </c>
      <c r="X27">
        <v>11000</v>
      </c>
      <c r="Y27" s="7" t="s">
        <v>202</v>
      </c>
      <c r="Z27">
        <f t="shared" si="1"/>
        <v>19200</v>
      </c>
      <c r="AB27" t="str">
        <f>E27&amp;"_"&amp;F27&amp;";"&amp;M27&amp;"_"&amp;N27&amp;";"&amp;W27&amp;"_"&amp;X27</f>
        <v>4186_1;1086_22;3_11000</v>
      </c>
    </row>
    <row r="28" spans="5:28">
      <c r="G28" s="10">
        <v>5800</v>
      </c>
      <c r="H28" s="5">
        <v>10</v>
      </c>
      <c r="I28" s="11" t="s">
        <v>188</v>
      </c>
      <c r="M28" s="5">
        <v>1091</v>
      </c>
      <c r="N28" s="5">
        <v>24</v>
      </c>
      <c r="O28" s="9" t="s">
        <v>172</v>
      </c>
      <c r="S28" s="5">
        <v>1088</v>
      </c>
      <c r="T28" s="5">
        <f t="shared" si="0"/>
        <v>480</v>
      </c>
      <c r="U28" s="9" t="s">
        <v>187</v>
      </c>
      <c r="W28">
        <v>3</v>
      </c>
      <c r="X28">
        <v>12000</v>
      </c>
      <c r="Y28" s="7" t="s">
        <v>202</v>
      </c>
      <c r="Z28">
        <f t="shared" si="1"/>
        <v>26400</v>
      </c>
      <c r="AB28" t="str">
        <f>M28&amp;"_"&amp;N28&amp;";"&amp;S28&amp;"_"&amp;T28&amp;";"&amp;W28&amp;"_"&amp;X28</f>
        <v>1091_24;1088_480;3_12000</v>
      </c>
    </row>
    <row r="29" spans="5:28">
      <c r="E29">
        <v>4187</v>
      </c>
      <c r="F29">
        <v>1</v>
      </c>
      <c r="G29" s="10">
        <v>5801</v>
      </c>
      <c r="H29" s="5">
        <v>10</v>
      </c>
      <c r="I29" s="11" t="s">
        <v>189</v>
      </c>
      <c r="M29" s="5">
        <v>1051</v>
      </c>
      <c r="N29" s="5">
        <v>26</v>
      </c>
      <c r="O29" s="9" t="s">
        <v>179</v>
      </c>
      <c r="P29" s="5">
        <v>1036</v>
      </c>
      <c r="Q29" s="5">
        <v>4</v>
      </c>
      <c r="R29" s="9" t="s">
        <v>176</v>
      </c>
      <c r="W29">
        <v>3</v>
      </c>
      <c r="X29">
        <v>13000</v>
      </c>
      <c r="Y29" s="7" t="s">
        <v>202</v>
      </c>
      <c r="Z29">
        <f t="shared" si="1"/>
        <v>23600</v>
      </c>
      <c r="AB29" t="str">
        <f>E29&amp;"_"&amp;F29&amp;";"&amp;G29&amp;"_"&amp;H29&amp;";"&amp;M29&amp;"_"&amp;N29&amp;";"&amp;W29&amp;"_"&amp;X29</f>
        <v>4187_1;5801_10;1051_26;3_13000</v>
      </c>
    </row>
    <row r="30" spans="5:28">
      <c r="G30" s="10">
        <v>5802</v>
      </c>
      <c r="H30" s="5">
        <v>10</v>
      </c>
      <c r="I30" s="11" t="s">
        <v>190</v>
      </c>
      <c r="M30" s="5">
        <v>1041</v>
      </c>
      <c r="N30" s="5">
        <v>28</v>
      </c>
      <c r="O30" s="9" t="s">
        <v>177</v>
      </c>
      <c r="P30" s="5">
        <v>1046</v>
      </c>
      <c r="Q30" s="5">
        <v>16</v>
      </c>
      <c r="R30" s="9" t="s">
        <v>178</v>
      </c>
      <c r="W30">
        <v>3</v>
      </c>
      <c r="X30">
        <v>14000</v>
      </c>
      <c r="Y30" s="7" t="s">
        <v>202</v>
      </c>
      <c r="Z30">
        <f t="shared" si="1"/>
        <v>28000</v>
      </c>
      <c r="AB30" t="str">
        <f>G30&amp;"_"&amp;H30&amp;";"&amp;M30&amp;"_"&amp;N30&amp;";"&amp;P30&amp;"_"&amp;Q30&amp;";"&amp;W30&amp;"_"&amp;X30</f>
        <v>5802_10;1041_28;1046_16;3_14000</v>
      </c>
    </row>
    <row r="31" spans="5:28">
      <c r="E31">
        <v>4188</v>
      </c>
      <c r="F31">
        <v>1</v>
      </c>
      <c r="G31" s="10">
        <v>5800</v>
      </c>
      <c r="H31" s="5">
        <v>10</v>
      </c>
      <c r="I31" s="10">
        <v>5801</v>
      </c>
      <c r="J31">
        <v>10</v>
      </c>
      <c r="K31" s="10">
        <v>5802</v>
      </c>
      <c r="L31">
        <v>10</v>
      </c>
      <c r="M31" s="5"/>
      <c r="W31">
        <v>3</v>
      </c>
      <c r="X31">
        <v>15000</v>
      </c>
      <c r="Y31" s="7" t="s">
        <v>202</v>
      </c>
      <c r="Z31">
        <v>30000</v>
      </c>
      <c r="AB31" t="str">
        <f>E31&amp;"_"&amp;F31&amp;";"&amp;G31&amp;"_"&amp;H31&amp;";"&amp;I31&amp;"_"&amp;J31&amp;";"&amp;K31&amp;"_"&amp;L31&amp;";"&amp;W31&amp;"_"&amp;X31</f>
        <v>4188_1;5800_10;5801_10;5802_10;3_15000</v>
      </c>
    </row>
    <row r="32" spans="5:28">
      <c r="Y32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@marry</vt:lpstr>
      <vt:lpstr>@marryGift</vt:lpstr>
      <vt:lpstr>@house</vt:lpstr>
      <vt:lpstr>@marryPower</vt:lpstr>
      <vt:lpstr>@marryLv</vt:lpstr>
      <vt:lpstr>@marryPetLv</vt:lpstr>
      <vt:lpstr>@marryPetStar</vt:lpstr>
      <vt:lpstr>@marryPetCultivate</vt:lpstr>
      <vt:lpstr>Sheet1</vt:lpstr>
      <vt:lpstr>等级相关数值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2020-02-27T07:48:10Z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