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ture Infotech\Desktop\Keerthivasan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8" i="1" l="1"/>
  <c r="X48" i="1"/>
  <c r="X47" i="1"/>
  <c r="X46" i="1"/>
  <c r="X45" i="1"/>
  <c r="X44" i="1"/>
  <c r="X43" i="1"/>
  <c r="X42" i="1"/>
  <c r="X41" i="1"/>
  <c r="X40" i="1"/>
  <c r="X39" i="1"/>
  <c r="X38" i="1"/>
  <c r="X37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B29" i="1"/>
  <c r="AG29" i="1" s="1"/>
  <c r="AA29" i="1"/>
  <c r="AC29" i="1" s="1"/>
  <c r="Z29" i="1"/>
  <c r="AB28" i="1"/>
  <c r="AG28" i="1" s="1"/>
  <c r="AA28" i="1"/>
  <c r="AC28" i="1" s="1"/>
  <c r="Z28" i="1"/>
  <c r="AB27" i="1"/>
  <c r="AG27" i="1" s="1"/>
  <c r="AA27" i="1"/>
  <c r="AC27" i="1" s="1"/>
  <c r="Z27" i="1"/>
  <c r="AB26" i="1"/>
  <c r="AG26" i="1" s="1"/>
  <c r="AA26" i="1"/>
  <c r="AC26" i="1" s="1"/>
  <c r="Z26" i="1"/>
  <c r="AB25" i="1"/>
  <c r="AG25" i="1" s="1"/>
  <c r="AA25" i="1"/>
  <c r="AC25" i="1" s="1"/>
  <c r="Z25" i="1"/>
  <c r="AB24" i="1"/>
  <c r="AG24" i="1" s="1"/>
  <c r="AA24" i="1"/>
  <c r="AC24" i="1" s="1"/>
  <c r="Z24" i="1"/>
  <c r="AD23" i="1"/>
  <c r="AF23" i="1" s="1"/>
  <c r="AC23" i="1"/>
  <c r="AA38" i="1" s="1"/>
  <c r="AB23" i="1"/>
  <c r="AG23" i="1" s="1"/>
  <c r="AD38" i="1" s="1"/>
  <c r="AA23" i="1"/>
  <c r="AC38" i="1" s="1"/>
  <c r="Z23" i="1"/>
  <c r="AD22" i="1"/>
  <c r="AB22" i="1"/>
  <c r="AG22" i="1" s="1"/>
  <c r="AA22" i="1"/>
  <c r="AC22" i="1" s="1"/>
  <c r="Z22" i="1"/>
  <c r="AC21" i="1"/>
  <c r="AB21" i="1"/>
  <c r="AG21" i="1" s="1"/>
  <c r="AA21" i="1"/>
  <c r="Z21" i="1"/>
  <c r="AC20" i="1"/>
  <c r="AB20" i="1"/>
  <c r="AG20" i="1" s="1"/>
  <c r="AA20" i="1"/>
  <c r="Z20" i="1"/>
  <c r="AC19" i="1"/>
  <c r="AB19" i="1"/>
  <c r="AG19" i="1" s="1"/>
  <c r="AA19" i="1"/>
  <c r="Z19" i="1"/>
  <c r="AC18" i="1"/>
  <c r="AB18" i="1"/>
  <c r="AG18" i="1" s="1"/>
  <c r="AA18" i="1"/>
  <c r="Z18" i="1"/>
  <c r="AB17" i="1"/>
  <c r="AG17" i="1" s="1"/>
  <c r="AA17" i="1"/>
  <c r="AC17" i="1" s="1"/>
  <c r="Z17" i="1"/>
  <c r="AB16" i="1"/>
  <c r="AG16" i="1" s="1"/>
  <c r="AA16" i="1"/>
  <c r="AC16" i="1" s="1"/>
  <c r="Z16" i="1"/>
  <c r="AB15" i="1"/>
  <c r="AG15" i="1" s="1"/>
  <c r="AA15" i="1"/>
  <c r="AC15" i="1" s="1"/>
  <c r="Z15" i="1"/>
  <c r="AB14" i="1"/>
  <c r="AG14" i="1" s="1"/>
  <c r="AA14" i="1"/>
  <c r="AC14" i="1" s="1"/>
  <c r="Z14" i="1"/>
  <c r="AB13" i="1"/>
  <c r="AG13" i="1" s="1"/>
  <c r="AA13" i="1"/>
  <c r="AC13" i="1" s="1"/>
  <c r="Z13" i="1"/>
  <c r="AB12" i="1"/>
  <c r="AG12" i="1" s="1"/>
  <c r="AA12" i="1"/>
  <c r="AC12" i="1" s="1"/>
  <c r="Z12" i="1"/>
  <c r="AB11" i="1"/>
  <c r="AG11" i="1" s="1"/>
  <c r="AA11" i="1"/>
  <c r="AC11" i="1" s="1"/>
  <c r="Z11" i="1"/>
  <c r="AB10" i="1"/>
  <c r="AG10" i="1" s="1"/>
  <c r="AA10" i="1"/>
  <c r="AC10" i="1" s="1"/>
  <c r="Z10" i="1"/>
  <c r="AB9" i="1"/>
  <c r="AG9" i="1" s="1"/>
  <c r="AA9" i="1"/>
  <c r="AC9" i="1" s="1"/>
  <c r="Z9" i="1"/>
  <c r="AB8" i="1"/>
  <c r="AG8" i="1" s="1"/>
  <c r="AA8" i="1"/>
  <c r="AC8" i="1" s="1"/>
  <c r="Z8" i="1"/>
  <c r="AB7" i="1"/>
  <c r="AG7" i="1" s="1"/>
  <c r="AA7" i="1"/>
  <c r="AC7" i="1" s="1"/>
  <c r="Z7" i="1"/>
  <c r="AB6" i="1"/>
  <c r="AG6" i="1" s="1"/>
  <c r="AA6" i="1"/>
  <c r="AC6" i="1" s="1"/>
  <c r="Z6" i="1"/>
  <c r="AB5" i="1"/>
  <c r="AG5" i="1" s="1"/>
  <c r="AA5" i="1"/>
  <c r="AC5" i="1" s="1"/>
  <c r="Z5" i="1"/>
  <c r="AA43" i="1" s="1"/>
  <c r="AD27" i="1" l="1"/>
  <c r="AE27" i="1" s="1"/>
  <c r="AD26" i="1"/>
  <c r="AF26" i="1" s="1"/>
  <c r="AD24" i="1"/>
  <c r="AD21" i="1"/>
  <c r="AF21" i="1" s="1"/>
  <c r="AD29" i="1"/>
  <c r="AF29" i="1" s="1"/>
  <c r="AD20" i="1"/>
  <c r="AF20" i="1" s="1"/>
  <c r="AD28" i="1"/>
  <c r="AF28" i="1" s="1"/>
  <c r="AD25" i="1"/>
  <c r="AF25" i="1" s="1"/>
  <c r="AF22" i="1"/>
  <c r="AF24" i="1"/>
  <c r="AA44" i="1"/>
  <c r="AA47" i="1"/>
  <c r="AA46" i="1"/>
  <c r="AD5" i="1"/>
  <c r="AD7" i="1"/>
  <c r="AD9" i="1"/>
  <c r="AD11" i="1"/>
  <c r="AD13" i="1"/>
  <c r="AD15" i="1"/>
  <c r="AD17" i="1"/>
  <c r="AD19" i="1"/>
  <c r="AD6" i="1"/>
  <c r="AD8" i="1"/>
  <c r="AD10" i="1"/>
  <c r="AD12" i="1"/>
  <c r="AD14" i="1"/>
  <c r="AD16" i="1"/>
  <c r="AD18" i="1"/>
  <c r="AE20" i="1"/>
  <c r="AE22" i="1"/>
  <c r="AE23" i="1"/>
  <c r="AE24" i="1"/>
  <c r="AE26" i="1"/>
  <c r="AE28" i="1"/>
  <c r="AE29" i="1"/>
  <c r="AB38" i="1"/>
  <c r="AE25" i="1" l="1"/>
  <c r="AF27" i="1"/>
  <c r="AE21" i="1"/>
  <c r="AF16" i="1"/>
  <c r="AE16" i="1"/>
  <c r="AF14" i="1"/>
  <c r="AE14" i="1"/>
  <c r="AF13" i="1"/>
  <c r="AE13" i="1"/>
  <c r="AF12" i="1"/>
  <c r="AE12" i="1"/>
  <c r="AF11" i="1"/>
  <c r="AE11" i="1"/>
  <c r="AF10" i="1"/>
  <c r="AE10" i="1"/>
  <c r="AF9" i="1"/>
  <c r="AE9" i="1"/>
  <c r="AF8" i="1"/>
  <c r="AE8" i="1"/>
  <c r="AF7" i="1"/>
  <c r="AE7" i="1"/>
  <c r="AF6" i="1"/>
  <c r="AE6" i="1"/>
  <c r="AF5" i="1"/>
  <c r="AE5" i="1"/>
  <c r="AF19" i="1"/>
  <c r="AE19" i="1"/>
  <c r="AF18" i="1"/>
  <c r="AE18" i="1"/>
  <c r="AF17" i="1"/>
  <c r="AE17" i="1"/>
  <c r="AF15" i="1"/>
  <c r="AE15" i="1"/>
  <c r="AA45" i="1" l="1"/>
</calcChain>
</file>

<file path=xl/sharedStrings.xml><?xml version="1.0" encoding="utf-8"?>
<sst xmlns="http://schemas.openxmlformats.org/spreadsheetml/2006/main" count="616" uniqueCount="65">
  <si>
    <t>Attendance Management</t>
  </si>
  <si>
    <t>Name</t>
  </si>
  <si>
    <t>Role</t>
  </si>
  <si>
    <t>Salary Per Day</t>
  </si>
  <si>
    <t>Total Days in Month</t>
  </si>
  <si>
    <t>Fixed Salary</t>
  </si>
  <si>
    <t>Total Absent</t>
  </si>
  <si>
    <t>Total Present</t>
  </si>
  <si>
    <t>Received Salary</t>
  </si>
  <si>
    <t>Attendance Percentage</t>
  </si>
  <si>
    <t>Incentieve</t>
  </si>
  <si>
    <t>Incentieve Amount</t>
  </si>
  <si>
    <t>Performance</t>
  </si>
  <si>
    <t>Present</t>
  </si>
  <si>
    <t>Absent</t>
  </si>
  <si>
    <t>Business Analyst</t>
  </si>
  <si>
    <t>Senior Analyst</t>
  </si>
  <si>
    <t>Team Leader</t>
  </si>
  <si>
    <t>Senior Developer</t>
  </si>
  <si>
    <t>Junior Designer</t>
  </si>
  <si>
    <t>Junior Analyst</t>
  </si>
  <si>
    <t>Junior Developer</t>
  </si>
  <si>
    <t>Project Manager</t>
  </si>
  <si>
    <t>HR</t>
  </si>
  <si>
    <t>senior analyst</t>
  </si>
  <si>
    <t>Senior Designer</t>
  </si>
  <si>
    <t>Intern</t>
  </si>
  <si>
    <t>Office Work</t>
  </si>
  <si>
    <t>No  of Present per day</t>
  </si>
  <si>
    <t>No of Absent Per Day</t>
  </si>
  <si>
    <t>Count</t>
  </si>
  <si>
    <t>Salary</t>
  </si>
  <si>
    <t>Present Days</t>
  </si>
  <si>
    <t>Absent Days</t>
  </si>
  <si>
    <t>Total Fixed salary</t>
  </si>
  <si>
    <t>Total Received Salary</t>
  </si>
  <si>
    <t>Total Incentive</t>
  </si>
  <si>
    <t>Minimum Salary</t>
  </si>
  <si>
    <t>Maximum Salary</t>
  </si>
  <si>
    <t>Total Employees</t>
  </si>
  <si>
    <t>Jalaj Saxena</t>
  </si>
  <si>
    <t>Yajas Sharma</t>
  </si>
  <si>
    <t>Sanjay Yadav</t>
  </si>
  <si>
    <t>Vishal Godara</t>
  </si>
  <si>
    <t>Eshan Malinga</t>
  </si>
  <si>
    <t>Samarth Nagaraj</t>
  </si>
  <si>
    <t>Abhishek Saini</t>
  </si>
  <si>
    <t>Dumindu Sewmina</t>
  </si>
  <si>
    <t>Pradyuman Singh</t>
  </si>
  <si>
    <t>Vasu Vats</t>
  </si>
  <si>
    <t>Umang Kumar</t>
  </si>
  <si>
    <t>Mohamed Ali</t>
  </si>
  <si>
    <t>Atharva Ankolekar</t>
  </si>
  <si>
    <t>Vaisakh Chandran</t>
  </si>
  <si>
    <t>Auqib Nabi</t>
  </si>
  <si>
    <t>Rohit Rayudu</t>
  </si>
  <si>
    <t>Uday Saharan</t>
  </si>
  <si>
    <t>Ayush Vartak</t>
  </si>
  <si>
    <t>Baba Aparajith</t>
  </si>
  <si>
    <t>Sumit Beniwal</t>
  </si>
  <si>
    <t>Nishunk Birla</t>
  </si>
  <si>
    <t>Digvijay Deshmukh</t>
  </si>
  <si>
    <t>Lakshay Jain</t>
  </si>
  <si>
    <t>Duan Jansen</t>
  </si>
  <si>
    <t>Kritagya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</si>
</sst>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Bahnschrift Condensed"/>
      <family val="2"/>
    </font>
    <font>
      <b/>
      <sz val="14"/>
      <color theme="0"/>
      <name val="Bahnschrift SemiBold Condensed"/>
      <family val="2"/>
    </font>
    <font>
      <sz val="11"/>
      <color theme="1"/>
      <name val="Candara"/>
      <family val="2"/>
    </font>
    <font>
      <b/>
      <sz val="14"/>
      <color theme="0"/>
      <name val="Bahnschrift SemiBold SemiConden"/>
      <family val="2"/>
    </font>
    <font>
      <b/>
      <sz val="14"/>
      <color theme="0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0" fillId="0" borderId="5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A16" zoomScaleNormal="100" workbookViewId="0">
      <selection activeCell="X36" sqref="X36"/>
    </sheetView>
  </sheetViews>
  <sheetFormatPr defaultRowHeight="15" x14ac:dyDescent="0.25"/>
  <cols>
    <col min="1" max="1" width="21.140625" bestFit="1" customWidth="1"/>
    <col min="2" max="5" width="11.85546875" bestFit="1" customWidth="1"/>
    <col min="6" max="7" width="11.7109375" bestFit="1" customWidth="1"/>
    <col min="8" max="8" width="12.5703125" bestFit="1" customWidth="1"/>
    <col min="9" max="9" width="12.140625" bestFit="1" customWidth="1"/>
    <col min="10" max="11" width="12.5703125" bestFit="1" customWidth="1"/>
    <col min="12" max="13" width="12.42578125" bestFit="1" customWidth="1"/>
    <col min="14" max="14" width="12.5703125" bestFit="1" customWidth="1"/>
    <col min="15" max="15" width="12.42578125" bestFit="1" customWidth="1"/>
    <col min="16" max="18" width="13.140625" bestFit="1" customWidth="1"/>
    <col min="19" max="20" width="12.85546875" bestFit="1" customWidth="1"/>
    <col min="21" max="21" width="13.140625" bestFit="1" customWidth="1"/>
    <col min="22" max="22" width="12.5703125" bestFit="1" customWidth="1"/>
    <col min="23" max="23" width="16.5703125" bestFit="1" customWidth="1"/>
    <col min="24" max="24" width="14.42578125" bestFit="1" customWidth="1"/>
    <col min="25" max="25" width="19" bestFit="1" customWidth="1"/>
    <col min="26" max="26" width="24.42578125" bestFit="1" customWidth="1"/>
    <col min="27" max="27" width="12.140625" bestFit="1" customWidth="1"/>
    <col min="28" max="28" width="15.28515625" bestFit="1" customWidth="1"/>
    <col min="29" max="29" width="15.5703125" bestFit="1" customWidth="1"/>
    <col min="30" max="30" width="22.28515625" bestFit="1" customWidth="1"/>
    <col min="31" max="31" width="12.28515625" bestFit="1" customWidth="1"/>
    <col min="32" max="32" width="17.85546875" bestFit="1" customWidth="1"/>
    <col min="33" max="33" width="12.5703125" bestFit="1" customWidth="1"/>
    <col min="34" max="34" width="10" customWidth="1"/>
  </cols>
  <sheetData>
    <row r="1" spans="1:34" ht="15.75" thickBot="1" x14ac:dyDescent="0.3"/>
    <row r="2" spans="1:34" ht="23.25" thickBot="1" x14ac:dyDescent="0.35">
      <c r="J2" s="30" t="s">
        <v>0</v>
      </c>
      <c r="K2" s="31"/>
      <c r="L2" s="31"/>
      <c r="M2" s="31"/>
      <c r="N2" s="31"/>
      <c r="O2" s="32"/>
    </row>
    <row r="3" spans="1:34" ht="15.75" thickBot="1" x14ac:dyDescent="0.3"/>
    <row r="4" spans="1:34" ht="18.75" thickBot="1" x14ac:dyDescent="0.3">
      <c r="A4" s="27" t="s">
        <v>1</v>
      </c>
      <c r="B4" s="28">
        <v>45628</v>
      </c>
      <c r="C4" s="28">
        <v>45629</v>
      </c>
      <c r="D4" s="28">
        <v>45630</v>
      </c>
      <c r="E4" s="28">
        <v>45631</v>
      </c>
      <c r="F4" s="28">
        <v>45632</v>
      </c>
      <c r="G4" s="28">
        <v>45635</v>
      </c>
      <c r="H4" s="28">
        <v>45636</v>
      </c>
      <c r="I4" s="28">
        <v>45637</v>
      </c>
      <c r="J4" s="28">
        <v>45638</v>
      </c>
      <c r="K4" s="28">
        <v>45639</v>
      </c>
      <c r="L4" s="28">
        <v>45642</v>
      </c>
      <c r="M4" s="28">
        <v>45643</v>
      </c>
      <c r="N4" s="28">
        <v>45644</v>
      </c>
      <c r="O4" s="28">
        <v>45645</v>
      </c>
      <c r="P4" s="29">
        <v>45646</v>
      </c>
      <c r="Q4" s="28">
        <v>45649</v>
      </c>
      <c r="R4" s="28">
        <v>45650</v>
      </c>
      <c r="S4" s="28">
        <v>45652</v>
      </c>
      <c r="T4" s="28">
        <v>45653</v>
      </c>
      <c r="U4" s="28">
        <v>45656</v>
      </c>
      <c r="V4" s="28">
        <v>45657</v>
      </c>
      <c r="W4" s="27" t="s">
        <v>2</v>
      </c>
      <c r="X4" s="27" t="s">
        <v>3</v>
      </c>
      <c r="Y4" s="28" t="s">
        <v>4</v>
      </c>
      <c r="Z4" s="28" t="s">
        <v>5</v>
      </c>
      <c r="AA4" s="28" t="s">
        <v>6</v>
      </c>
      <c r="AB4" s="27" t="s">
        <v>7</v>
      </c>
      <c r="AC4" s="28" t="s">
        <v>8</v>
      </c>
      <c r="AD4" s="28" t="s">
        <v>9</v>
      </c>
      <c r="AE4" s="28" t="s">
        <v>10</v>
      </c>
      <c r="AF4" s="27" t="s">
        <v>11</v>
      </c>
      <c r="AG4" s="27" t="s">
        <v>12</v>
      </c>
      <c r="AH4" s="1"/>
    </row>
    <row r="5" spans="1:34" x14ac:dyDescent="0.25">
      <c r="A5" s="24" t="s">
        <v>40</v>
      </c>
      <c r="B5" s="2" t="s">
        <v>13</v>
      </c>
      <c r="C5" s="3" t="s">
        <v>13</v>
      </c>
      <c r="D5" s="4" t="s">
        <v>13</v>
      </c>
      <c r="E5" s="3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5" t="s">
        <v>14</v>
      </c>
      <c r="S5" s="4" t="s">
        <v>13</v>
      </c>
      <c r="T5" s="5" t="s">
        <v>14</v>
      </c>
      <c r="U5" s="4" t="s">
        <v>13</v>
      </c>
      <c r="V5" s="4" t="s">
        <v>13</v>
      </c>
      <c r="W5" s="2" t="s">
        <v>15</v>
      </c>
      <c r="X5" s="2">
        <v>500</v>
      </c>
      <c r="Y5" s="2">
        <v>21</v>
      </c>
      <c r="Z5" s="2">
        <f>X5*Y5</f>
        <v>10500</v>
      </c>
      <c r="AA5" s="4">
        <f>COUNTIF(B5:V5,"Absent")</f>
        <v>2</v>
      </c>
      <c r="AB5" s="2">
        <f>COUNTIF(B5:V5,"Present")</f>
        <v>19</v>
      </c>
      <c r="AC5" s="2">
        <f t="shared" ref="AC5:AC28" si="0">Z5-X5*AA5</f>
        <v>9500</v>
      </c>
      <c r="AD5" s="2">
        <f t="shared" ref="AD5:AD29" si="1">ROUND(AB5/Y5*100,0)</f>
        <v>90</v>
      </c>
      <c r="AE5" s="2">
        <f>IF(AD5&gt;90,0.25*AC5+AC5,IF(AD5&gt;80,0.15*AC5+AC5,"No Incentive"))</f>
        <v>10925</v>
      </c>
      <c r="AF5" s="2">
        <f>IF(AD5&gt;90,0.25*AC5,IF(AD5&gt;80,0.15*AC5,"No Incentive"))</f>
        <v>1425</v>
      </c>
      <c r="AG5" s="2" t="str">
        <f>IF(AB5&gt;=21,"Outstanding",IF(AB5&gt;=17,"Amazing",IF(AB5&gt;=13,"Excellent",IF(AB5&gt;=9,"Satisfactory","Poor"))))</f>
        <v>Amazing</v>
      </c>
      <c r="AH5" s="6"/>
    </row>
    <row r="6" spans="1:34" x14ac:dyDescent="0.25">
      <c r="A6" s="25" t="s">
        <v>41</v>
      </c>
      <c r="B6" s="7" t="s">
        <v>13</v>
      </c>
      <c r="C6" s="3" t="s">
        <v>13</v>
      </c>
      <c r="D6" s="8" t="s">
        <v>13</v>
      </c>
      <c r="E6" s="3" t="s">
        <v>13</v>
      </c>
      <c r="F6" s="8" t="s">
        <v>13</v>
      </c>
      <c r="G6" s="8" t="s">
        <v>13</v>
      </c>
      <c r="H6" s="8" t="s">
        <v>13</v>
      </c>
      <c r="I6" s="9" t="s">
        <v>14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9" t="s">
        <v>14</v>
      </c>
      <c r="S6" s="8" t="s">
        <v>13</v>
      </c>
      <c r="T6" s="10" t="s">
        <v>14</v>
      </c>
      <c r="U6" s="8" t="s">
        <v>13</v>
      </c>
      <c r="V6" s="8" t="s">
        <v>13</v>
      </c>
      <c r="W6" s="7" t="s">
        <v>16</v>
      </c>
      <c r="X6" s="7">
        <v>600</v>
      </c>
      <c r="Y6" s="7">
        <v>21</v>
      </c>
      <c r="Z6" s="7">
        <f t="shared" ref="Z6:Z29" si="2">X6*Y6</f>
        <v>12600</v>
      </c>
      <c r="AA6" s="8">
        <f t="shared" ref="AA6:AA29" si="3">COUNTIF(B6:V6,"Absent")</f>
        <v>3</v>
      </c>
      <c r="AB6" s="7">
        <f t="shared" ref="AB6:AB29" si="4">COUNTIF(B6:V6,"Present")</f>
        <v>18</v>
      </c>
      <c r="AC6" s="7">
        <f t="shared" si="0"/>
        <v>10800</v>
      </c>
      <c r="AD6" s="7">
        <f t="shared" si="1"/>
        <v>86</v>
      </c>
      <c r="AE6" s="7">
        <f t="shared" ref="AE6:AE29" si="5">IF(AD6&gt;90,0.25*AC6+AC6,IF(AD6&gt;80,0.15*AC6+AC6,"No Incentive"))</f>
        <v>12420</v>
      </c>
      <c r="AF6" s="7">
        <f t="shared" ref="AF6:AF29" si="6">IF(AD6&gt;90,0.25*AC6,IF(AD6&gt;80,0.15*AC6,"No Incentive"))</f>
        <v>1620</v>
      </c>
      <c r="AG6" s="7" t="str">
        <f t="shared" ref="AG6:AG29" si="7">IF(AB6&gt;=21,"Outstanding",IF(AB6&gt;=17,"Amazing",IF(AB6&gt;=13,"Excellent",IF(AB6&gt;=9,"Satisfactory","Poor"))))</f>
        <v>Amazing</v>
      </c>
      <c r="AH6" s="6"/>
    </row>
    <row r="7" spans="1:34" x14ac:dyDescent="0.25">
      <c r="A7" s="25" t="s">
        <v>42</v>
      </c>
      <c r="B7" s="7" t="s">
        <v>13</v>
      </c>
      <c r="C7" s="3" t="s">
        <v>13</v>
      </c>
      <c r="D7" s="8" t="s">
        <v>13</v>
      </c>
      <c r="E7" s="3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3" t="s">
        <v>13</v>
      </c>
      <c r="U7" s="8" t="s">
        <v>13</v>
      </c>
      <c r="V7" s="8" t="s">
        <v>13</v>
      </c>
      <c r="W7" s="7" t="s">
        <v>17</v>
      </c>
      <c r="X7" s="7">
        <v>400</v>
      </c>
      <c r="Y7" s="7">
        <v>21</v>
      </c>
      <c r="Z7" s="7">
        <f t="shared" si="2"/>
        <v>8400</v>
      </c>
      <c r="AA7" s="8">
        <f t="shared" si="3"/>
        <v>0</v>
      </c>
      <c r="AB7" s="7">
        <f t="shared" si="4"/>
        <v>21</v>
      </c>
      <c r="AC7" s="7">
        <f t="shared" si="0"/>
        <v>8400</v>
      </c>
      <c r="AD7" s="7">
        <f t="shared" si="1"/>
        <v>100</v>
      </c>
      <c r="AE7" s="7">
        <f t="shared" si="5"/>
        <v>10500</v>
      </c>
      <c r="AF7" s="7">
        <f t="shared" si="6"/>
        <v>2100</v>
      </c>
      <c r="AG7" s="7" t="str">
        <f t="shared" si="7"/>
        <v>Outstanding</v>
      </c>
      <c r="AH7" s="6"/>
    </row>
    <row r="8" spans="1:34" x14ac:dyDescent="0.25">
      <c r="A8" s="25" t="s">
        <v>43</v>
      </c>
      <c r="B8" s="7" t="s">
        <v>13</v>
      </c>
      <c r="C8" s="3" t="s">
        <v>13</v>
      </c>
      <c r="D8" s="8" t="s">
        <v>13</v>
      </c>
      <c r="E8" s="3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3" t="s">
        <v>13</v>
      </c>
      <c r="U8" s="8" t="s">
        <v>13</v>
      </c>
      <c r="V8" s="8" t="s">
        <v>13</v>
      </c>
      <c r="W8" s="7" t="s">
        <v>18</v>
      </c>
      <c r="X8" s="7">
        <v>550</v>
      </c>
      <c r="Y8" s="7">
        <v>21</v>
      </c>
      <c r="Z8" s="7">
        <f t="shared" si="2"/>
        <v>11550</v>
      </c>
      <c r="AA8" s="8">
        <f t="shared" si="3"/>
        <v>0</v>
      </c>
      <c r="AB8" s="7">
        <f t="shared" si="4"/>
        <v>21</v>
      </c>
      <c r="AC8" s="7">
        <f t="shared" si="0"/>
        <v>11550</v>
      </c>
      <c r="AD8" s="7">
        <f t="shared" si="1"/>
        <v>100</v>
      </c>
      <c r="AE8" s="7">
        <f t="shared" si="5"/>
        <v>14437.5</v>
      </c>
      <c r="AF8" s="7">
        <f t="shared" si="6"/>
        <v>2887.5</v>
      </c>
      <c r="AG8" s="7" t="str">
        <f t="shared" si="7"/>
        <v>Outstanding</v>
      </c>
      <c r="AH8" s="6"/>
    </row>
    <row r="9" spans="1:34" x14ac:dyDescent="0.25">
      <c r="A9" s="25" t="s">
        <v>44</v>
      </c>
      <c r="B9" s="7" t="s">
        <v>13</v>
      </c>
      <c r="C9" s="11" t="s">
        <v>14</v>
      </c>
      <c r="D9" s="8" t="s">
        <v>13</v>
      </c>
      <c r="E9" s="3" t="s">
        <v>13</v>
      </c>
      <c r="F9" s="12" t="s">
        <v>14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12" t="s">
        <v>14</v>
      </c>
      <c r="M9" s="12" t="s">
        <v>14</v>
      </c>
      <c r="N9" s="12" t="s">
        <v>14</v>
      </c>
      <c r="O9" s="8" t="s">
        <v>13</v>
      </c>
      <c r="P9" s="12" t="s">
        <v>14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12" t="s">
        <v>14</v>
      </c>
      <c r="W9" s="7" t="s">
        <v>19</v>
      </c>
      <c r="X9" s="7">
        <v>450</v>
      </c>
      <c r="Y9" s="7">
        <v>21</v>
      </c>
      <c r="Z9" s="7">
        <f t="shared" si="2"/>
        <v>9450</v>
      </c>
      <c r="AA9" s="8">
        <f t="shared" si="3"/>
        <v>7</v>
      </c>
      <c r="AB9" s="7">
        <f t="shared" si="4"/>
        <v>14</v>
      </c>
      <c r="AC9" s="7">
        <f t="shared" si="0"/>
        <v>6300</v>
      </c>
      <c r="AD9" s="7">
        <f t="shared" si="1"/>
        <v>67</v>
      </c>
      <c r="AE9" s="7" t="str">
        <f t="shared" si="5"/>
        <v>No Incentive</v>
      </c>
      <c r="AF9" s="7" t="str">
        <f t="shared" si="6"/>
        <v>No Incentive</v>
      </c>
      <c r="AG9" s="7" t="str">
        <f t="shared" si="7"/>
        <v>Excellent</v>
      </c>
      <c r="AH9" s="6"/>
    </row>
    <row r="10" spans="1:34" x14ac:dyDescent="0.25">
      <c r="A10" s="25" t="s">
        <v>45</v>
      </c>
      <c r="B10" s="7" t="s">
        <v>13</v>
      </c>
      <c r="C10" s="13" t="s">
        <v>13</v>
      </c>
      <c r="D10" s="8" t="s">
        <v>13</v>
      </c>
      <c r="E10" s="3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20</v>
      </c>
      <c r="X10" s="7">
        <v>250</v>
      </c>
      <c r="Y10" s="7">
        <v>21</v>
      </c>
      <c r="Z10" s="7">
        <f t="shared" si="2"/>
        <v>5250</v>
      </c>
      <c r="AA10" s="8">
        <f t="shared" si="3"/>
        <v>0</v>
      </c>
      <c r="AB10" s="7">
        <f t="shared" si="4"/>
        <v>21</v>
      </c>
      <c r="AC10" s="7">
        <f t="shared" si="0"/>
        <v>5250</v>
      </c>
      <c r="AD10" s="7">
        <f t="shared" si="1"/>
        <v>100</v>
      </c>
      <c r="AE10" s="7">
        <f t="shared" si="5"/>
        <v>6562.5</v>
      </c>
      <c r="AF10" s="7">
        <f t="shared" si="6"/>
        <v>1312.5</v>
      </c>
      <c r="AG10" s="7" t="str">
        <f t="shared" si="7"/>
        <v>Outstanding</v>
      </c>
      <c r="AH10" s="6"/>
    </row>
    <row r="11" spans="1:34" x14ac:dyDescent="0.25">
      <c r="A11" s="25" t="s">
        <v>46</v>
      </c>
      <c r="B11" s="7" t="s">
        <v>13</v>
      </c>
      <c r="C11" s="13" t="s">
        <v>13</v>
      </c>
      <c r="D11" s="8" t="s">
        <v>13</v>
      </c>
      <c r="E11" s="3" t="s">
        <v>13</v>
      </c>
      <c r="F11" s="8" t="s">
        <v>13</v>
      </c>
      <c r="G11" s="8" t="s">
        <v>13</v>
      </c>
      <c r="H11" s="12" t="s">
        <v>14</v>
      </c>
      <c r="I11" s="8" t="s">
        <v>13</v>
      </c>
      <c r="J11" s="8" t="s">
        <v>13</v>
      </c>
      <c r="K11" s="12" t="s">
        <v>14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12" t="s">
        <v>14</v>
      </c>
      <c r="V11" s="8" t="s">
        <v>13</v>
      </c>
      <c r="W11" s="8" t="s">
        <v>21</v>
      </c>
      <c r="X11" s="7">
        <v>280</v>
      </c>
      <c r="Y11" s="7">
        <v>21</v>
      </c>
      <c r="Z11" s="7">
        <f t="shared" si="2"/>
        <v>5880</v>
      </c>
      <c r="AA11" s="8">
        <f t="shared" si="3"/>
        <v>3</v>
      </c>
      <c r="AB11" s="7">
        <f t="shared" si="4"/>
        <v>18</v>
      </c>
      <c r="AC11" s="7">
        <f t="shared" si="0"/>
        <v>5040</v>
      </c>
      <c r="AD11" s="7">
        <f t="shared" si="1"/>
        <v>86</v>
      </c>
      <c r="AE11" s="7">
        <f t="shared" si="5"/>
        <v>5796</v>
      </c>
      <c r="AF11" s="7">
        <f t="shared" si="6"/>
        <v>756</v>
      </c>
      <c r="AG11" s="7" t="str">
        <f t="shared" si="7"/>
        <v>Amazing</v>
      </c>
      <c r="AH11" s="6"/>
    </row>
    <row r="12" spans="1:34" x14ac:dyDescent="0.25">
      <c r="A12" s="25" t="s">
        <v>47</v>
      </c>
      <c r="B12" s="7" t="s">
        <v>13</v>
      </c>
      <c r="C12" s="13" t="s">
        <v>13</v>
      </c>
      <c r="D12" s="8" t="s">
        <v>13</v>
      </c>
      <c r="E12" s="3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15</v>
      </c>
      <c r="X12" s="7">
        <v>500</v>
      </c>
      <c r="Y12" s="7">
        <v>21</v>
      </c>
      <c r="Z12" s="7">
        <f t="shared" si="2"/>
        <v>10500</v>
      </c>
      <c r="AA12" s="8">
        <f t="shared" si="3"/>
        <v>0</v>
      </c>
      <c r="AB12" s="7">
        <f t="shared" si="4"/>
        <v>21</v>
      </c>
      <c r="AC12" s="7">
        <f t="shared" si="0"/>
        <v>10500</v>
      </c>
      <c r="AD12" s="7">
        <f t="shared" si="1"/>
        <v>100</v>
      </c>
      <c r="AE12" s="7">
        <f t="shared" si="5"/>
        <v>13125</v>
      </c>
      <c r="AF12" s="7">
        <f t="shared" si="6"/>
        <v>2625</v>
      </c>
      <c r="AG12" s="7" t="str">
        <f t="shared" si="7"/>
        <v>Outstanding</v>
      </c>
      <c r="AH12" s="6"/>
    </row>
    <row r="13" spans="1:34" x14ac:dyDescent="0.25">
      <c r="A13" s="25" t="s">
        <v>48</v>
      </c>
      <c r="B13" s="7" t="s">
        <v>13</v>
      </c>
      <c r="C13" s="13" t="s">
        <v>13</v>
      </c>
      <c r="D13" s="8" t="s">
        <v>13</v>
      </c>
      <c r="E13" s="3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16</v>
      </c>
      <c r="X13" s="7">
        <v>600</v>
      </c>
      <c r="Y13" s="7">
        <v>21</v>
      </c>
      <c r="Z13" s="7">
        <f t="shared" si="2"/>
        <v>12600</v>
      </c>
      <c r="AA13" s="8">
        <f t="shared" si="3"/>
        <v>0</v>
      </c>
      <c r="AB13" s="7">
        <f t="shared" si="4"/>
        <v>21</v>
      </c>
      <c r="AC13" s="7">
        <f t="shared" si="0"/>
        <v>12600</v>
      </c>
      <c r="AD13" s="7">
        <f t="shared" si="1"/>
        <v>100</v>
      </c>
      <c r="AE13" s="7">
        <f t="shared" si="5"/>
        <v>15750</v>
      </c>
      <c r="AF13" s="7">
        <f t="shared" si="6"/>
        <v>3150</v>
      </c>
      <c r="AG13" s="7" t="str">
        <f t="shared" si="7"/>
        <v>Outstanding</v>
      </c>
      <c r="AH13" s="6"/>
    </row>
    <row r="14" spans="1:34" x14ac:dyDescent="0.25">
      <c r="A14" s="25" t="s">
        <v>49</v>
      </c>
      <c r="B14" s="7" t="s">
        <v>13</v>
      </c>
      <c r="C14" s="13" t="s">
        <v>13</v>
      </c>
      <c r="D14" s="8" t="s">
        <v>13</v>
      </c>
      <c r="E14" s="3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17</v>
      </c>
      <c r="X14" s="7">
        <v>400</v>
      </c>
      <c r="Y14" s="7">
        <v>21</v>
      </c>
      <c r="Z14" s="7">
        <f t="shared" si="2"/>
        <v>8400</v>
      </c>
      <c r="AA14" s="8">
        <f t="shared" si="3"/>
        <v>0</v>
      </c>
      <c r="AB14" s="7">
        <f t="shared" si="4"/>
        <v>21</v>
      </c>
      <c r="AC14" s="7">
        <f t="shared" si="0"/>
        <v>8400</v>
      </c>
      <c r="AD14" s="7">
        <f t="shared" si="1"/>
        <v>100</v>
      </c>
      <c r="AE14" s="7">
        <f t="shared" si="5"/>
        <v>10500</v>
      </c>
      <c r="AF14" s="7">
        <f t="shared" si="6"/>
        <v>2100</v>
      </c>
      <c r="AG14" s="7" t="str">
        <f t="shared" si="7"/>
        <v>Outstanding</v>
      </c>
      <c r="AH14" s="6"/>
    </row>
    <row r="15" spans="1:34" x14ac:dyDescent="0.25">
      <c r="A15" s="25" t="s">
        <v>50</v>
      </c>
      <c r="B15" s="7" t="s">
        <v>13</v>
      </c>
      <c r="C15" s="13" t="s">
        <v>13</v>
      </c>
      <c r="D15" s="8" t="s">
        <v>13</v>
      </c>
      <c r="E15" s="3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22</v>
      </c>
      <c r="X15" s="7">
        <v>800</v>
      </c>
      <c r="Y15" s="7">
        <v>21</v>
      </c>
      <c r="Z15" s="7">
        <f t="shared" si="2"/>
        <v>16800</v>
      </c>
      <c r="AA15" s="8">
        <f t="shared" si="3"/>
        <v>0</v>
      </c>
      <c r="AB15" s="7">
        <f t="shared" si="4"/>
        <v>21</v>
      </c>
      <c r="AC15" s="7">
        <f t="shared" si="0"/>
        <v>16800</v>
      </c>
      <c r="AD15" s="7">
        <f t="shared" si="1"/>
        <v>100</v>
      </c>
      <c r="AE15" s="7">
        <f t="shared" si="5"/>
        <v>21000</v>
      </c>
      <c r="AF15" s="7">
        <f t="shared" si="6"/>
        <v>4200</v>
      </c>
      <c r="AG15" s="7" t="str">
        <f t="shared" si="7"/>
        <v>Outstanding</v>
      </c>
      <c r="AH15" s="6"/>
    </row>
    <row r="16" spans="1:34" x14ac:dyDescent="0.25">
      <c r="A16" s="25" t="s">
        <v>51</v>
      </c>
      <c r="B16" s="7" t="s">
        <v>13</v>
      </c>
      <c r="C16" s="11" t="s">
        <v>14</v>
      </c>
      <c r="D16" s="8" t="s">
        <v>13</v>
      </c>
      <c r="E16" s="3" t="s">
        <v>13</v>
      </c>
      <c r="F16" s="12" t="s">
        <v>14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12" t="s">
        <v>14</v>
      </c>
      <c r="M16" s="12" t="s">
        <v>14</v>
      </c>
      <c r="N16" s="12" t="s">
        <v>14</v>
      </c>
      <c r="O16" s="8" t="s">
        <v>13</v>
      </c>
      <c r="P16" s="12" t="s">
        <v>14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12" t="s">
        <v>14</v>
      </c>
      <c r="W16" s="8" t="s">
        <v>23</v>
      </c>
      <c r="X16" s="7">
        <v>1000</v>
      </c>
      <c r="Y16" s="7">
        <v>21</v>
      </c>
      <c r="Z16" s="7">
        <f t="shared" si="2"/>
        <v>21000</v>
      </c>
      <c r="AA16" s="8">
        <f t="shared" si="3"/>
        <v>7</v>
      </c>
      <c r="AB16" s="7">
        <f t="shared" si="4"/>
        <v>14</v>
      </c>
      <c r="AC16" s="7">
        <f t="shared" si="0"/>
        <v>14000</v>
      </c>
      <c r="AD16" s="7">
        <f t="shared" si="1"/>
        <v>67</v>
      </c>
      <c r="AE16" s="7" t="str">
        <f t="shared" si="5"/>
        <v>No Incentive</v>
      </c>
      <c r="AF16" s="7" t="str">
        <f t="shared" si="6"/>
        <v>No Incentive</v>
      </c>
      <c r="AG16" s="7" t="str">
        <f t="shared" si="7"/>
        <v>Excellent</v>
      </c>
      <c r="AH16" s="6"/>
    </row>
    <row r="17" spans="1:34" x14ac:dyDescent="0.25">
      <c r="A17" s="25" t="s">
        <v>52</v>
      </c>
      <c r="B17" s="7" t="s">
        <v>13</v>
      </c>
      <c r="C17" s="11" t="s">
        <v>14</v>
      </c>
      <c r="D17" s="8" t="s">
        <v>13</v>
      </c>
      <c r="E17" s="3" t="s">
        <v>13</v>
      </c>
      <c r="F17" s="12" t="s">
        <v>14</v>
      </c>
      <c r="G17" s="8" t="s">
        <v>13</v>
      </c>
      <c r="H17" s="12" t="s">
        <v>14</v>
      </c>
      <c r="I17" s="8" t="s">
        <v>13</v>
      </c>
      <c r="J17" s="8" t="s">
        <v>13</v>
      </c>
      <c r="K17" s="12" t="s">
        <v>14</v>
      </c>
      <c r="L17" s="12" t="s">
        <v>14</v>
      </c>
      <c r="M17" s="12" t="s">
        <v>14</v>
      </c>
      <c r="N17" s="12" t="s">
        <v>14</v>
      </c>
      <c r="O17" s="8" t="s">
        <v>13</v>
      </c>
      <c r="P17" s="12" t="s">
        <v>14</v>
      </c>
      <c r="Q17" s="8" t="s">
        <v>13</v>
      </c>
      <c r="R17" s="8" t="s">
        <v>13</v>
      </c>
      <c r="S17" s="8" t="s">
        <v>13</v>
      </c>
      <c r="T17" s="8" t="s">
        <v>13</v>
      </c>
      <c r="U17" s="12" t="s">
        <v>14</v>
      </c>
      <c r="V17" s="12" t="s">
        <v>14</v>
      </c>
      <c r="W17" s="8" t="s">
        <v>24</v>
      </c>
      <c r="X17" s="7">
        <v>600</v>
      </c>
      <c r="Y17" s="7">
        <v>21</v>
      </c>
      <c r="Z17" s="7">
        <f t="shared" si="2"/>
        <v>12600</v>
      </c>
      <c r="AA17" s="8">
        <f t="shared" si="3"/>
        <v>10</v>
      </c>
      <c r="AB17" s="7">
        <f t="shared" si="4"/>
        <v>11</v>
      </c>
      <c r="AC17" s="7">
        <f t="shared" si="0"/>
        <v>6600</v>
      </c>
      <c r="AD17" s="7">
        <f t="shared" si="1"/>
        <v>52</v>
      </c>
      <c r="AE17" s="7" t="str">
        <f t="shared" si="5"/>
        <v>No Incentive</v>
      </c>
      <c r="AF17" s="7" t="str">
        <f t="shared" si="6"/>
        <v>No Incentive</v>
      </c>
      <c r="AG17" s="7" t="str">
        <f t="shared" si="7"/>
        <v>Satisfactory</v>
      </c>
      <c r="AH17" s="6"/>
    </row>
    <row r="18" spans="1:34" x14ac:dyDescent="0.25">
      <c r="A18" s="25" t="s">
        <v>53</v>
      </c>
      <c r="B18" s="7" t="s">
        <v>13</v>
      </c>
      <c r="C18" s="13" t="s">
        <v>13</v>
      </c>
      <c r="D18" s="8" t="s">
        <v>13</v>
      </c>
      <c r="E18" s="3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25</v>
      </c>
      <c r="X18" s="7">
        <v>650</v>
      </c>
      <c r="Y18" s="7">
        <v>21</v>
      </c>
      <c r="Z18" s="7">
        <f t="shared" si="2"/>
        <v>13650</v>
      </c>
      <c r="AA18" s="8">
        <f t="shared" si="3"/>
        <v>0</v>
      </c>
      <c r="AB18" s="7">
        <f t="shared" si="4"/>
        <v>21</v>
      </c>
      <c r="AC18" s="7">
        <f t="shared" si="0"/>
        <v>13650</v>
      </c>
      <c r="AD18" s="7">
        <f t="shared" si="1"/>
        <v>100</v>
      </c>
      <c r="AE18" s="7">
        <f t="shared" si="5"/>
        <v>17062.5</v>
      </c>
      <c r="AF18" s="7">
        <f t="shared" si="6"/>
        <v>3412.5</v>
      </c>
      <c r="AG18" s="7" t="str">
        <f t="shared" si="7"/>
        <v>Outstanding</v>
      </c>
      <c r="AH18" s="6"/>
    </row>
    <row r="19" spans="1:34" x14ac:dyDescent="0.25">
      <c r="A19" s="25" t="s">
        <v>54</v>
      </c>
      <c r="B19" s="7" t="s">
        <v>13</v>
      </c>
      <c r="C19" s="13" t="s">
        <v>13</v>
      </c>
      <c r="D19" s="8" t="s">
        <v>13</v>
      </c>
      <c r="E19" s="3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17</v>
      </c>
      <c r="X19" s="7">
        <v>400</v>
      </c>
      <c r="Y19" s="7">
        <v>21</v>
      </c>
      <c r="Z19" s="7">
        <f t="shared" si="2"/>
        <v>8400</v>
      </c>
      <c r="AA19" s="8">
        <f t="shared" si="3"/>
        <v>0</v>
      </c>
      <c r="AB19" s="7">
        <f t="shared" si="4"/>
        <v>21</v>
      </c>
      <c r="AC19" s="7">
        <f t="shared" si="0"/>
        <v>8400</v>
      </c>
      <c r="AD19" s="7">
        <f t="shared" si="1"/>
        <v>100</v>
      </c>
      <c r="AE19" s="7">
        <f t="shared" si="5"/>
        <v>10500</v>
      </c>
      <c r="AF19" s="7">
        <f t="shared" si="6"/>
        <v>2100</v>
      </c>
      <c r="AG19" s="7" t="str">
        <f t="shared" si="7"/>
        <v>Outstanding</v>
      </c>
      <c r="AH19" s="6"/>
    </row>
    <row r="20" spans="1:34" x14ac:dyDescent="0.25">
      <c r="A20" s="25" t="s">
        <v>55</v>
      </c>
      <c r="B20" s="7" t="s">
        <v>13</v>
      </c>
      <c r="C20" s="13" t="s">
        <v>13</v>
      </c>
      <c r="D20" s="12" t="s">
        <v>14</v>
      </c>
      <c r="E20" s="3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2" t="s">
        <v>14</v>
      </c>
      <c r="K20" s="8" t="s">
        <v>13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26</v>
      </c>
      <c r="X20" s="7">
        <v>300</v>
      </c>
      <c r="Y20" s="7">
        <v>21</v>
      </c>
      <c r="Z20" s="7">
        <f t="shared" si="2"/>
        <v>6300</v>
      </c>
      <c r="AA20" s="8">
        <f t="shared" si="3"/>
        <v>2</v>
      </c>
      <c r="AB20" s="7">
        <f t="shared" si="4"/>
        <v>19</v>
      </c>
      <c r="AC20" s="7">
        <f t="shared" si="0"/>
        <v>5700</v>
      </c>
      <c r="AD20" s="7">
        <f t="shared" si="1"/>
        <v>90</v>
      </c>
      <c r="AE20" s="7">
        <f t="shared" si="5"/>
        <v>6555</v>
      </c>
      <c r="AF20" s="7">
        <f t="shared" si="6"/>
        <v>855</v>
      </c>
      <c r="AG20" s="7" t="str">
        <f t="shared" si="7"/>
        <v>Amazing</v>
      </c>
      <c r="AH20" s="6"/>
    </row>
    <row r="21" spans="1:34" x14ac:dyDescent="0.25">
      <c r="A21" s="25" t="s">
        <v>56</v>
      </c>
      <c r="B21" s="7" t="s">
        <v>13</v>
      </c>
      <c r="C21" s="13" t="s">
        <v>13</v>
      </c>
      <c r="D21" s="12" t="s">
        <v>14</v>
      </c>
      <c r="E21" s="3" t="s">
        <v>13</v>
      </c>
      <c r="F21" s="8" t="s">
        <v>13</v>
      </c>
      <c r="G21" s="8" t="s">
        <v>13</v>
      </c>
      <c r="H21" s="8" t="s">
        <v>13</v>
      </c>
      <c r="I21" s="12" t="s">
        <v>14</v>
      </c>
      <c r="J21" s="12" t="s">
        <v>14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22</v>
      </c>
      <c r="X21" s="7">
        <v>800</v>
      </c>
      <c r="Y21" s="7">
        <v>21</v>
      </c>
      <c r="Z21" s="7">
        <f t="shared" si="2"/>
        <v>16800</v>
      </c>
      <c r="AA21" s="8">
        <f t="shared" si="3"/>
        <v>3</v>
      </c>
      <c r="AB21" s="7">
        <f t="shared" si="4"/>
        <v>18</v>
      </c>
      <c r="AC21" s="7">
        <f t="shared" si="0"/>
        <v>14400</v>
      </c>
      <c r="AD21" s="7">
        <f t="shared" si="1"/>
        <v>86</v>
      </c>
      <c r="AE21" s="7">
        <f t="shared" si="5"/>
        <v>16560</v>
      </c>
      <c r="AF21" s="7">
        <f t="shared" si="6"/>
        <v>2160</v>
      </c>
      <c r="AG21" s="7" t="str">
        <f t="shared" si="7"/>
        <v>Amazing</v>
      </c>
      <c r="AH21" s="6"/>
    </row>
    <row r="22" spans="1:34" x14ac:dyDescent="0.25">
      <c r="A22" s="25" t="s">
        <v>57</v>
      </c>
      <c r="B22" s="7" t="s">
        <v>13</v>
      </c>
      <c r="C22" s="13" t="s">
        <v>13</v>
      </c>
      <c r="D22" s="8" t="s">
        <v>13</v>
      </c>
      <c r="E22" s="3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15</v>
      </c>
      <c r="X22" s="7">
        <v>500</v>
      </c>
      <c r="Y22" s="7">
        <v>21</v>
      </c>
      <c r="Z22" s="7">
        <f t="shared" si="2"/>
        <v>10500</v>
      </c>
      <c r="AA22" s="8">
        <f t="shared" si="3"/>
        <v>0</v>
      </c>
      <c r="AB22" s="7">
        <f t="shared" si="4"/>
        <v>21</v>
      </c>
      <c r="AC22" s="7">
        <f t="shared" si="0"/>
        <v>10500</v>
      </c>
      <c r="AD22" s="7">
        <f t="shared" si="1"/>
        <v>100</v>
      </c>
      <c r="AE22" s="7">
        <f t="shared" si="5"/>
        <v>13125</v>
      </c>
      <c r="AF22" s="7">
        <f t="shared" si="6"/>
        <v>2625</v>
      </c>
      <c r="AG22" s="7" t="str">
        <f t="shared" si="7"/>
        <v>Outstanding</v>
      </c>
      <c r="AH22" s="6"/>
    </row>
    <row r="23" spans="1:34" x14ac:dyDescent="0.25">
      <c r="A23" s="25" t="s">
        <v>58</v>
      </c>
      <c r="B23" s="7" t="s">
        <v>13</v>
      </c>
      <c r="C23" s="11" t="s">
        <v>14</v>
      </c>
      <c r="D23" s="8" t="s">
        <v>13</v>
      </c>
      <c r="E23" s="3" t="s">
        <v>13</v>
      </c>
      <c r="F23" s="12" t="s">
        <v>14</v>
      </c>
      <c r="G23" s="8" t="s">
        <v>13</v>
      </c>
      <c r="H23" s="12" t="s">
        <v>14</v>
      </c>
      <c r="I23" s="8" t="s">
        <v>13</v>
      </c>
      <c r="J23" s="8" t="s">
        <v>13</v>
      </c>
      <c r="K23" s="12" t="s">
        <v>14</v>
      </c>
      <c r="L23" s="12" t="s">
        <v>14</v>
      </c>
      <c r="M23" s="12" t="s">
        <v>14</v>
      </c>
      <c r="N23" s="12" t="s">
        <v>14</v>
      </c>
      <c r="O23" s="8" t="s">
        <v>13</v>
      </c>
      <c r="P23" s="12" t="s">
        <v>14</v>
      </c>
      <c r="Q23" s="8" t="s">
        <v>13</v>
      </c>
      <c r="R23" s="9" t="s">
        <v>14</v>
      </c>
      <c r="S23" s="8" t="s">
        <v>13</v>
      </c>
      <c r="T23" s="8" t="s">
        <v>13</v>
      </c>
      <c r="U23" s="12" t="s">
        <v>14</v>
      </c>
      <c r="V23" s="12" t="s">
        <v>14</v>
      </c>
      <c r="W23" s="7" t="s">
        <v>22</v>
      </c>
      <c r="X23" s="7">
        <v>800</v>
      </c>
      <c r="Y23" s="7">
        <v>21</v>
      </c>
      <c r="Z23" s="7">
        <f t="shared" si="2"/>
        <v>16800</v>
      </c>
      <c r="AA23" s="8">
        <f t="shared" si="3"/>
        <v>11</v>
      </c>
      <c r="AB23" s="7">
        <f t="shared" si="4"/>
        <v>10</v>
      </c>
      <c r="AC23" s="7">
        <f t="shared" si="0"/>
        <v>8000</v>
      </c>
      <c r="AD23" s="7">
        <f t="shared" si="1"/>
        <v>48</v>
      </c>
      <c r="AE23" s="7" t="str">
        <f t="shared" si="5"/>
        <v>No Incentive</v>
      </c>
      <c r="AF23" s="7" t="str">
        <f t="shared" si="6"/>
        <v>No Incentive</v>
      </c>
      <c r="AG23" s="7" t="str">
        <f t="shared" si="7"/>
        <v>Satisfactory</v>
      </c>
      <c r="AH23" s="6"/>
    </row>
    <row r="24" spans="1:34" x14ac:dyDescent="0.25">
      <c r="A24" s="25" t="s">
        <v>59</v>
      </c>
      <c r="B24" s="7" t="s">
        <v>13</v>
      </c>
      <c r="C24" s="13" t="s">
        <v>13</v>
      </c>
      <c r="D24" s="8" t="s">
        <v>13</v>
      </c>
      <c r="E24" s="3" t="s">
        <v>13</v>
      </c>
      <c r="F24" s="12" t="s">
        <v>14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12" t="s">
        <v>14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9" t="s">
        <v>14</v>
      </c>
      <c r="S24" s="8" t="s">
        <v>13</v>
      </c>
      <c r="T24" s="8" t="s">
        <v>13</v>
      </c>
      <c r="U24" s="8" t="s">
        <v>13</v>
      </c>
      <c r="V24" s="8" t="s">
        <v>13</v>
      </c>
      <c r="W24" s="7" t="s">
        <v>17</v>
      </c>
      <c r="X24" s="7">
        <v>400</v>
      </c>
      <c r="Y24" s="7">
        <v>21</v>
      </c>
      <c r="Z24" s="7">
        <f t="shared" si="2"/>
        <v>8400</v>
      </c>
      <c r="AA24" s="8">
        <f t="shared" si="3"/>
        <v>3</v>
      </c>
      <c r="AB24" s="7">
        <f t="shared" si="4"/>
        <v>18</v>
      </c>
      <c r="AC24" s="7">
        <f t="shared" si="0"/>
        <v>7200</v>
      </c>
      <c r="AD24" s="7">
        <f t="shared" si="1"/>
        <v>86</v>
      </c>
      <c r="AE24" s="7">
        <f t="shared" si="5"/>
        <v>8280</v>
      </c>
      <c r="AF24" s="7">
        <f t="shared" si="6"/>
        <v>1080</v>
      </c>
      <c r="AG24" s="7" t="str">
        <f t="shared" si="7"/>
        <v>Amazing</v>
      </c>
      <c r="AH24" s="6"/>
    </row>
    <row r="25" spans="1:34" x14ac:dyDescent="0.25">
      <c r="A25" s="25" t="s">
        <v>60</v>
      </c>
      <c r="B25" s="7" t="s">
        <v>13</v>
      </c>
      <c r="C25" s="13" t="s">
        <v>13</v>
      </c>
      <c r="D25" s="8" t="s">
        <v>13</v>
      </c>
      <c r="E25" s="3" t="s">
        <v>13</v>
      </c>
      <c r="F25" s="12" t="s">
        <v>14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12" t="s">
        <v>14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9" t="s">
        <v>14</v>
      </c>
      <c r="S25" s="8" t="s">
        <v>13</v>
      </c>
      <c r="T25" s="8" t="s">
        <v>13</v>
      </c>
      <c r="U25" s="8" t="s">
        <v>13</v>
      </c>
      <c r="V25" s="8" t="s">
        <v>13</v>
      </c>
      <c r="W25" s="7" t="s">
        <v>27</v>
      </c>
      <c r="X25" s="7">
        <v>200</v>
      </c>
      <c r="Y25" s="7">
        <v>21</v>
      </c>
      <c r="Z25" s="7">
        <f t="shared" si="2"/>
        <v>4200</v>
      </c>
      <c r="AA25" s="8">
        <f t="shared" si="3"/>
        <v>3</v>
      </c>
      <c r="AB25" s="7">
        <f t="shared" si="4"/>
        <v>18</v>
      </c>
      <c r="AC25" s="7">
        <f t="shared" si="0"/>
        <v>3600</v>
      </c>
      <c r="AD25" s="7">
        <f t="shared" si="1"/>
        <v>86</v>
      </c>
      <c r="AE25" s="7">
        <f t="shared" si="5"/>
        <v>4140</v>
      </c>
      <c r="AF25" s="7">
        <f t="shared" si="6"/>
        <v>540</v>
      </c>
      <c r="AG25" s="7" t="str">
        <f t="shared" si="7"/>
        <v>Amazing</v>
      </c>
      <c r="AH25" s="6"/>
    </row>
    <row r="26" spans="1:34" x14ac:dyDescent="0.25">
      <c r="A26" s="25" t="s">
        <v>61</v>
      </c>
      <c r="B26" s="7" t="s">
        <v>13</v>
      </c>
      <c r="C26" s="13" t="s">
        <v>13</v>
      </c>
      <c r="D26" s="8" t="s">
        <v>13</v>
      </c>
      <c r="E26" s="3" t="s">
        <v>13</v>
      </c>
      <c r="F26" s="12" t="s">
        <v>14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12" t="s">
        <v>14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9" t="s">
        <v>14</v>
      </c>
      <c r="S26" s="8" t="s">
        <v>13</v>
      </c>
      <c r="T26" s="8" t="s">
        <v>13</v>
      </c>
      <c r="U26" s="8" t="s">
        <v>13</v>
      </c>
      <c r="V26" s="8" t="s">
        <v>13</v>
      </c>
      <c r="W26" s="7" t="s">
        <v>25</v>
      </c>
      <c r="X26" s="7">
        <v>650</v>
      </c>
      <c r="Y26" s="7">
        <v>21</v>
      </c>
      <c r="Z26" s="7">
        <f t="shared" si="2"/>
        <v>13650</v>
      </c>
      <c r="AA26" s="8">
        <f t="shared" si="3"/>
        <v>3</v>
      </c>
      <c r="AB26" s="7">
        <f t="shared" si="4"/>
        <v>18</v>
      </c>
      <c r="AC26" s="7">
        <f t="shared" si="0"/>
        <v>11700</v>
      </c>
      <c r="AD26" s="7">
        <f t="shared" si="1"/>
        <v>86</v>
      </c>
      <c r="AE26" s="7">
        <f t="shared" si="5"/>
        <v>13455</v>
      </c>
      <c r="AF26" s="7">
        <f t="shared" si="6"/>
        <v>1755</v>
      </c>
      <c r="AG26" s="7" t="str">
        <f t="shared" si="7"/>
        <v>Amazing</v>
      </c>
      <c r="AH26" s="6"/>
    </row>
    <row r="27" spans="1:34" x14ac:dyDescent="0.25">
      <c r="A27" s="25" t="s">
        <v>62</v>
      </c>
      <c r="B27" s="7" t="s">
        <v>13</v>
      </c>
      <c r="C27" s="13" t="s">
        <v>13</v>
      </c>
      <c r="D27" s="8" t="s">
        <v>13</v>
      </c>
      <c r="E27" s="3" t="s">
        <v>13</v>
      </c>
      <c r="F27" s="12" t="s">
        <v>14</v>
      </c>
      <c r="G27" s="8" t="s">
        <v>13</v>
      </c>
      <c r="H27" s="8" t="s">
        <v>13</v>
      </c>
      <c r="I27" s="8" t="s">
        <v>13</v>
      </c>
      <c r="J27" s="8" t="s">
        <v>13</v>
      </c>
      <c r="K27" s="8" t="s">
        <v>13</v>
      </c>
      <c r="L27" s="12" t="s">
        <v>14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7" t="s">
        <v>13</v>
      </c>
      <c r="S27" s="8" t="s">
        <v>13</v>
      </c>
      <c r="T27" s="8" t="s">
        <v>13</v>
      </c>
      <c r="U27" s="8" t="s">
        <v>13</v>
      </c>
      <c r="V27" s="8" t="s">
        <v>13</v>
      </c>
      <c r="W27" s="7" t="s">
        <v>15</v>
      </c>
      <c r="X27" s="7">
        <v>500</v>
      </c>
      <c r="Y27" s="7">
        <v>21</v>
      </c>
      <c r="Z27" s="7">
        <f t="shared" si="2"/>
        <v>10500</v>
      </c>
      <c r="AA27" s="8">
        <f t="shared" si="3"/>
        <v>2</v>
      </c>
      <c r="AB27" s="7">
        <f t="shared" si="4"/>
        <v>19</v>
      </c>
      <c r="AC27" s="7">
        <f t="shared" si="0"/>
        <v>9500</v>
      </c>
      <c r="AD27" s="7">
        <f t="shared" si="1"/>
        <v>90</v>
      </c>
      <c r="AE27" s="7">
        <f t="shared" si="5"/>
        <v>10925</v>
      </c>
      <c r="AF27" s="7">
        <f t="shared" si="6"/>
        <v>1425</v>
      </c>
      <c r="AG27" s="7" t="str">
        <f t="shared" si="7"/>
        <v>Amazing</v>
      </c>
      <c r="AH27" s="6"/>
    </row>
    <row r="28" spans="1:34" x14ac:dyDescent="0.25">
      <c r="A28" s="25" t="s">
        <v>63</v>
      </c>
      <c r="B28" s="7" t="s">
        <v>13</v>
      </c>
      <c r="C28" s="13" t="s">
        <v>13</v>
      </c>
      <c r="D28" s="8" t="s">
        <v>13</v>
      </c>
      <c r="E28" s="3" t="s">
        <v>13</v>
      </c>
      <c r="F28" s="12" t="s">
        <v>14</v>
      </c>
      <c r="G28" s="8" t="s">
        <v>13</v>
      </c>
      <c r="H28" s="8" t="s">
        <v>13</v>
      </c>
      <c r="I28" s="8" t="s">
        <v>13</v>
      </c>
      <c r="J28" s="8" t="s">
        <v>13</v>
      </c>
      <c r="K28" s="8" t="s">
        <v>13</v>
      </c>
      <c r="L28" s="12" t="s">
        <v>14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7" t="s">
        <v>13</v>
      </c>
      <c r="S28" s="8" t="s">
        <v>13</v>
      </c>
      <c r="T28" s="8" t="s">
        <v>13</v>
      </c>
      <c r="U28" s="8" t="s">
        <v>13</v>
      </c>
      <c r="V28" s="8" t="s">
        <v>13</v>
      </c>
      <c r="W28" s="7" t="s">
        <v>18</v>
      </c>
      <c r="X28" s="7">
        <v>550</v>
      </c>
      <c r="Y28" s="7">
        <v>21</v>
      </c>
      <c r="Z28" s="7">
        <f t="shared" si="2"/>
        <v>11550</v>
      </c>
      <c r="AA28" s="8">
        <f t="shared" si="3"/>
        <v>2</v>
      </c>
      <c r="AB28" s="7">
        <f t="shared" si="4"/>
        <v>19</v>
      </c>
      <c r="AC28" s="7">
        <f t="shared" si="0"/>
        <v>10450</v>
      </c>
      <c r="AD28" s="7">
        <f t="shared" si="1"/>
        <v>90</v>
      </c>
      <c r="AE28" s="7">
        <f t="shared" si="5"/>
        <v>12017.5</v>
      </c>
      <c r="AF28" s="7">
        <f t="shared" si="6"/>
        <v>1567.5</v>
      </c>
      <c r="AG28" s="7" t="str">
        <f t="shared" si="7"/>
        <v>Amazing</v>
      </c>
      <c r="AH28" s="6"/>
    </row>
    <row r="29" spans="1:34" ht="15.75" thickBot="1" x14ac:dyDescent="0.3">
      <c r="A29" s="26" t="s">
        <v>64</v>
      </c>
      <c r="B29" s="14" t="s">
        <v>13</v>
      </c>
      <c r="C29" s="15" t="s">
        <v>13</v>
      </c>
      <c r="D29" s="16" t="s">
        <v>13</v>
      </c>
      <c r="E29" s="15" t="s">
        <v>13</v>
      </c>
      <c r="F29" s="17" t="s">
        <v>14</v>
      </c>
      <c r="G29" s="16" t="s">
        <v>13</v>
      </c>
      <c r="H29" s="14" t="s">
        <v>13</v>
      </c>
      <c r="I29" s="16" t="s">
        <v>13</v>
      </c>
      <c r="J29" s="14" t="s">
        <v>13</v>
      </c>
      <c r="K29" s="16" t="s">
        <v>13</v>
      </c>
      <c r="L29" s="18" t="s">
        <v>14</v>
      </c>
      <c r="M29" s="14" t="s">
        <v>13</v>
      </c>
      <c r="N29" s="14" t="s">
        <v>13</v>
      </c>
      <c r="O29" s="18" t="s">
        <v>14</v>
      </c>
      <c r="P29" s="14" t="s">
        <v>13</v>
      </c>
      <c r="Q29" s="14" t="s">
        <v>13</v>
      </c>
      <c r="R29" s="14" t="s">
        <v>13</v>
      </c>
      <c r="S29" s="18" t="s">
        <v>14</v>
      </c>
      <c r="T29" s="16" t="s">
        <v>13</v>
      </c>
      <c r="U29" s="14" t="s">
        <v>13</v>
      </c>
      <c r="V29" s="14" t="s">
        <v>13</v>
      </c>
      <c r="W29" s="14" t="s">
        <v>27</v>
      </c>
      <c r="X29" s="14">
        <v>200</v>
      </c>
      <c r="Y29" s="14">
        <v>21</v>
      </c>
      <c r="Z29" s="14">
        <f t="shared" si="2"/>
        <v>4200</v>
      </c>
      <c r="AA29" s="16">
        <f t="shared" si="3"/>
        <v>4</v>
      </c>
      <c r="AB29" s="14">
        <f t="shared" si="4"/>
        <v>17</v>
      </c>
      <c r="AC29" s="14">
        <f>Z29-AA29*X29</f>
        <v>3400</v>
      </c>
      <c r="AD29" s="14">
        <f t="shared" si="1"/>
        <v>81</v>
      </c>
      <c r="AE29" s="14">
        <f t="shared" si="5"/>
        <v>3910</v>
      </c>
      <c r="AF29" s="14">
        <f t="shared" si="6"/>
        <v>510</v>
      </c>
      <c r="AG29" s="14" t="str">
        <f t="shared" si="7"/>
        <v>Amazing</v>
      </c>
      <c r="AH29" s="6"/>
    </row>
    <row r="30" spans="1:34" ht="15.75" thickBot="1" x14ac:dyDescent="0.3">
      <c r="W30" s="1"/>
      <c r="X30" s="1"/>
      <c r="AA30" s="1"/>
      <c r="AD30" s="1"/>
      <c r="AG30" s="1"/>
      <c r="AH30" s="1"/>
    </row>
    <row r="31" spans="1:34" ht="18.75" thickBot="1" x14ac:dyDescent="0.3">
      <c r="A31" s="27" t="s">
        <v>28</v>
      </c>
      <c r="B31" s="19">
        <f t="shared" ref="B31:V31" si="8">COUNTIF(B5:B29,"Present")</f>
        <v>25</v>
      </c>
      <c r="C31" s="19">
        <f t="shared" si="8"/>
        <v>21</v>
      </c>
      <c r="D31" s="19">
        <f t="shared" si="8"/>
        <v>23</v>
      </c>
      <c r="E31" s="19">
        <f t="shared" si="8"/>
        <v>25</v>
      </c>
      <c r="F31" s="19">
        <f t="shared" si="8"/>
        <v>15</v>
      </c>
      <c r="G31" s="19">
        <f t="shared" si="8"/>
        <v>25</v>
      </c>
      <c r="H31" s="19">
        <f t="shared" si="8"/>
        <v>22</v>
      </c>
      <c r="I31" s="19">
        <f t="shared" si="8"/>
        <v>23</v>
      </c>
      <c r="J31" s="19">
        <f t="shared" si="8"/>
        <v>23</v>
      </c>
      <c r="K31" s="19">
        <f t="shared" si="8"/>
        <v>22</v>
      </c>
      <c r="L31" s="19">
        <f t="shared" si="8"/>
        <v>15</v>
      </c>
      <c r="M31" s="19">
        <f t="shared" si="8"/>
        <v>21</v>
      </c>
      <c r="N31" s="19">
        <f t="shared" si="8"/>
        <v>21</v>
      </c>
      <c r="O31" s="19">
        <f t="shared" si="8"/>
        <v>24</v>
      </c>
      <c r="P31" s="19">
        <f t="shared" si="8"/>
        <v>21</v>
      </c>
      <c r="Q31" s="19">
        <f t="shared" si="8"/>
        <v>25</v>
      </c>
      <c r="R31" s="19">
        <f t="shared" si="8"/>
        <v>19</v>
      </c>
      <c r="S31" s="19">
        <f t="shared" si="8"/>
        <v>24</v>
      </c>
      <c r="T31" s="19">
        <f t="shared" si="8"/>
        <v>23</v>
      </c>
      <c r="U31" s="19">
        <f t="shared" si="8"/>
        <v>22</v>
      </c>
      <c r="V31" s="19">
        <f t="shared" si="8"/>
        <v>21</v>
      </c>
      <c r="W31" s="1"/>
      <c r="X31" s="1"/>
      <c r="AA31" s="1"/>
      <c r="AD31" s="1"/>
      <c r="AE31" s="1"/>
      <c r="AF31" s="1"/>
      <c r="AG31" s="1"/>
      <c r="AH31" s="1"/>
    </row>
    <row r="32" spans="1:34" ht="18.75" thickBot="1" x14ac:dyDescent="0.3">
      <c r="A32" s="27" t="s">
        <v>29</v>
      </c>
      <c r="B32" s="19">
        <f t="shared" ref="B32:V32" si="9">COUNTIF(B5:B29,"Absent")</f>
        <v>0</v>
      </c>
      <c r="C32" s="19">
        <f t="shared" si="9"/>
        <v>4</v>
      </c>
      <c r="D32" s="19">
        <f t="shared" si="9"/>
        <v>2</v>
      </c>
      <c r="E32" s="19">
        <f t="shared" si="9"/>
        <v>0</v>
      </c>
      <c r="F32" s="19">
        <f t="shared" si="9"/>
        <v>10</v>
      </c>
      <c r="G32" s="19">
        <f t="shared" si="9"/>
        <v>0</v>
      </c>
      <c r="H32" s="19">
        <f t="shared" si="9"/>
        <v>3</v>
      </c>
      <c r="I32" s="19">
        <f t="shared" si="9"/>
        <v>2</v>
      </c>
      <c r="J32" s="19">
        <f t="shared" si="9"/>
        <v>2</v>
      </c>
      <c r="K32" s="19">
        <f t="shared" si="9"/>
        <v>3</v>
      </c>
      <c r="L32" s="19">
        <f t="shared" si="9"/>
        <v>10</v>
      </c>
      <c r="M32" s="19">
        <f t="shared" si="9"/>
        <v>4</v>
      </c>
      <c r="N32" s="19">
        <f t="shared" si="9"/>
        <v>4</v>
      </c>
      <c r="O32" s="19">
        <f t="shared" si="9"/>
        <v>1</v>
      </c>
      <c r="P32" s="19">
        <f t="shared" si="9"/>
        <v>4</v>
      </c>
      <c r="Q32" s="19">
        <f t="shared" si="9"/>
        <v>0</v>
      </c>
      <c r="R32" s="19">
        <f t="shared" si="9"/>
        <v>6</v>
      </c>
      <c r="S32" s="19">
        <f t="shared" si="9"/>
        <v>1</v>
      </c>
      <c r="T32" s="19">
        <f t="shared" si="9"/>
        <v>2</v>
      </c>
      <c r="U32" s="19">
        <f t="shared" si="9"/>
        <v>3</v>
      </c>
      <c r="V32" s="19">
        <f t="shared" si="9"/>
        <v>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E35" s="1"/>
      <c r="AF35" s="1"/>
      <c r="AG35" s="1"/>
      <c r="AH35" s="1"/>
    </row>
    <row r="36" spans="1:34" ht="18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O36" s="1"/>
      <c r="P36" s="1"/>
      <c r="S36" s="1"/>
      <c r="T36" s="1"/>
      <c r="U36" s="1"/>
      <c r="V36" s="1"/>
      <c r="W36" s="35" t="s">
        <v>2</v>
      </c>
      <c r="X36" s="36" t="s">
        <v>30</v>
      </c>
      <c r="Y36" s="1"/>
      <c r="AE36" s="1"/>
      <c r="AF36" s="1"/>
      <c r="AG36" s="1"/>
      <c r="AH36" s="1"/>
    </row>
    <row r="37" spans="1:34" ht="18.75" thickBot="1" x14ac:dyDescent="0.3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 t="s">
        <v>15</v>
      </c>
      <c r="X37" s="20">
        <f>COUNTIF(W5:W29,"Business Analyst")</f>
        <v>4</v>
      </c>
      <c r="Y37" s="1"/>
      <c r="Z37" s="33" t="s">
        <v>1</v>
      </c>
      <c r="AA37" s="33" t="s">
        <v>31</v>
      </c>
      <c r="AB37" s="33" t="s">
        <v>32</v>
      </c>
      <c r="AC37" s="33" t="s">
        <v>33</v>
      </c>
      <c r="AD37" s="33" t="s">
        <v>12</v>
      </c>
      <c r="AE37" s="1"/>
      <c r="AF37" s="1"/>
      <c r="AG37" s="1"/>
      <c r="AH37" s="1"/>
    </row>
    <row r="38" spans="1:34" ht="15.75" thickBot="1" x14ac:dyDescent="0.3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" t="s">
        <v>16</v>
      </c>
      <c r="X38" s="21">
        <f>COUNTIF(W5:W29,"Senior Analyst")</f>
        <v>3</v>
      </c>
      <c r="Y38" s="1"/>
      <c r="Z38" s="23" t="s">
        <v>42</v>
      </c>
      <c r="AA38" s="14">
        <f>VLOOKUP(Z38,A5:AG29,29,FALSE)</f>
        <v>8400</v>
      </c>
      <c r="AB38" s="14">
        <f>VLOOKUP(Z38,A5:AG29,28,FALSE)</f>
        <v>21</v>
      </c>
      <c r="AC38" s="14">
        <f>VLOOKUP(Z38,A5:AG29,27,FALSE)</f>
        <v>0</v>
      </c>
      <c r="AD38" s="14" t="str">
        <f>VLOOKUP(Z38,A5:AG29,33,FALSE)</f>
        <v>Outstanding</v>
      </c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7" t="s">
        <v>20</v>
      </c>
      <c r="X39" s="21">
        <f>COUNTIF(W5:W29,"Junior Analyst")</f>
        <v>1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 t="s">
        <v>17</v>
      </c>
      <c r="X40" s="21">
        <f>COUNTIF(W5:W29,"Team Leader")</f>
        <v>4</v>
      </c>
      <c r="Y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V41" s="1"/>
      <c r="W41" s="7" t="s">
        <v>18</v>
      </c>
      <c r="X41" s="21">
        <f>COUNTIF(W5:W29,"Senior Developer")</f>
        <v>2</v>
      </c>
      <c r="Y41" s="1"/>
      <c r="AB41" s="1"/>
      <c r="AC41" s="1"/>
      <c r="AD41" s="1"/>
      <c r="AE41" s="1"/>
      <c r="AF41" s="1"/>
      <c r="AG41" s="1"/>
      <c r="AH41" s="1"/>
    </row>
    <row r="42" spans="1:34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W42" s="7" t="s">
        <v>21</v>
      </c>
      <c r="X42" s="21">
        <f>COUNTIF(W5:W29,"Junior Developer")</f>
        <v>1</v>
      </c>
      <c r="Y42" s="1"/>
      <c r="AB42" s="1"/>
      <c r="AC42" s="1"/>
      <c r="AD42" s="1"/>
      <c r="AE42" s="1"/>
      <c r="AF42" s="1"/>
      <c r="AG42" s="1"/>
      <c r="AH42" s="1"/>
    </row>
    <row r="43" spans="1:34" ht="18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U43" s="1"/>
      <c r="V43" s="1"/>
      <c r="W43" s="7" t="s">
        <v>22</v>
      </c>
      <c r="X43" s="21">
        <f>COUNTIF(W5:W29,"Project Manager")</f>
        <v>3</v>
      </c>
      <c r="Y43" s="1"/>
      <c r="Z43" s="33" t="s">
        <v>34</v>
      </c>
      <c r="AA43" s="19">
        <f>SUM(Z5:Z29)</f>
        <v>270480</v>
      </c>
      <c r="AB43" s="1"/>
      <c r="AC43" s="1"/>
      <c r="AD43" s="1"/>
      <c r="AE43" s="1"/>
      <c r="AF43" s="1"/>
      <c r="AG43" s="1"/>
      <c r="AH43" s="1"/>
    </row>
    <row r="44" spans="1:34" ht="18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7" t="s">
        <v>23</v>
      </c>
      <c r="X44" s="21">
        <f>COUNTIF(W5:W29,"HR")</f>
        <v>1</v>
      </c>
      <c r="Y44" s="1"/>
      <c r="Z44" s="33" t="s">
        <v>35</v>
      </c>
      <c r="AA44" s="19">
        <f>SUM(AC5:AC29)</f>
        <v>232240</v>
      </c>
      <c r="AB44" s="1"/>
      <c r="AC44" s="1"/>
      <c r="AD44" s="1"/>
      <c r="AE44" s="1"/>
      <c r="AF44" s="1"/>
      <c r="AG44" s="1"/>
      <c r="AH44" s="1"/>
    </row>
    <row r="45" spans="1:34" ht="18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7" t="s">
        <v>26</v>
      </c>
      <c r="X45" s="21">
        <f>COUNTIF(W5:W29,"Intern")</f>
        <v>1</v>
      </c>
      <c r="Y45" s="1"/>
      <c r="Z45" s="33" t="s">
        <v>36</v>
      </c>
      <c r="AA45" s="19">
        <f>SUM(AF5:AF29)</f>
        <v>40206</v>
      </c>
      <c r="AB45" s="1"/>
      <c r="AC45" s="1"/>
      <c r="AD45" s="1"/>
      <c r="AE45" s="1"/>
      <c r="AF45" s="1"/>
      <c r="AG45" s="1"/>
      <c r="AH45" s="1"/>
    </row>
    <row r="46" spans="1:34" ht="18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7" t="s">
        <v>25</v>
      </c>
      <c r="X46" s="21">
        <f>COUNTIF(W5:W29,"Senior Designer")</f>
        <v>2</v>
      </c>
      <c r="Y46" s="1"/>
      <c r="Z46" s="33" t="s">
        <v>37</v>
      </c>
      <c r="AA46" s="19">
        <f>MIN(AC5:AC29)</f>
        <v>3400</v>
      </c>
      <c r="AB46" s="1"/>
      <c r="AC46" s="1"/>
      <c r="AD46" s="1"/>
      <c r="AE46" s="1"/>
      <c r="AF46" s="1"/>
      <c r="AG46" s="1"/>
      <c r="AH46" s="1"/>
    </row>
    <row r="47" spans="1:34" ht="18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7" t="s">
        <v>19</v>
      </c>
      <c r="X47" s="21">
        <f>COUNTIF(W5:W29,"Junior Designer")</f>
        <v>1</v>
      </c>
      <c r="Y47" s="1"/>
      <c r="Z47" s="34" t="s">
        <v>38</v>
      </c>
      <c r="AA47" s="19">
        <f>MAX(AC5:AC29)</f>
        <v>16800</v>
      </c>
      <c r="AB47" s="1"/>
      <c r="AC47" s="1"/>
      <c r="AD47" s="1"/>
      <c r="AE47" s="1"/>
      <c r="AF47" s="1"/>
      <c r="AG47" s="1"/>
      <c r="AH47" s="1"/>
    </row>
    <row r="48" spans="1:34" ht="18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14" t="s">
        <v>27</v>
      </c>
      <c r="X48" s="22">
        <f>COUNTIF(W5:W29,"Office Work")</f>
        <v>2</v>
      </c>
      <c r="Y48" s="6"/>
      <c r="Z48" s="33" t="s">
        <v>39</v>
      </c>
      <c r="AA48" s="19">
        <f>COUNTA(A5:A29)</f>
        <v>25</v>
      </c>
      <c r="AB48" s="6"/>
      <c r="AC48" s="6"/>
      <c r="AD48" s="6"/>
      <c r="AE48" s="6"/>
    </row>
    <row r="49" spans="1:3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</sheetData>
  <mergeCells count="1"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Nurture Infotech</dc:creator>
  <cp:lastModifiedBy>Nurture Infotech</cp:lastModifiedBy>
  <dcterms:created xsi:type="dcterms:W3CDTF">2024-12-16T07:23:07Z</dcterms:created>
  <dcterms:modified xsi:type="dcterms:W3CDTF">2024-12-16T07:35:22Z</dcterms:modified>
</cp:coreProperties>
</file>