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threadedComments/threadedComment3.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updateLinks="never" codeName="ThisWorkbook" defaultThemeVersion="124226"/>
  <mc:AlternateContent xmlns:mc="http://schemas.openxmlformats.org/markup-compatibility/2006">
    <mc:Choice Requires="x15">
      <x15ac:absPath xmlns:x15ac="http://schemas.microsoft.com/office/spreadsheetml/2010/11/ac" url="E:\2020 - 2021 BOARD MEETINGS\Lucerne Board Meetings\2020-2021 Board Meetings\DECEMBER Special Board Meeting\signed interim report\docs to Doug following from 1st email\"/>
    </mc:Choice>
  </mc:AlternateContent>
  <xr:revisionPtr revIDLastSave="0" documentId="13_ncr:1_{CF250331-2A72-4071-A446-F95D052E82F8}" xr6:coauthVersionLast="45" xr6:coauthVersionMax="45" xr10:uidLastSave="{00000000-0000-0000-0000-000000000000}"/>
  <bookViews>
    <workbookView xWindow="-120" yWindow="-120" windowWidth="29040" windowHeight="15840" tabRatio="892" firstSheet="12" activeTab="13" xr2:uid="{00000000-000D-0000-FFFF-FFFF00000000}"/>
  </bookViews>
  <sheets>
    <sheet name="Instructions" sheetId="20" r:id="rId1"/>
    <sheet name="BUDGET-CHECKLIST" sheetId="47" r:id="rId2"/>
    <sheet name="BUDGET-CERTIFICATION" sheetId="48" r:id="rId3"/>
    <sheet name="BUDGET-Certification (E-Signed)" sheetId="49" r:id="rId4"/>
    <sheet name="Budget-ADA" sheetId="28" r:id="rId5"/>
    <sheet name="Budget-Assumptions" sheetId="29" r:id="rId6"/>
    <sheet name="Budget-Restricted MYP" sheetId="31" r:id="rId7"/>
    <sheet name="Budget-Unrestricted MYP" sheetId="30" r:id="rId8"/>
    <sheet name="Budget-Summary MYP" sheetId="32" r:id="rId9"/>
    <sheet name="Budget-DEBT" sheetId="36" r:id="rId10"/>
    <sheet name="Budget-Cash Flow Year 1" sheetId="34" r:id="rId11"/>
    <sheet name="Budget-Cash Flow Year 2" sheetId="35" r:id="rId12"/>
    <sheet name="INTERIM-CHECKLIST" sheetId="9" r:id="rId13"/>
    <sheet name="INTERIM-CERTIFICATION" sheetId="10" r:id="rId14"/>
    <sheet name="1st Interim-ADA" sheetId="14" r:id="rId15"/>
    <sheet name="1st Interim-Assumptions" sheetId="21" r:id="rId16"/>
    <sheet name="1st Interim-Unrestricted MYP" sheetId="17" r:id="rId17"/>
    <sheet name="1st Interim-Restricted MYP" sheetId="16" r:id="rId18"/>
    <sheet name="1st Interim-Summary MYP" sheetId="2" r:id="rId19"/>
    <sheet name="1st Interim-DEBT" sheetId="15" r:id="rId20"/>
    <sheet name="1st Interim-Cash Flow Year 1" sheetId="37" r:id="rId21"/>
    <sheet name="1st Interim-Cash Flow Year 2" sheetId="38" r:id="rId22"/>
    <sheet name="2nd Interim-ADA" sheetId="39" r:id="rId23"/>
    <sheet name="2nd Interim-Assumptions" sheetId="40" r:id="rId24"/>
    <sheet name="2nd Interim-Unrestricted MYP" sheetId="41" r:id="rId25"/>
    <sheet name="2nd Interim-Restricted MYP" sheetId="42" r:id="rId26"/>
    <sheet name="2nd Interim-Summary MYP" sheetId="43" r:id="rId27"/>
    <sheet name="2nd Interim-DEBT" sheetId="44" r:id="rId28"/>
    <sheet name="2nd Interim-Cash Flow Year 1" sheetId="45" r:id="rId29"/>
    <sheet name="2nd Interim-Cash Flow Year 2" sheetId="46" r:id="rId30"/>
  </sheets>
  <externalReferences>
    <externalReference r:id="rId31"/>
  </externalReferences>
  <definedNames>
    <definedName name="_xlnm.Print_Area" localSheetId="14">'1st Interim-ADA'!$A$1:$V$78</definedName>
    <definedName name="_xlnm.Print_Area" localSheetId="15">'1st Interim-Assumptions'!$A$1:$K$58</definedName>
    <definedName name="_xlnm.Print_Area" localSheetId="17">'1st Interim-Restricted MYP'!$A$1:$L$117</definedName>
    <definedName name="_xlnm.Print_Area" localSheetId="18">'1st Interim-Summary MYP'!$A$1:$L$71</definedName>
    <definedName name="_xlnm.Print_Area" localSheetId="16">'1st Interim-Unrestricted MYP'!$A$1:$L$117</definedName>
    <definedName name="_xlnm.Print_Area" localSheetId="22">'2nd Interim-ADA'!$A$1:$V$79</definedName>
    <definedName name="_xlnm.Print_Area" localSheetId="23">'2nd Interim-Assumptions'!$A$1:$K$56</definedName>
    <definedName name="_xlnm.Print_Area" localSheetId="27">'2nd Interim-DEBT'!$A$1:$K$32</definedName>
    <definedName name="_xlnm.Print_Area" localSheetId="25">'2nd Interim-Restricted MYP'!$A$1:$M$117</definedName>
    <definedName name="_xlnm.Print_Area" localSheetId="26">'2nd Interim-Summary MYP'!$A$1:$M$71</definedName>
    <definedName name="_xlnm.Print_Area" localSheetId="24">'2nd Interim-Unrestricted MYP'!$A$1:$N$117</definedName>
    <definedName name="_xlnm.Print_Area" localSheetId="4">'Budget-ADA'!$A$7:$S$78</definedName>
    <definedName name="_xlnm.Print_Area" localSheetId="2">'BUDGET-CERTIFICATION'!$A$1:$M$43</definedName>
    <definedName name="_xlnm.Print_Area" localSheetId="1">'BUDGET-CHECKLIST'!$A$1:$B$29</definedName>
    <definedName name="_xlnm.Print_Area" localSheetId="6">'Budget-Restricted MYP'!$A$1:$K$117</definedName>
    <definedName name="_xlnm.Print_Area" localSheetId="8">'Budget-Summary MYP'!$A$1:$K$72</definedName>
    <definedName name="_xlnm.Print_Area" localSheetId="7">'Budget-Unrestricted MYP'!$A$1:$K$117</definedName>
    <definedName name="_xlnm.Print_Area" localSheetId="0">Instructions!$A$1:$J$86</definedName>
    <definedName name="_xlnm.Print_Area" localSheetId="12">'INTERIM-CHECKLIST'!$A$1:$B$29</definedName>
    <definedName name="_xlnm.Print_Titles" localSheetId="14">'1st Interim-ADA'!$1:$9</definedName>
    <definedName name="_xlnm.Print_Titles" localSheetId="20">'1st Interim-Cash Flow Year 1'!$A:$C,'1st Interim-Cash Flow Year 1'!$1:$6</definedName>
    <definedName name="_xlnm.Print_Titles" localSheetId="21">'1st Interim-Cash Flow Year 2'!$A:$C</definedName>
    <definedName name="_xlnm.Print_Titles" localSheetId="17">'1st Interim-Restricted MYP'!$A:$D,'1st Interim-Restricted MYP'!$1:$10</definedName>
    <definedName name="_xlnm.Print_Titles" localSheetId="18">'1st Interim-Summary MYP'!$1:$10</definedName>
    <definedName name="_xlnm.Print_Titles" localSheetId="16">'1st Interim-Unrestricted MYP'!$1:$10</definedName>
    <definedName name="_xlnm.Print_Titles" localSheetId="22">'2nd Interim-ADA'!$1:$9</definedName>
    <definedName name="_xlnm.Print_Titles" localSheetId="28">'2nd Interim-Cash Flow Year 1'!$A:$C</definedName>
    <definedName name="_xlnm.Print_Titles" localSheetId="29">'2nd Interim-Cash Flow Year 2'!$A:$C</definedName>
    <definedName name="_xlnm.Print_Titles" localSheetId="25">'2nd Interim-Restricted MYP'!$1:$10</definedName>
    <definedName name="_xlnm.Print_Titles" localSheetId="26">'2nd Interim-Summary MYP'!$1:$10</definedName>
    <definedName name="_xlnm.Print_Titles" localSheetId="24">'2nd Interim-Unrestricted MYP'!$1:$10</definedName>
    <definedName name="_xlnm.Print_Titles" localSheetId="4">'Budget-ADA'!$1:$9</definedName>
    <definedName name="_xlnm.Print_Titles" localSheetId="10">'Budget-Cash Flow Year 1'!$A:$C</definedName>
    <definedName name="_xlnm.Print_Titles" localSheetId="11">'Budget-Cash Flow Year 2'!$A:$C,'Budget-Cash Flow Year 2'!$1:$6</definedName>
    <definedName name="_xlnm.Print_Titles" localSheetId="6">'Budget-Restricted MYP'!$1:$10</definedName>
    <definedName name="_xlnm.Print_Titles" localSheetId="8">'Budget-Summary MYP'!$1:$10</definedName>
    <definedName name="_xlnm.Print_Titles" localSheetId="7">'Budget-Unrestricted MYP'!$1:$10</definedName>
    <definedName name="validbudgets">'Budget-Assumptions'!$B$61:$C$61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0" i="38" l="1"/>
  <c r="I30" i="38" s="1"/>
  <c r="K30" i="38" s="1"/>
  <c r="M30" i="38" s="1"/>
  <c r="O30" i="38" s="1"/>
  <c r="Q30" i="38" s="1"/>
  <c r="S30" i="38" s="1"/>
  <c r="U30" i="38" s="1"/>
  <c r="W30" i="38" s="1"/>
  <c r="Y30" i="38" s="1"/>
  <c r="AA30" i="38" s="1"/>
  <c r="G29" i="38"/>
  <c r="I29" i="38" s="1"/>
  <c r="K29" i="38" s="1"/>
  <c r="M29" i="38" s="1"/>
  <c r="O29" i="38" s="1"/>
  <c r="Q29" i="38" s="1"/>
  <c r="S29" i="38" s="1"/>
  <c r="U29" i="38" s="1"/>
  <c r="W29" i="38" s="1"/>
  <c r="Y29" i="38" s="1"/>
  <c r="AA29" i="38" s="1"/>
  <c r="G28" i="38"/>
  <c r="I28" i="38" s="1"/>
  <c r="K28" i="38" s="1"/>
  <c r="M28" i="38" s="1"/>
  <c r="O28" i="38" s="1"/>
  <c r="Q28" i="38" s="1"/>
  <c r="S28" i="38" s="1"/>
  <c r="U28" i="38" s="1"/>
  <c r="W28" i="38" s="1"/>
  <c r="Y28" i="38" s="1"/>
  <c r="AA28" i="38" s="1"/>
  <c r="G27" i="38"/>
  <c r="I27" i="38" s="1"/>
  <c r="K27" i="38" s="1"/>
  <c r="M27" i="38" s="1"/>
  <c r="O27" i="38" s="1"/>
  <c r="Q27" i="38" s="1"/>
  <c r="S27" i="38" s="1"/>
  <c r="U27" i="38" s="1"/>
  <c r="W27" i="38" s="1"/>
  <c r="Y27" i="38" s="1"/>
  <c r="AA27" i="38" s="1"/>
  <c r="G26" i="38"/>
  <c r="I26" i="38" s="1"/>
  <c r="K26" i="38" s="1"/>
  <c r="M26" i="38" s="1"/>
  <c r="O26" i="38" s="1"/>
  <c r="Q26" i="38" s="1"/>
  <c r="S26" i="38" s="1"/>
  <c r="U26" i="38" s="1"/>
  <c r="W26" i="38" s="1"/>
  <c r="Y26" i="38" s="1"/>
  <c r="AA26" i="38" s="1"/>
  <c r="M51" i="38"/>
  <c r="O51" i="38"/>
  <c r="Q51" i="38"/>
  <c r="S51" i="38"/>
  <c r="U51" i="38"/>
  <c r="W51" i="38"/>
  <c r="J22" i="15"/>
  <c r="H22" i="15"/>
  <c r="F22" i="15"/>
  <c r="AA11" i="38"/>
  <c r="W11" i="38"/>
  <c r="Q11" i="38"/>
  <c r="K11" i="38"/>
  <c r="G30" i="37"/>
  <c r="E30" i="37"/>
  <c r="G28" i="37"/>
  <c r="E28" i="37"/>
  <c r="G26" i="37"/>
  <c r="E26" i="37"/>
  <c r="L48" i="10" l="1"/>
  <c r="L46" i="10"/>
  <c r="L44" i="10"/>
  <c r="M18" i="30" l="1"/>
  <c r="G33" i="29" l="1"/>
  <c r="K39" i="28" l="1"/>
  <c r="K43" i="28"/>
  <c r="E112" i="42" l="1"/>
  <c r="E113" i="42"/>
  <c r="E114" i="42"/>
  <c r="E115" i="42"/>
  <c r="E116" i="42"/>
  <c r="E117" i="42" s="1"/>
  <c r="E111" i="42"/>
  <c r="F112" i="42"/>
  <c r="F113" i="42"/>
  <c r="F114" i="42"/>
  <c r="F115" i="42"/>
  <c r="F116" i="42"/>
  <c r="F111" i="42"/>
  <c r="F91" i="42"/>
  <c r="F92" i="42"/>
  <c r="F93" i="42"/>
  <c r="F94" i="42"/>
  <c r="F95" i="42"/>
  <c r="F96" i="42"/>
  <c r="F97" i="42"/>
  <c r="F98" i="42"/>
  <c r="F99" i="42"/>
  <c r="F100" i="42"/>
  <c r="F101" i="42"/>
  <c r="F102" i="42"/>
  <c r="F103" i="42"/>
  <c r="F104" i="42"/>
  <c r="F105" i="42"/>
  <c r="F106" i="42"/>
  <c r="F107" i="42"/>
  <c r="F90" i="42"/>
  <c r="E91" i="42"/>
  <c r="E92" i="42"/>
  <c r="E93" i="42"/>
  <c r="E94" i="42"/>
  <c r="E95" i="42"/>
  <c r="E96" i="42"/>
  <c r="E97" i="42"/>
  <c r="E98" i="42"/>
  <c r="E99" i="42"/>
  <c r="E100" i="42"/>
  <c r="E101" i="42"/>
  <c r="E102" i="42"/>
  <c r="E103" i="42"/>
  <c r="E104" i="42"/>
  <c r="E105" i="42"/>
  <c r="E106" i="42"/>
  <c r="E107" i="42"/>
  <c r="E90" i="42"/>
  <c r="E76" i="42"/>
  <c r="E77" i="42"/>
  <c r="E78" i="42"/>
  <c r="E79" i="42"/>
  <c r="E80" i="42"/>
  <c r="E81" i="42"/>
  <c r="E82" i="42"/>
  <c r="E83" i="42"/>
  <c r="E75" i="42"/>
  <c r="F76" i="42"/>
  <c r="F77" i="42"/>
  <c r="F78" i="42"/>
  <c r="F79" i="42"/>
  <c r="F80" i="42"/>
  <c r="F81" i="42"/>
  <c r="F82" i="42"/>
  <c r="F83" i="42"/>
  <c r="F75" i="42"/>
  <c r="F53" i="42"/>
  <c r="F52" i="42"/>
  <c r="F50" i="42"/>
  <c r="H50" i="42" s="1"/>
  <c r="F43" i="42"/>
  <c r="F42" i="42"/>
  <c r="F44" i="42" s="1"/>
  <c r="F36" i="42"/>
  <c r="F35" i="42"/>
  <c r="F34" i="42"/>
  <c r="F33" i="42"/>
  <c r="F32" i="42"/>
  <c r="F31" i="42"/>
  <c r="F30" i="42"/>
  <c r="F29" i="42"/>
  <c r="F37" i="42" s="1"/>
  <c r="F24" i="42"/>
  <c r="F23" i="42"/>
  <c r="E116" i="17"/>
  <c r="E115" i="17"/>
  <c r="H115" i="17" s="1"/>
  <c r="E114" i="17"/>
  <c r="H114" i="17" s="1"/>
  <c r="E113" i="17"/>
  <c r="H113" i="17" s="1"/>
  <c r="E112" i="17"/>
  <c r="H112" i="17" s="1"/>
  <c r="E111" i="17"/>
  <c r="H111" i="17" s="1"/>
  <c r="E107" i="17"/>
  <c r="H107" i="17" s="1"/>
  <c r="E106" i="17"/>
  <c r="E105" i="17"/>
  <c r="H105" i="17" s="1"/>
  <c r="E104" i="17"/>
  <c r="H104" i="17" s="1"/>
  <c r="E103" i="17"/>
  <c r="H103" i="17" s="1"/>
  <c r="E102" i="17"/>
  <c r="E101" i="17"/>
  <c r="H101" i="17" s="1"/>
  <c r="E100" i="17"/>
  <c r="H100" i="17" s="1"/>
  <c r="E99" i="17"/>
  <c r="H99" i="17" s="1"/>
  <c r="E98" i="17"/>
  <c r="H98" i="17" s="1"/>
  <c r="E97" i="17"/>
  <c r="E96" i="17"/>
  <c r="H96" i="17" s="1"/>
  <c r="E95" i="17"/>
  <c r="H95" i="17"/>
  <c r="E94" i="17"/>
  <c r="H94" i="17"/>
  <c r="E93" i="17"/>
  <c r="E92" i="17"/>
  <c r="H92" i="17" s="1"/>
  <c r="E91" i="17"/>
  <c r="H91" i="17" s="1"/>
  <c r="E90" i="17"/>
  <c r="F117" i="17"/>
  <c r="F25" i="17"/>
  <c r="E83" i="17"/>
  <c r="H83" i="17"/>
  <c r="E82" i="17"/>
  <c r="E81" i="17"/>
  <c r="H81" i="17" s="1"/>
  <c r="E80" i="17"/>
  <c r="H80" i="17" s="1"/>
  <c r="E79" i="17"/>
  <c r="E78" i="17"/>
  <c r="H78" i="17" s="1"/>
  <c r="E77" i="17"/>
  <c r="E76" i="17"/>
  <c r="H76" i="17" s="1"/>
  <c r="E75" i="17"/>
  <c r="H75" i="17" s="1"/>
  <c r="F108" i="17"/>
  <c r="F21" i="17" s="1"/>
  <c r="F84" i="17"/>
  <c r="F17" i="17" s="1"/>
  <c r="F117" i="16"/>
  <c r="F25" i="16" s="1"/>
  <c r="F25" i="2" s="1"/>
  <c r="F108" i="16"/>
  <c r="F21" i="16" s="1"/>
  <c r="F84" i="16"/>
  <c r="F17" i="16" s="1"/>
  <c r="E116" i="16"/>
  <c r="H116" i="16" s="1"/>
  <c r="E115" i="16"/>
  <c r="H115" i="16" s="1"/>
  <c r="E114" i="16"/>
  <c r="H114" i="16"/>
  <c r="E113" i="16"/>
  <c r="H113" i="16" s="1"/>
  <c r="E112" i="16"/>
  <c r="E111" i="16"/>
  <c r="E107" i="16"/>
  <c r="H107" i="16" s="1"/>
  <c r="E106" i="16"/>
  <c r="E105" i="16"/>
  <c r="H105" i="16" s="1"/>
  <c r="E104" i="16"/>
  <c r="E108" i="16" s="1"/>
  <c r="H108" i="16" s="1"/>
  <c r="E103" i="16"/>
  <c r="H103" i="16" s="1"/>
  <c r="E102" i="16"/>
  <c r="H102" i="16" s="1"/>
  <c r="E101" i="16"/>
  <c r="H101" i="16"/>
  <c r="E100" i="16"/>
  <c r="H100" i="16"/>
  <c r="E99" i="16"/>
  <c r="H99" i="16"/>
  <c r="E98" i="16"/>
  <c r="H98" i="16" s="1"/>
  <c r="E97" i="16"/>
  <c r="H97" i="16"/>
  <c r="E96" i="16"/>
  <c r="H96" i="16"/>
  <c r="E95" i="16"/>
  <c r="H95" i="16"/>
  <c r="E94" i="16"/>
  <c r="E93" i="16"/>
  <c r="H93" i="16" s="1"/>
  <c r="E92" i="16"/>
  <c r="E91" i="16"/>
  <c r="E90" i="16"/>
  <c r="H90" i="16" s="1"/>
  <c r="E83" i="16"/>
  <c r="H83" i="16" s="1"/>
  <c r="E82" i="16"/>
  <c r="H82" i="16" s="1"/>
  <c r="E81" i="16"/>
  <c r="H81" i="16" s="1"/>
  <c r="E80" i="16"/>
  <c r="H80" i="16" s="1"/>
  <c r="E79" i="16"/>
  <c r="E78" i="16"/>
  <c r="H78" i="16"/>
  <c r="E77" i="16"/>
  <c r="E76" i="16"/>
  <c r="H76" i="16" s="1"/>
  <c r="E75" i="16"/>
  <c r="H75" i="16"/>
  <c r="G117" i="42"/>
  <c r="G25" i="42" s="1"/>
  <c r="G108" i="42"/>
  <c r="G21" i="42" s="1"/>
  <c r="G84" i="42"/>
  <c r="G17" i="42" s="1"/>
  <c r="G84" i="41"/>
  <c r="G17" i="41" s="1"/>
  <c r="G117" i="41"/>
  <c r="G25" i="41" s="1"/>
  <c r="G25" i="43" s="1"/>
  <c r="G108" i="41"/>
  <c r="G21" i="41" s="1"/>
  <c r="E53" i="16"/>
  <c r="E53" i="17"/>
  <c r="E53" i="2"/>
  <c r="F116" i="41"/>
  <c r="E116" i="41"/>
  <c r="I116" i="41" s="1"/>
  <c r="F115" i="41"/>
  <c r="E115" i="41"/>
  <c r="I115" i="41" s="1"/>
  <c r="F114" i="41"/>
  <c r="E114" i="41"/>
  <c r="I114" i="41" s="1"/>
  <c r="F113" i="41"/>
  <c r="E113" i="41"/>
  <c r="F112" i="41"/>
  <c r="E112" i="41"/>
  <c r="I112" i="41" s="1"/>
  <c r="F111" i="41"/>
  <c r="E111" i="41"/>
  <c r="I111" i="41" s="1"/>
  <c r="F107" i="41"/>
  <c r="E107" i="41"/>
  <c r="I107" i="41" s="1"/>
  <c r="F106" i="41"/>
  <c r="E106" i="41"/>
  <c r="I106" i="41"/>
  <c r="F105" i="41"/>
  <c r="E105" i="41"/>
  <c r="I105" i="41" s="1"/>
  <c r="F104" i="41"/>
  <c r="E104" i="41"/>
  <c r="I104" i="41" s="1"/>
  <c r="F103" i="41"/>
  <c r="E103" i="41"/>
  <c r="I103" i="41" s="1"/>
  <c r="F102" i="41"/>
  <c r="E102" i="41"/>
  <c r="I102" i="41"/>
  <c r="F101" i="41"/>
  <c r="E101" i="41"/>
  <c r="I101" i="41" s="1"/>
  <c r="F100" i="41"/>
  <c r="E100" i="41"/>
  <c r="I100" i="41" s="1"/>
  <c r="F99" i="41"/>
  <c r="E99" i="41"/>
  <c r="I99" i="41" s="1"/>
  <c r="F98" i="41"/>
  <c r="E98" i="41"/>
  <c r="I98" i="41" s="1"/>
  <c r="F97" i="41"/>
  <c r="E97" i="41"/>
  <c r="I97" i="41" s="1"/>
  <c r="F96" i="41"/>
  <c r="E96" i="41"/>
  <c r="I96" i="41"/>
  <c r="F95" i="41"/>
  <c r="E95" i="41"/>
  <c r="I95" i="41" s="1"/>
  <c r="F94" i="41"/>
  <c r="E94" i="41"/>
  <c r="I94" i="41" s="1"/>
  <c r="F93" i="41"/>
  <c r="E93" i="41"/>
  <c r="I93" i="41" s="1"/>
  <c r="F92" i="41"/>
  <c r="E92" i="41"/>
  <c r="I92" i="41" s="1"/>
  <c r="F91" i="41"/>
  <c r="E91" i="41"/>
  <c r="F90" i="41"/>
  <c r="E90" i="41"/>
  <c r="F83" i="41"/>
  <c r="E83" i="41"/>
  <c r="I83" i="41" s="1"/>
  <c r="F82" i="41"/>
  <c r="E82" i="41"/>
  <c r="I82" i="41"/>
  <c r="F81" i="41"/>
  <c r="E81" i="41"/>
  <c r="I81" i="41" s="1"/>
  <c r="F80" i="41"/>
  <c r="E80" i="41"/>
  <c r="I80" i="41" s="1"/>
  <c r="F79" i="41"/>
  <c r="E79" i="41"/>
  <c r="I79" i="41" s="1"/>
  <c r="F78" i="41"/>
  <c r="E78" i="41"/>
  <c r="I78" i="41" s="1"/>
  <c r="F77" i="41"/>
  <c r="E77" i="41"/>
  <c r="I77" i="41" s="1"/>
  <c r="F76" i="41"/>
  <c r="E76" i="41"/>
  <c r="I76" i="41" s="1"/>
  <c r="F75" i="41"/>
  <c r="E75" i="41"/>
  <c r="H111" i="16"/>
  <c r="H106" i="16"/>
  <c r="H104" i="16"/>
  <c r="H94" i="16"/>
  <c r="H92" i="16"/>
  <c r="H91" i="16"/>
  <c r="H79" i="16"/>
  <c r="H77" i="16"/>
  <c r="H87" i="17"/>
  <c r="H106" i="17"/>
  <c r="H102" i="17"/>
  <c r="H97" i="17"/>
  <c r="H93" i="17"/>
  <c r="H90" i="17"/>
  <c r="H116" i="17"/>
  <c r="H82" i="17"/>
  <c r="H79" i="17"/>
  <c r="H77" i="17"/>
  <c r="F69" i="41"/>
  <c r="F69" i="43" s="1"/>
  <c r="F67" i="41"/>
  <c r="F67" i="43" s="1"/>
  <c r="F66" i="41"/>
  <c r="F65" i="41"/>
  <c r="F62" i="41"/>
  <c r="F61" i="41"/>
  <c r="F60" i="41"/>
  <c r="F60" i="43" s="1"/>
  <c r="F59" i="41"/>
  <c r="F53" i="41"/>
  <c r="G53" i="41" s="1"/>
  <c r="F52" i="41"/>
  <c r="F50" i="41"/>
  <c r="F43" i="41"/>
  <c r="F42" i="41"/>
  <c r="F36" i="41"/>
  <c r="F35" i="41"/>
  <c r="F34" i="41"/>
  <c r="F34" i="43" s="1"/>
  <c r="F33" i="41"/>
  <c r="F33" i="43" s="1"/>
  <c r="F32" i="41"/>
  <c r="F32" i="43" s="1"/>
  <c r="F31" i="41"/>
  <c r="F30" i="41"/>
  <c r="F29" i="41"/>
  <c r="F23" i="41"/>
  <c r="F16" i="41"/>
  <c r="F15" i="41"/>
  <c r="F15" i="43" s="1"/>
  <c r="F14" i="41"/>
  <c r="F14" i="43" s="1"/>
  <c r="F50" i="16"/>
  <c r="F50" i="17"/>
  <c r="I51" i="43"/>
  <c r="S6" i="10"/>
  <c r="M6" i="48"/>
  <c r="K27" i="40"/>
  <c r="K24" i="40"/>
  <c r="I27" i="40"/>
  <c r="I24" i="40"/>
  <c r="K17" i="40"/>
  <c r="K16" i="40"/>
  <c r="I16" i="40"/>
  <c r="I17" i="40"/>
  <c r="K10" i="21"/>
  <c r="K9" i="21"/>
  <c r="I10" i="21"/>
  <c r="I9" i="21"/>
  <c r="I9" i="29"/>
  <c r="I10" i="29"/>
  <c r="K9" i="29"/>
  <c r="K10" i="29"/>
  <c r="K17" i="21"/>
  <c r="K16" i="21"/>
  <c r="I17" i="21"/>
  <c r="I16" i="21"/>
  <c r="K33" i="21"/>
  <c r="K31" i="21"/>
  <c r="I33" i="21"/>
  <c r="I31" i="21"/>
  <c r="K27" i="21"/>
  <c r="K24" i="21"/>
  <c r="I27" i="21"/>
  <c r="I24" i="21"/>
  <c r="E39" i="38"/>
  <c r="AB55" i="46"/>
  <c r="Z55" i="46"/>
  <c r="X55" i="46"/>
  <c r="V55" i="46"/>
  <c r="T55" i="46"/>
  <c r="R55" i="46"/>
  <c r="P55" i="46"/>
  <c r="N55" i="46"/>
  <c r="L55" i="46"/>
  <c r="J55" i="46"/>
  <c r="H55" i="46"/>
  <c r="F55" i="46"/>
  <c r="AB54" i="46"/>
  <c r="Z54" i="46"/>
  <c r="X54" i="46"/>
  <c r="V54" i="46"/>
  <c r="T54" i="46"/>
  <c r="R54" i="46"/>
  <c r="P54" i="46"/>
  <c r="N54" i="46"/>
  <c r="L54" i="46"/>
  <c r="J54" i="46"/>
  <c r="H54" i="46"/>
  <c r="F54" i="46"/>
  <c r="AB53" i="46"/>
  <c r="Z53" i="46"/>
  <c r="X53" i="46"/>
  <c r="V53" i="46"/>
  <c r="T53" i="46"/>
  <c r="R53" i="46"/>
  <c r="P53" i="46"/>
  <c r="N53" i="46"/>
  <c r="L53" i="46"/>
  <c r="J53" i="46"/>
  <c r="H53" i="46"/>
  <c r="F53" i="46"/>
  <c r="AB52" i="46"/>
  <c r="Z52" i="46"/>
  <c r="X52" i="46"/>
  <c r="V52" i="46"/>
  <c r="T52" i="46"/>
  <c r="R52" i="46"/>
  <c r="P52" i="46"/>
  <c r="N52" i="46"/>
  <c r="L52" i="46"/>
  <c r="J52" i="46"/>
  <c r="H52" i="46"/>
  <c r="F52" i="46"/>
  <c r="AB51" i="46"/>
  <c r="Z51" i="46"/>
  <c r="X51" i="46"/>
  <c r="V51" i="46"/>
  <c r="T51" i="46"/>
  <c r="R51" i="46"/>
  <c r="P51" i="46"/>
  <c r="N51" i="46"/>
  <c r="L51" i="46"/>
  <c r="J51" i="46"/>
  <c r="H51" i="46"/>
  <c r="F51" i="46"/>
  <c r="AB47" i="46"/>
  <c r="Z47" i="46"/>
  <c r="X47" i="46"/>
  <c r="V47" i="46"/>
  <c r="T47" i="46"/>
  <c r="R47" i="46"/>
  <c r="P47" i="46"/>
  <c r="N47" i="46"/>
  <c r="L47" i="46"/>
  <c r="J47" i="46"/>
  <c r="H47" i="46"/>
  <c r="F47" i="46"/>
  <c r="AB46" i="46"/>
  <c r="Z46" i="46"/>
  <c r="X46" i="46"/>
  <c r="V46" i="46"/>
  <c r="T46" i="46"/>
  <c r="R46" i="46"/>
  <c r="P46" i="46"/>
  <c r="N46" i="46"/>
  <c r="L46" i="46"/>
  <c r="J46" i="46"/>
  <c r="H46" i="46"/>
  <c r="F46" i="46"/>
  <c r="AB45" i="46"/>
  <c r="Z45" i="46"/>
  <c r="X45" i="46"/>
  <c r="V45" i="46"/>
  <c r="T45" i="46"/>
  <c r="R45" i="46"/>
  <c r="P45" i="46"/>
  <c r="N45" i="46"/>
  <c r="L45" i="46"/>
  <c r="J45" i="46"/>
  <c r="H45" i="46"/>
  <c r="F45" i="46"/>
  <c r="AB44" i="46"/>
  <c r="Z44" i="46"/>
  <c r="X44" i="46"/>
  <c r="V44" i="46"/>
  <c r="T44" i="46"/>
  <c r="R44" i="46"/>
  <c r="P44" i="46"/>
  <c r="N44" i="46"/>
  <c r="L44" i="46"/>
  <c r="J44" i="46"/>
  <c r="H44" i="46"/>
  <c r="F44" i="46"/>
  <c r="AB43" i="46"/>
  <c r="Z43" i="46"/>
  <c r="X43" i="46"/>
  <c r="V43" i="46"/>
  <c r="T43" i="46"/>
  <c r="R43" i="46"/>
  <c r="P43" i="46"/>
  <c r="N43" i="46"/>
  <c r="L43" i="46"/>
  <c r="J43" i="46"/>
  <c r="H43" i="46"/>
  <c r="F43" i="46"/>
  <c r="AB55" i="45"/>
  <c r="Z55" i="45"/>
  <c r="X55" i="45"/>
  <c r="V55" i="45"/>
  <c r="T55" i="45"/>
  <c r="R55" i="45"/>
  <c r="P55" i="45"/>
  <c r="N55" i="45"/>
  <c r="L55" i="45"/>
  <c r="J55" i="45"/>
  <c r="H55" i="45"/>
  <c r="F55" i="45"/>
  <c r="AB54" i="45"/>
  <c r="Z54" i="45"/>
  <c r="X54" i="45"/>
  <c r="V54" i="45"/>
  <c r="T54" i="45"/>
  <c r="R54" i="45"/>
  <c r="P54" i="45"/>
  <c r="N54" i="45"/>
  <c r="L54" i="45"/>
  <c r="J54" i="45"/>
  <c r="H54" i="45"/>
  <c r="F54" i="45"/>
  <c r="AB53" i="45"/>
  <c r="Z53" i="45"/>
  <c r="X53" i="45"/>
  <c r="V53" i="45"/>
  <c r="T53" i="45"/>
  <c r="R53" i="45"/>
  <c r="P53" i="45"/>
  <c r="N53" i="45"/>
  <c r="L53" i="45"/>
  <c r="J53" i="45"/>
  <c r="H53" i="45"/>
  <c r="F53" i="45"/>
  <c r="AB52" i="45"/>
  <c r="Z52" i="45"/>
  <c r="X52" i="45"/>
  <c r="V52" i="45"/>
  <c r="T52" i="45"/>
  <c r="R52" i="45"/>
  <c r="P52" i="45"/>
  <c r="N52" i="45"/>
  <c r="L52" i="45"/>
  <c r="J52" i="45"/>
  <c r="H52" i="45"/>
  <c r="F52" i="45"/>
  <c r="AB51" i="45"/>
  <c r="Z51" i="45"/>
  <c r="X51" i="45"/>
  <c r="V51" i="45"/>
  <c r="T51" i="45"/>
  <c r="R51" i="45"/>
  <c r="P51" i="45"/>
  <c r="N51" i="45"/>
  <c r="L51" i="45"/>
  <c r="J51" i="45"/>
  <c r="H51" i="45"/>
  <c r="F51" i="45"/>
  <c r="AB47" i="45"/>
  <c r="Z47" i="45"/>
  <c r="X47" i="45"/>
  <c r="V47" i="45"/>
  <c r="T47" i="45"/>
  <c r="R47" i="45"/>
  <c r="P47" i="45"/>
  <c r="N47" i="45"/>
  <c r="L47" i="45"/>
  <c r="J47" i="45"/>
  <c r="H47" i="45"/>
  <c r="F47" i="45"/>
  <c r="AB46" i="45"/>
  <c r="Z46" i="45"/>
  <c r="X46" i="45"/>
  <c r="V46" i="45"/>
  <c r="T46" i="45"/>
  <c r="R46" i="45"/>
  <c r="P46" i="45"/>
  <c r="N46" i="45"/>
  <c r="L46" i="45"/>
  <c r="J46" i="45"/>
  <c r="H46" i="45"/>
  <c r="F46" i="45"/>
  <c r="AB45" i="45"/>
  <c r="Z45" i="45"/>
  <c r="X45" i="45"/>
  <c r="V45" i="45"/>
  <c r="T45" i="45"/>
  <c r="R45" i="45"/>
  <c r="P45" i="45"/>
  <c r="N45" i="45"/>
  <c r="L45" i="45"/>
  <c r="J45" i="45"/>
  <c r="H45" i="45"/>
  <c r="F45" i="45"/>
  <c r="AB44" i="45"/>
  <c r="Z44" i="45"/>
  <c r="X44" i="45"/>
  <c r="V44" i="45"/>
  <c r="T44" i="45"/>
  <c r="R44" i="45"/>
  <c r="P44" i="45"/>
  <c r="N44" i="45"/>
  <c r="L44" i="45"/>
  <c r="J44" i="45"/>
  <c r="H44" i="45"/>
  <c r="F44" i="45"/>
  <c r="AB43" i="45"/>
  <c r="Z43" i="45"/>
  <c r="X43" i="45"/>
  <c r="V43" i="45"/>
  <c r="T43" i="45"/>
  <c r="R43" i="45"/>
  <c r="P43" i="45"/>
  <c r="N43" i="45"/>
  <c r="L43" i="45"/>
  <c r="J43" i="45"/>
  <c r="H43" i="45"/>
  <c r="F43" i="45"/>
  <c r="M116" i="42"/>
  <c r="K116" i="42"/>
  <c r="M115" i="42"/>
  <c r="K115" i="42"/>
  <c r="M114" i="42"/>
  <c r="K114" i="42"/>
  <c r="M113" i="42"/>
  <c r="K113" i="42"/>
  <c r="M112" i="42"/>
  <c r="K112" i="42"/>
  <c r="M111" i="42"/>
  <c r="K111" i="42"/>
  <c r="M107" i="42"/>
  <c r="K107" i="42"/>
  <c r="M106" i="42"/>
  <c r="K106" i="42"/>
  <c r="M105" i="42"/>
  <c r="K105" i="42"/>
  <c r="M104" i="42"/>
  <c r="K104" i="42"/>
  <c r="M103" i="42"/>
  <c r="K103" i="42"/>
  <c r="M102" i="42"/>
  <c r="K102" i="42"/>
  <c r="M101" i="42"/>
  <c r="K101" i="42"/>
  <c r="M100" i="42"/>
  <c r="K100" i="42"/>
  <c r="M99" i="42"/>
  <c r="K99" i="42"/>
  <c r="M98" i="42"/>
  <c r="K98" i="42"/>
  <c r="M97" i="42"/>
  <c r="K97" i="42"/>
  <c r="M96" i="42"/>
  <c r="K96" i="42"/>
  <c r="M95" i="42"/>
  <c r="K95" i="42"/>
  <c r="M94" i="42"/>
  <c r="K94" i="42"/>
  <c r="M93" i="42"/>
  <c r="K93" i="42"/>
  <c r="M92" i="42"/>
  <c r="K92" i="42"/>
  <c r="M91" i="42"/>
  <c r="K91" i="42"/>
  <c r="M90" i="42"/>
  <c r="K90" i="42"/>
  <c r="M83" i="42"/>
  <c r="K83" i="42"/>
  <c r="M82" i="42"/>
  <c r="K82" i="42"/>
  <c r="M81" i="42"/>
  <c r="K81" i="42"/>
  <c r="M80" i="42"/>
  <c r="K80" i="42"/>
  <c r="M79" i="42"/>
  <c r="K79" i="42"/>
  <c r="M78" i="42"/>
  <c r="K78" i="42"/>
  <c r="M77" i="42"/>
  <c r="K77" i="42"/>
  <c r="M76" i="42"/>
  <c r="K76" i="42"/>
  <c r="M75" i="42"/>
  <c r="K75" i="42"/>
  <c r="M43" i="42"/>
  <c r="K43" i="42"/>
  <c r="M42" i="42"/>
  <c r="K42" i="42"/>
  <c r="M36" i="42"/>
  <c r="K36" i="42"/>
  <c r="M35" i="42"/>
  <c r="K35" i="42"/>
  <c r="M34" i="42"/>
  <c r="K34" i="42"/>
  <c r="M33" i="42"/>
  <c r="K33" i="42"/>
  <c r="M32" i="42"/>
  <c r="K32" i="42"/>
  <c r="M31" i="42"/>
  <c r="K31" i="42"/>
  <c r="M30" i="42"/>
  <c r="K30" i="42"/>
  <c r="M29" i="42"/>
  <c r="K29" i="42"/>
  <c r="M24" i="42"/>
  <c r="K24" i="42"/>
  <c r="M23" i="42"/>
  <c r="K23" i="42"/>
  <c r="M116" i="41"/>
  <c r="K116" i="41"/>
  <c r="M115" i="41"/>
  <c r="K115" i="41"/>
  <c r="M114" i="41"/>
  <c r="K114" i="41"/>
  <c r="M113" i="41"/>
  <c r="K113" i="41"/>
  <c r="M112" i="41"/>
  <c r="K112" i="41"/>
  <c r="M111" i="41"/>
  <c r="K111" i="41"/>
  <c r="M107" i="41"/>
  <c r="K107" i="41"/>
  <c r="M106" i="41"/>
  <c r="K106" i="41"/>
  <c r="M105" i="41"/>
  <c r="K105" i="41"/>
  <c r="M104" i="41"/>
  <c r="K104" i="41"/>
  <c r="M103" i="41"/>
  <c r="K103" i="41"/>
  <c r="M102" i="41"/>
  <c r="K102" i="41"/>
  <c r="M101" i="41"/>
  <c r="K101" i="41"/>
  <c r="M100" i="41"/>
  <c r="K100" i="41"/>
  <c r="M99" i="41"/>
  <c r="K99" i="41"/>
  <c r="M98" i="41"/>
  <c r="K98" i="41"/>
  <c r="M97" i="41"/>
  <c r="K97" i="41"/>
  <c r="M96" i="41"/>
  <c r="K96" i="41"/>
  <c r="M95" i="41"/>
  <c r="K95" i="41"/>
  <c r="M94" i="41"/>
  <c r="K94" i="41"/>
  <c r="M93" i="41"/>
  <c r="K93" i="41"/>
  <c r="M92" i="41"/>
  <c r="K92" i="41"/>
  <c r="M91" i="41"/>
  <c r="K91" i="41"/>
  <c r="M90" i="41"/>
  <c r="K90" i="41"/>
  <c r="M83" i="41"/>
  <c r="K83" i="41"/>
  <c r="M82" i="41"/>
  <c r="K82" i="41"/>
  <c r="M81" i="41"/>
  <c r="K81" i="41"/>
  <c r="M80" i="41"/>
  <c r="K80" i="41"/>
  <c r="M79" i="41"/>
  <c r="K79" i="41"/>
  <c r="M78" i="41"/>
  <c r="K78" i="41"/>
  <c r="M77" i="41"/>
  <c r="K77" i="41"/>
  <c r="M76" i="41"/>
  <c r="K76" i="41"/>
  <c r="M75" i="41"/>
  <c r="K75" i="41"/>
  <c r="M69" i="41"/>
  <c r="K69" i="41"/>
  <c r="M67" i="41"/>
  <c r="K67" i="41"/>
  <c r="M66" i="41"/>
  <c r="K66" i="41"/>
  <c r="M65" i="41"/>
  <c r="K65" i="41"/>
  <c r="M62" i="41"/>
  <c r="K62" i="41"/>
  <c r="M61" i="41"/>
  <c r="K61" i="41"/>
  <c r="M60" i="41"/>
  <c r="K60" i="41"/>
  <c r="M59" i="41"/>
  <c r="K59" i="41"/>
  <c r="M43" i="41"/>
  <c r="K43" i="41"/>
  <c r="M42" i="41"/>
  <c r="K42" i="41"/>
  <c r="M36" i="41"/>
  <c r="K36" i="41"/>
  <c r="M35" i="41"/>
  <c r="K35" i="41"/>
  <c r="M34" i="41"/>
  <c r="K34" i="41"/>
  <c r="M33" i="41"/>
  <c r="K33" i="41"/>
  <c r="M32" i="41"/>
  <c r="K32" i="41"/>
  <c r="M31" i="41"/>
  <c r="K31" i="41"/>
  <c r="M30" i="41"/>
  <c r="K30" i="41"/>
  <c r="M29" i="41"/>
  <c r="K29" i="41"/>
  <c r="M23" i="41"/>
  <c r="K23" i="41"/>
  <c r="M16" i="41"/>
  <c r="K16" i="41"/>
  <c r="M15" i="41"/>
  <c r="K15" i="41"/>
  <c r="M14" i="41"/>
  <c r="K14" i="41"/>
  <c r="K58" i="40"/>
  <c r="I58" i="40"/>
  <c r="K57" i="40"/>
  <c r="I57" i="40"/>
  <c r="K56" i="40"/>
  <c r="I56" i="40"/>
  <c r="K55" i="40"/>
  <c r="I55" i="40"/>
  <c r="K54" i="40"/>
  <c r="I54" i="40"/>
  <c r="K53" i="40"/>
  <c r="I53" i="40"/>
  <c r="K52" i="40"/>
  <c r="I52" i="40"/>
  <c r="K51" i="40"/>
  <c r="I51" i="40"/>
  <c r="K48" i="40"/>
  <c r="I48" i="40"/>
  <c r="K47" i="40"/>
  <c r="I47" i="40"/>
  <c r="K43" i="40"/>
  <c r="I43" i="40"/>
  <c r="K42" i="40"/>
  <c r="I42" i="40"/>
  <c r="K41" i="40"/>
  <c r="I41" i="40"/>
  <c r="K40" i="40"/>
  <c r="I40" i="40"/>
  <c r="K37" i="40"/>
  <c r="I37" i="40"/>
  <c r="K36" i="40"/>
  <c r="I36" i="40"/>
  <c r="K35" i="40"/>
  <c r="I35" i="40"/>
  <c r="K34" i="40"/>
  <c r="I34" i="40"/>
  <c r="V59" i="39"/>
  <c r="S59" i="39"/>
  <c r="V58" i="39"/>
  <c r="S58" i="39"/>
  <c r="V57" i="39"/>
  <c r="S57" i="39"/>
  <c r="V56" i="39"/>
  <c r="S56" i="39"/>
  <c r="V55" i="39"/>
  <c r="S55" i="39"/>
  <c r="V54" i="39"/>
  <c r="S54" i="39"/>
  <c r="V53" i="39"/>
  <c r="S53" i="39"/>
  <c r="V52" i="39"/>
  <c r="S52" i="39"/>
  <c r="V46" i="39"/>
  <c r="S46" i="39"/>
  <c r="V45" i="39"/>
  <c r="S45" i="39"/>
  <c r="V44" i="39"/>
  <c r="S44" i="39"/>
  <c r="V43" i="39"/>
  <c r="S43" i="39"/>
  <c r="V42" i="39"/>
  <c r="S42" i="39"/>
  <c r="V41" i="39"/>
  <c r="S41" i="39"/>
  <c r="V40" i="39"/>
  <c r="S40" i="39"/>
  <c r="V39" i="39"/>
  <c r="S39" i="39"/>
  <c r="V33" i="39"/>
  <c r="S33" i="39"/>
  <c r="V32" i="39"/>
  <c r="S32" i="39"/>
  <c r="V31" i="39"/>
  <c r="S31" i="39"/>
  <c r="V30" i="39"/>
  <c r="S30" i="39"/>
  <c r="V29" i="39"/>
  <c r="S29" i="39"/>
  <c r="V28" i="39"/>
  <c r="S28" i="39"/>
  <c r="V27" i="39"/>
  <c r="S27" i="39"/>
  <c r="V26" i="39"/>
  <c r="S26" i="39"/>
  <c r="V23" i="39"/>
  <c r="S23" i="39"/>
  <c r="V19" i="39"/>
  <c r="S19" i="39"/>
  <c r="V18" i="39"/>
  <c r="S18" i="39"/>
  <c r="V17" i="39"/>
  <c r="S17" i="39"/>
  <c r="V16" i="39"/>
  <c r="S16" i="39"/>
  <c r="V15" i="39"/>
  <c r="S15" i="39"/>
  <c r="V14" i="39"/>
  <c r="S14" i="39"/>
  <c r="V13" i="39"/>
  <c r="S13" i="39"/>
  <c r="V12" i="39"/>
  <c r="S12" i="39"/>
  <c r="AB55" i="38"/>
  <c r="Z55" i="38"/>
  <c r="X55" i="38"/>
  <c r="V55" i="38"/>
  <c r="T55" i="38"/>
  <c r="R55" i="38"/>
  <c r="P55" i="38"/>
  <c r="N55" i="38"/>
  <c r="L55" i="38"/>
  <c r="J55" i="38"/>
  <c r="H55" i="38"/>
  <c r="F55" i="38"/>
  <c r="AB54" i="38"/>
  <c r="Z54" i="38"/>
  <c r="X54" i="38"/>
  <c r="V54" i="38"/>
  <c r="T54" i="38"/>
  <c r="R54" i="38"/>
  <c r="P54" i="38"/>
  <c r="N54" i="38"/>
  <c r="L54" i="38"/>
  <c r="J54" i="38"/>
  <c r="H54" i="38"/>
  <c r="F54" i="38"/>
  <c r="AB53" i="38"/>
  <c r="Z53" i="38"/>
  <c r="X53" i="38"/>
  <c r="V53" i="38"/>
  <c r="T53" i="38"/>
  <c r="R53" i="38"/>
  <c r="P53" i="38"/>
  <c r="N53" i="38"/>
  <c r="L53" i="38"/>
  <c r="J53" i="38"/>
  <c r="H53" i="38"/>
  <c r="F53" i="38"/>
  <c r="AB52" i="38"/>
  <c r="Z52" i="38"/>
  <c r="X52" i="38"/>
  <c r="V52" i="38"/>
  <c r="T52" i="38"/>
  <c r="R52" i="38"/>
  <c r="P52" i="38"/>
  <c r="N52" i="38"/>
  <c r="L52" i="38"/>
  <c r="J52" i="38"/>
  <c r="H52" i="38"/>
  <c r="F52" i="38"/>
  <c r="AB51" i="38"/>
  <c r="Z51" i="38"/>
  <c r="X51" i="38"/>
  <c r="V51" i="38"/>
  <c r="T51" i="38"/>
  <c r="R51" i="38"/>
  <c r="P51" i="38"/>
  <c r="N51" i="38"/>
  <c r="L51" i="38"/>
  <c r="J51" i="38"/>
  <c r="H51" i="38"/>
  <c r="F51" i="38"/>
  <c r="AB47" i="38"/>
  <c r="Z47" i="38"/>
  <c r="X47" i="38"/>
  <c r="V47" i="38"/>
  <c r="T47" i="38"/>
  <c r="R47" i="38"/>
  <c r="P47" i="38"/>
  <c r="N47" i="38"/>
  <c r="L47" i="38"/>
  <c r="J47" i="38"/>
  <c r="H47" i="38"/>
  <c r="F47" i="38"/>
  <c r="AB46" i="38"/>
  <c r="Z46" i="38"/>
  <c r="X46" i="38"/>
  <c r="V46" i="38"/>
  <c r="T46" i="38"/>
  <c r="R46" i="38"/>
  <c r="P46" i="38"/>
  <c r="N46" i="38"/>
  <c r="L46" i="38"/>
  <c r="J46" i="38"/>
  <c r="H46" i="38"/>
  <c r="F46" i="38"/>
  <c r="AB45" i="38"/>
  <c r="Z45" i="38"/>
  <c r="X45" i="38"/>
  <c r="V45" i="38"/>
  <c r="T45" i="38"/>
  <c r="R45" i="38"/>
  <c r="P45" i="38"/>
  <c r="N45" i="38"/>
  <c r="L45" i="38"/>
  <c r="J45" i="38"/>
  <c r="H45" i="38"/>
  <c r="F45" i="38"/>
  <c r="AB44" i="38"/>
  <c r="Z44" i="38"/>
  <c r="X44" i="38"/>
  <c r="V44" i="38"/>
  <c r="T44" i="38"/>
  <c r="R44" i="38"/>
  <c r="P44" i="38"/>
  <c r="N44" i="38"/>
  <c r="L44" i="38"/>
  <c r="J44" i="38"/>
  <c r="H44" i="38"/>
  <c r="F44" i="38"/>
  <c r="AB43" i="38"/>
  <c r="Z43" i="38"/>
  <c r="X43" i="38"/>
  <c r="V43" i="38"/>
  <c r="T43" i="38"/>
  <c r="R43" i="38"/>
  <c r="P43" i="38"/>
  <c r="N43" i="38"/>
  <c r="L43" i="38"/>
  <c r="J43" i="38"/>
  <c r="H43" i="38"/>
  <c r="F43" i="38"/>
  <c r="AB55" i="37"/>
  <c r="Z55" i="37"/>
  <c r="X55" i="37"/>
  <c r="V55" i="37"/>
  <c r="T55" i="37"/>
  <c r="R55" i="37"/>
  <c r="P55" i="37"/>
  <c r="N55" i="37"/>
  <c r="L55" i="37"/>
  <c r="J55" i="37"/>
  <c r="H55" i="37"/>
  <c r="F55" i="37"/>
  <c r="AB54" i="37"/>
  <c r="Z54" i="37"/>
  <c r="X54" i="37"/>
  <c r="V54" i="37"/>
  <c r="T54" i="37"/>
  <c r="R54" i="37"/>
  <c r="P54" i="37"/>
  <c r="N54" i="37"/>
  <c r="L54" i="37"/>
  <c r="J54" i="37"/>
  <c r="H54" i="37"/>
  <c r="F54" i="37"/>
  <c r="AB53" i="37"/>
  <c r="Z53" i="37"/>
  <c r="X53" i="37"/>
  <c r="V53" i="37"/>
  <c r="T53" i="37"/>
  <c r="R53" i="37"/>
  <c r="P53" i="37"/>
  <c r="N53" i="37"/>
  <c r="L53" i="37"/>
  <c r="J53" i="37"/>
  <c r="H53" i="37"/>
  <c r="F53" i="37"/>
  <c r="AB52" i="37"/>
  <c r="Z52" i="37"/>
  <c r="X52" i="37"/>
  <c r="V52" i="37"/>
  <c r="T52" i="37"/>
  <c r="R52" i="37"/>
  <c r="P52" i="37"/>
  <c r="N52" i="37"/>
  <c r="L52" i="37"/>
  <c r="J52" i="37"/>
  <c r="H52" i="37"/>
  <c r="F52" i="37"/>
  <c r="AB51" i="37"/>
  <c r="Z51" i="37"/>
  <c r="X51" i="37"/>
  <c r="V51" i="37"/>
  <c r="T51" i="37"/>
  <c r="R51" i="37"/>
  <c r="P51" i="37"/>
  <c r="N51" i="37"/>
  <c r="L51" i="37"/>
  <c r="J51" i="37"/>
  <c r="H51" i="37"/>
  <c r="F51" i="37"/>
  <c r="AB47" i="37"/>
  <c r="Z47" i="37"/>
  <c r="X47" i="37"/>
  <c r="V47" i="37"/>
  <c r="T47" i="37"/>
  <c r="R47" i="37"/>
  <c r="P47" i="37"/>
  <c r="N47" i="37"/>
  <c r="L47" i="37"/>
  <c r="J47" i="37"/>
  <c r="H47" i="37"/>
  <c r="F47" i="37"/>
  <c r="AB46" i="37"/>
  <c r="Z46" i="37"/>
  <c r="X46" i="37"/>
  <c r="V46" i="37"/>
  <c r="T46" i="37"/>
  <c r="R46" i="37"/>
  <c r="P46" i="37"/>
  <c r="N46" i="37"/>
  <c r="L46" i="37"/>
  <c r="J46" i="37"/>
  <c r="H46" i="37"/>
  <c r="F46" i="37"/>
  <c r="AB45" i="37"/>
  <c r="Z45" i="37"/>
  <c r="X45" i="37"/>
  <c r="V45" i="37"/>
  <c r="T45" i="37"/>
  <c r="R45" i="37"/>
  <c r="P45" i="37"/>
  <c r="N45" i="37"/>
  <c r="L45" i="37"/>
  <c r="J45" i="37"/>
  <c r="H45" i="37"/>
  <c r="F45" i="37"/>
  <c r="AB44" i="37"/>
  <c r="Z44" i="37"/>
  <c r="X44" i="37"/>
  <c r="V44" i="37"/>
  <c r="T44" i="37"/>
  <c r="R44" i="37"/>
  <c r="P44" i="37"/>
  <c r="N44" i="37"/>
  <c r="L44" i="37"/>
  <c r="J44" i="37"/>
  <c r="H44" i="37"/>
  <c r="F44" i="37"/>
  <c r="AB43" i="37"/>
  <c r="Z43" i="37"/>
  <c r="X43" i="37"/>
  <c r="V43" i="37"/>
  <c r="T43" i="37"/>
  <c r="R43" i="37"/>
  <c r="P43" i="37"/>
  <c r="N43" i="37"/>
  <c r="L43" i="37"/>
  <c r="J43" i="37"/>
  <c r="H43" i="37"/>
  <c r="F43" i="37"/>
  <c r="L116" i="16"/>
  <c r="J116" i="16"/>
  <c r="L115" i="16"/>
  <c r="J115" i="16"/>
  <c r="L114" i="16"/>
  <c r="J114" i="16"/>
  <c r="L113" i="16"/>
  <c r="J113" i="16"/>
  <c r="L112" i="16"/>
  <c r="J112" i="16"/>
  <c r="L111" i="16"/>
  <c r="J111" i="16"/>
  <c r="L107" i="16"/>
  <c r="J107" i="16"/>
  <c r="L106" i="16"/>
  <c r="J106" i="16"/>
  <c r="L105" i="16"/>
  <c r="J105" i="16"/>
  <c r="L104" i="16"/>
  <c r="J104" i="16"/>
  <c r="L103" i="16"/>
  <c r="J103" i="16"/>
  <c r="L102" i="16"/>
  <c r="J102" i="16"/>
  <c r="L101" i="16"/>
  <c r="J101" i="16"/>
  <c r="L100" i="16"/>
  <c r="J100" i="16"/>
  <c r="L99" i="16"/>
  <c r="J99" i="16"/>
  <c r="L98" i="16"/>
  <c r="J98" i="16"/>
  <c r="L97" i="16"/>
  <c r="J97" i="16"/>
  <c r="L96" i="16"/>
  <c r="J96" i="16"/>
  <c r="L95" i="16"/>
  <c r="J95" i="16"/>
  <c r="L94" i="16"/>
  <c r="J94" i="16"/>
  <c r="L93" i="16"/>
  <c r="J93" i="16"/>
  <c r="L92" i="16"/>
  <c r="J92" i="16"/>
  <c r="L91" i="16"/>
  <c r="J91" i="16"/>
  <c r="L90" i="16"/>
  <c r="J90" i="16"/>
  <c r="L83" i="16"/>
  <c r="J83" i="16"/>
  <c r="L82" i="16"/>
  <c r="J82" i="16"/>
  <c r="L81" i="16"/>
  <c r="J81" i="16"/>
  <c r="L80" i="16"/>
  <c r="J80" i="16"/>
  <c r="L79" i="16"/>
  <c r="J79" i="16"/>
  <c r="L78" i="16"/>
  <c r="J78" i="16"/>
  <c r="L77" i="16"/>
  <c r="J77" i="16"/>
  <c r="L76" i="16"/>
  <c r="J76" i="16"/>
  <c r="L75" i="16"/>
  <c r="J75" i="16"/>
  <c r="L43" i="16"/>
  <c r="J43" i="16"/>
  <c r="L42" i="16"/>
  <c r="J42" i="16"/>
  <c r="L36" i="16"/>
  <c r="J36" i="16"/>
  <c r="L35" i="16"/>
  <c r="J35" i="16"/>
  <c r="L34" i="16"/>
  <c r="J34" i="16"/>
  <c r="L33" i="16"/>
  <c r="J33" i="16"/>
  <c r="L32" i="16"/>
  <c r="J32" i="16"/>
  <c r="L31" i="16"/>
  <c r="J31" i="16"/>
  <c r="L30" i="16"/>
  <c r="J30" i="16"/>
  <c r="L29" i="16"/>
  <c r="J29" i="16"/>
  <c r="L24" i="16"/>
  <c r="J24" i="16"/>
  <c r="L23" i="16"/>
  <c r="J23" i="16"/>
  <c r="L116" i="17"/>
  <c r="J116" i="17"/>
  <c r="L115" i="17"/>
  <c r="J115" i="17"/>
  <c r="L114" i="17"/>
  <c r="J114" i="17"/>
  <c r="L113" i="17"/>
  <c r="J113" i="17"/>
  <c r="L112" i="17"/>
  <c r="J112" i="17"/>
  <c r="L111" i="17"/>
  <c r="J111" i="17"/>
  <c r="L107" i="17"/>
  <c r="J107" i="17"/>
  <c r="L106" i="17"/>
  <c r="J106" i="17"/>
  <c r="L105" i="17"/>
  <c r="J105" i="17"/>
  <c r="L104" i="17"/>
  <c r="J104" i="17"/>
  <c r="L103" i="17"/>
  <c r="J103" i="17"/>
  <c r="L102" i="17"/>
  <c r="J102" i="17"/>
  <c r="L101" i="17"/>
  <c r="J101" i="17"/>
  <c r="L100" i="17"/>
  <c r="J100" i="17"/>
  <c r="L99" i="17"/>
  <c r="J99" i="17"/>
  <c r="L98" i="17"/>
  <c r="J98" i="17"/>
  <c r="L97" i="17"/>
  <c r="J97" i="17"/>
  <c r="L96" i="17"/>
  <c r="J96" i="17"/>
  <c r="L95" i="17"/>
  <c r="J95" i="17"/>
  <c r="L94" i="17"/>
  <c r="J94" i="17"/>
  <c r="L93" i="17"/>
  <c r="J93" i="17"/>
  <c r="L92" i="17"/>
  <c r="J92" i="17"/>
  <c r="L91" i="17"/>
  <c r="J91" i="17"/>
  <c r="L90" i="17"/>
  <c r="J90" i="17"/>
  <c r="L83" i="17"/>
  <c r="J83" i="17"/>
  <c r="L82" i="17"/>
  <c r="J82" i="17"/>
  <c r="L81" i="17"/>
  <c r="J81" i="17"/>
  <c r="L80" i="17"/>
  <c r="J80" i="17"/>
  <c r="L79" i="17"/>
  <c r="J79" i="17"/>
  <c r="L78" i="17"/>
  <c r="J78" i="17"/>
  <c r="L77" i="17"/>
  <c r="J77" i="17"/>
  <c r="L76" i="17"/>
  <c r="J76" i="17"/>
  <c r="L75" i="17"/>
  <c r="J75" i="17"/>
  <c r="L69" i="17"/>
  <c r="J69" i="17"/>
  <c r="L67" i="17"/>
  <c r="J67" i="17"/>
  <c r="L66" i="17"/>
  <c r="J66" i="17"/>
  <c r="L65" i="17"/>
  <c r="J65" i="17"/>
  <c r="L62" i="17"/>
  <c r="J62" i="17"/>
  <c r="L61" i="17"/>
  <c r="J61" i="17"/>
  <c r="L60" i="17"/>
  <c r="J60" i="17"/>
  <c r="L59" i="17"/>
  <c r="J59" i="17"/>
  <c r="L43" i="17"/>
  <c r="J43" i="17"/>
  <c r="L42" i="17"/>
  <c r="J42" i="17"/>
  <c r="L36" i="17"/>
  <c r="J36" i="17"/>
  <c r="L35" i="17"/>
  <c r="J35" i="17"/>
  <c r="L34" i="17"/>
  <c r="J34" i="17"/>
  <c r="L33" i="17"/>
  <c r="J33" i="17"/>
  <c r="L32" i="17"/>
  <c r="J32" i="17"/>
  <c r="L31" i="17"/>
  <c r="J31" i="17"/>
  <c r="L30" i="17"/>
  <c r="J30" i="17"/>
  <c r="L29" i="17"/>
  <c r="J29" i="17"/>
  <c r="L23" i="17"/>
  <c r="J23" i="17"/>
  <c r="L16" i="17"/>
  <c r="J16" i="17"/>
  <c r="L15" i="17"/>
  <c r="J15" i="17"/>
  <c r="L14" i="17"/>
  <c r="J14" i="17"/>
  <c r="K58" i="21"/>
  <c r="I58" i="21"/>
  <c r="K57" i="21"/>
  <c r="I57" i="21"/>
  <c r="K56" i="21"/>
  <c r="I56" i="21"/>
  <c r="K55" i="21"/>
  <c r="I55" i="21"/>
  <c r="K54" i="21"/>
  <c r="I54" i="21"/>
  <c r="K53" i="21"/>
  <c r="I53" i="21"/>
  <c r="K52" i="21"/>
  <c r="I52" i="21"/>
  <c r="K51" i="21"/>
  <c r="I51" i="21"/>
  <c r="K48" i="21"/>
  <c r="I48" i="21"/>
  <c r="K47" i="21"/>
  <c r="I47" i="21"/>
  <c r="K43" i="21"/>
  <c r="I43" i="21"/>
  <c r="K42" i="21"/>
  <c r="I42" i="21"/>
  <c r="K41" i="21"/>
  <c r="I41" i="21"/>
  <c r="K40" i="21"/>
  <c r="I40" i="21"/>
  <c r="K37" i="21"/>
  <c r="I37" i="21"/>
  <c r="K36" i="21"/>
  <c r="I36" i="21"/>
  <c r="K35" i="21"/>
  <c r="I35" i="21"/>
  <c r="K34" i="21"/>
  <c r="I34" i="21"/>
  <c r="V59" i="14"/>
  <c r="S59" i="14"/>
  <c r="V58" i="14"/>
  <c r="S58" i="14"/>
  <c r="V57" i="14"/>
  <c r="S57" i="14"/>
  <c r="V56" i="14"/>
  <c r="S56" i="14"/>
  <c r="V55" i="14"/>
  <c r="S55" i="14"/>
  <c r="V54" i="14"/>
  <c r="S54" i="14"/>
  <c r="V53" i="14"/>
  <c r="S53" i="14"/>
  <c r="V52" i="14"/>
  <c r="S52" i="14"/>
  <c r="V46" i="14"/>
  <c r="S46" i="14"/>
  <c r="V45" i="14"/>
  <c r="S45" i="14"/>
  <c r="V44" i="14"/>
  <c r="S44" i="14"/>
  <c r="V43" i="14"/>
  <c r="S43" i="14"/>
  <c r="V42" i="14"/>
  <c r="S42" i="14"/>
  <c r="V41" i="14"/>
  <c r="S41" i="14"/>
  <c r="V40" i="14"/>
  <c r="S40" i="14"/>
  <c r="V39" i="14"/>
  <c r="S39" i="14"/>
  <c r="V33" i="14"/>
  <c r="S33" i="14"/>
  <c r="V32" i="14"/>
  <c r="S32" i="14"/>
  <c r="V31" i="14"/>
  <c r="S31" i="14"/>
  <c r="V30" i="14"/>
  <c r="S30" i="14"/>
  <c r="V29" i="14"/>
  <c r="S29" i="14"/>
  <c r="V28" i="14"/>
  <c r="S28" i="14"/>
  <c r="V27" i="14"/>
  <c r="S27" i="14"/>
  <c r="V26" i="14"/>
  <c r="S26" i="14"/>
  <c r="V23" i="14"/>
  <c r="S23" i="14"/>
  <c r="V19" i="14"/>
  <c r="S19" i="14"/>
  <c r="V18" i="14"/>
  <c r="S18" i="14"/>
  <c r="V17" i="14"/>
  <c r="S17" i="14"/>
  <c r="V16" i="14"/>
  <c r="S16" i="14"/>
  <c r="V15" i="14"/>
  <c r="S15" i="14"/>
  <c r="V14" i="14"/>
  <c r="S14" i="14"/>
  <c r="V13" i="14"/>
  <c r="S13" i="14"/>
  <c r="V12" i="14"/>
  <c r="S12" i="14"/>
  <c r="S59" i="28"/>
  <c r="P59" i="28"/>
  <c r="M59" i="28"/>
  <c r="S58" i="28"/>
  <c r="P58" i="28"/>
  <c r="M58" i="28"/>
  <c r="M58" i="39" s="1"/>
  <c r="S57" i="28"/>
  <c r="P57" i="28"/>
  <c r="M57" i="28"/>
  <c r="S56" i="28"/>
  <c r="P56" i="28"/>
  <c r="M56" i="28"/>
  <c r="M56" i="14" s="1"/>
  <c r="S55" i="28"/>
  <c r="P55" i="28"/>
  <c r="M55" i="28"/>
  <c r="M55" i="39" s="1"/>
  <c r="S54" i="28"/>
  <c r="P54" i="28"/>
  <c r="M54" i="28"/>
  <c r="M54" i="39" s="1"/>
  <c r="S53" i="28"/>
  <c r="P53" i="28"/>
  <c r="M53" i="28"/>
  <c r="S52" i="28"/>
  <c r="P52" i="28"/>
  <c r="M52" i="28"/>
  <c r="S46" i="28"/>
  <c r="P46" i="28"/>
  <c r="M46" i="28"/>
  <c r="S45" i="28"/>
  <c r="P45" i="28"/>
  <c r="M45" i="28"/>
  <c r="S44" i="28"/>
  <c r="P44" i="28"/>
  <c r="M44" i="28"/>
  <c r="S43" i="28"/>
  <c r="P43" i="28"/>
  <c r="M43" i="28"/>
  <c r="S42" i="28"/>
  <c r="P42" i="28"/>
  <c r="M42" i="28"/>
  <c r="M42" i="39" s="1"/>
  <c r="S41" i="28"/>
  <c r="P41" i="28"/>
  <c r="M41" i="28"/>
  <c r="S40" i="28"/>
  <c r="P40" i="28"/>
  <c r="M40" i="28"/>
  <c r="M40" i="39" s="1"/>
  <c r="S39" i="28"/>
  <c r="P39" i="28"/>
  <c r="M39" i="28"/>
  <c r="S33" i="28"/>
  <c r="P33" i="28"/>
  <c r="M33" i="28"/>
  <c r="S32" i="28"/>
  <c r="P32" i="28"/>
  <c r="M32" i="28"/>
  <c r="S31" i="28"/>
  <c r="P31" i="28"/>
  <c r="M31" i="28"/>
  <c r="S30" i="28"/>
  <c r="P30" i="28"/>
  <c r="M30" i="28"/>
  <c r="M30" i="14" s="1"/>
  <c r="S29" i="28"/>
  <c r="P29" i="28"/>
  <c r="M29" i="28"/>
  <c r="S28" i="28"/>
  <c r="P28" i="28"/>
  <c r="M28" i="28"/>
  <c r="M28" i="39" s="1"/>
  <c r="S27" i="28"/>
  <c r="P27" i="28"/>
  <c r="M27" i="28"/>
  <c r="S26" i="28"/>
  <c r="P26" i="28"/>
  <c r="M26" i="28"/>
  <c r="M26" i="14" s="1"/>
  <c r="S23" i="28"/>
  <c r="P23" i="28"/>
  <c r="M23" i="28"/>
  <c r="S19" i="28"/>
  <c r="P19" i="28"/>
  <c r="M19" i="28"/>
  <c r="S18" i="28"/>
  <c r="P18" i="28"/>
  <c r="M18" i="28"/>
  <c r="M18" i="39" s="1"/>
  <c r="S17" i="28"/>
  <c r="P17" i="28"/>
  <c r="M17" i="28"/>
  <c r="S16" i="28"/>
  <c r="P16" i="28"/>
  <c r="M16" i="28"/>
  <c r="M16" i="14"/>
  <c r="S15" i="28"/>
  <c r="P15" i="28"/>
  <c r="M15" i="28"/>
  <c r="S14" i="28"/>
  <c r="P14" i="28"/>
  <c r="M14" i="28"/>
  <c r="S13" i="28"/>
  <c r="P13" i="28"/>
  <c r="M13" i="28"/>
  <c r="M13" i="14" s="1"/>
  <c r="S12" i="28"/>
  <c r="P12" i="28"/>
  <c r="M12" i="28"/>
  <c r="M12" i="14" s="1"/>
  <c r="AB55" i="35"/>
  <c r="Z55" i="35"/>
  <c r="X55" i="35"/>
  <c r="V55" i="35"/>
  <c r="T55" i="35"/>
  <c r="R55" i="35"/>
  <c r="P55" i="35"/>
  <c r="N55" i="35"/>
  <c r="L55" i="35"/>
  <c r="J55" i="35"/>
  <c r="H55" i="35"/>
  <c r="F55" i="35"/>
  <c r="AB54" i="35"/>
  <c r="Z54" i="35"/>
  <c r="X54" i="35"/>
  <c r="V54" i="35"/>
  <c r="T54" i="35"/>
  <c r="R54" i="35"/>
  <c r="P54" i="35"/>
  <c r="N54" i="35"/>
  <c r="L54" i="35"/>
  <c r="J54" i="35"/>
  <c r="H54" i="35"/>
  <c r="F54" i="35"/>
  <c r="AB53" i="35"/>
  <c r="Z53" i="35"/>
  <c r="X53" i="35"/>
  <c r="V53" i="35"/>
  <c r="T53" i="35"/>
  <c r="R53" i="35"/>
  <c r="P53" i="35"/>
  <c r="N53" i="35"/>
  <c r="L53" i="35"/>
  <c r="J53" i="35"/>
  <c r="H53" i="35"/>
  <c r="F53" i="35"/>
  <c r="AB52" i="35"/>
  <c r="Z52" i="35"/>
  <c r="X52" i="35"/>
  <c r="V52" i="35"/>
  <c r="T52" i="35"/>
  <c r="R52" i="35"/>
  <c r="P52" i="35"/>
  <c r="N52" i="35"/>
  <c r="L52" i="35"/>
  <c r="J52" i="35"/>
  <c r="H52" i="35"/>
  <c r="F52" i="35"/>
  <c r="AB51" i="35"/>
  <c r="Z51" i="35"/>
  <c r="X51" i="35"/>
  <c r="V51" i="35"/>
  <c r="T51" i="35"/>
  <c r="R51" i="35"/>
  <c r="P51" i="35"/>
  <c r="N51" i="35"/>
  <c r="L51" i="35"/>
  <c r="J51" i="35"/>
  <c r="H51" i="35"/>
  <c r="F51" i="35"/>
  <c r="AB47" i="35"/>
  <c r="Z47" i="35"/>
  <c r="X47" i="35"/>
  <c r="V47" i="35"/>
  <c r="T47" i="35"/>
  <c r="R47" i="35"/>
  <c r="P47" i="35"/>
  <c r="N47" i="35"/>
  <c r="L47" i="35"/>
  <c r="J47" i="35"/>
  <c r="H47" i="35"/>
  <c r="F47" i="35"/>
  <c r="AB46" i="35"/>
  <c r="Z46" i="35"/>
  <c r="X46" i="35"/>
  <c r="V46" i="35"/>
  <c r="T46" i="35"/>
  <c r="R46" i="35"/>
  <c r="P46" i="35"/>
  <c r="N46" i="35"/>
  <c r="L46" i="35"/>
  <c r="J46" i="35"/>
  <c r="H46" i="35"/>
  <c r="F46" i="35"/>
  <c r="AB45" i="35"/>
  <c r="Z45" i="35"/>
  <c r="X45" i="35"/>
  <c r="V45" i="35"/>
  <c r="T45" i="35"/>
  <c r="R45" i="35"/>
  <c r="P45" i="35"/>
  <c r="N45" i="35"/>
  <c r="L45" i="35"/>
  <c r="J45" i="35"/>
  <c r="H45" i="35"/>
  <c r="F45" i="35"/>
  <c r="AB44" i="35"/>
  <c r="Z44" i="35"/>
  <c r="X44" i="35"/>
  <c r="V44" i="35"/>
  <c r="T44" i="35"/>
  <c r="R44" i="35"/>
  <c r="P44" i="35"/>
  <c r="N44" i="35"/>
  <c r="L44" i="35"/>
  <c r="J44" i="35"/>
  <c r="H44" i="35"/>
  <c r="F44" i="35"/>
  <c r="AB43" i="35"/>
  <c r="Z43" i="35"/>
  <c r="X43" i="35"/>
  <c r="V43" i="35"/>
  <c r="T43" i="35"/>
  <c r="R43" i="35"/>
  <c r="P43" i="35"/>
  <c r="N43" i="35"/>
  <c r="L43" i="35"/>
  <c r="J43" i="35"/>
  <c r="H43" i="35"/>
  <c r="F43" i="35"/>
  <c r="AB55" i="34"/>
  <c r="Z55" i="34"/>
  <c r="X55" i="34"/>
  <c r="V55" i="34"/>
  <c r="T55" i="34"/>
  <c r="R55" i="34"/>
  <c r="P55" i="34"/>
  <c r="N55" i="34"/>
  <c r="L55" i="34"/>
  <c r="J55" i="34"/>
  <c r="H55" i="34"/>
  <c r="F55" i="34"/>
  <c r="AB54" i="34"/>
  <c r="Z54" i="34"/>
  <c r="X54" i="34"/>
  <c r="V54" i="34"/>
  <c r="T54" i="34"/>
  <c r="R54" i="34"/>
  <c r="P54" i="34"/>
  <c r="N54" i="34"/>
  <c r="L54" i="34"/>
  <c r="J54" i="34"/>
  <c r="H54" i="34"/>
  <c r="F54" i="34"/>
  <c r="AB53" i="34"/>
  <c r="Z53" i="34"/>
  <c r="X53" i="34"/>
  <c r="V53" i="34"/>
  <c r="T53" i="34"/>
  <c r="R53" i="34"/>
  <c r="P53" i="34"/>
  <c r="N53" i="34"/>
  <c r="L53" i="34"/>
  <c r="J53" i="34"/>
  <c r="H53" i="34"/>
  <c r="F53" i="34"/>
  <c r="AB52" i="34"/>
  <c r="Z52" i="34"/>
  <c r="X52" i="34"/>
  <c r="V52" i="34"/>
  <c r="T52" i="34"/>
  <c r="R52" i="34"/>
  <c r="P52" i="34"/>
  <c r="N52" i="34"/>
  <c r="L52" i="34"/>
  <c r="J52" i="34"/>
  <c r="H52" i="34"/>
  <c r="F52" i="34"/>
  <c r="AB51" i="34"/>
  <c r="Z51" i="34"/>
  <c r="X51" i="34"/>
  <c r="V51" i="34"/>
  <c r="T51" i="34"/>
  <c r="R51" i="34"/>
  <c r="P51" i="34"/>
  <c r="N51" i="34"/>
  <c r="L51" i="34"/>
  <c r="J51" i="34"/>
  <c r="H51" i="34"/>
  <c r="F51" i="34"/>
  <c r="AB47" i="34"/>
  <c r="Z47" i="34"/>
  <c r="X47" i="34"/>
  <c r="V47" i="34"/>
  <c r="T47" i="34"/>
  <c r="R47" i="34"/>
  <c r="P47" i="34"/>
  <c r="N47" i="34"/>
  <c r="L47" i="34"/>
  <c r="J47" i="34"/>
  <c r="H47" i="34"/>
  <c r="F47" i="34"/>
  <c r="AB46" i="34"/>
  <c r="Z46" i="34"/>
  <c r="X46" i="34"/>
  <c r="V46" i="34"/>
  <c r="T46" i="34"/>
  <c r="R46" i="34"/>
  <c r="P46" i="34"/>
  <c r="N46" i="34"/>
  <c r="L46" i="34"/>
  <c r="J46" i="34"/>
  <c r="H46" i="34"/>
  <c r="F46" i="34"/>
  <c r="AB45" i="34"/>
  <c r="Z45" i="34"/>
  <c r="X45" i="34"/>
  <c r="V45" i="34"/>
  <c r="T45" i="34"/>
  <c r="R45" i="34"/>
  <c r="P45" i="34"/>
  <c r="N45" i="34"/>
  <c r="L45" i="34"/>
  <c r="J45" i="34"/>
  <c r="H45" i="34"/>
  <c r="F45" i="34"/>
  <c r="AB44" i="34"/>
  <c r="Z44" i="34"/>
  <c r="X44" i="34"/>
  <c r="V44" i="34"/>
  <c r="T44" i="34"/>
  <c r="R44" i="34"/>
  <c r="P44" i="34"/>
  <c r="N44" i="34"/>
  <c r="L44" i="34"/>
  <c r="J44" i="34"/>
  <c r="H44" i="34"/>
  <c r="F44" i="34"/>
  <c r="AB43" i="34"/>
  <c r="Z43" i="34"/>
  <c r="X43" i="34"/>
  <c r="V43" i="34"/>
  <c r="T43" i="34"/>
  <c r="R43" i="34"/>
  <c r="P43" i="34"/>
  <c r="N43" i="34"/>
  <c r="L43" i="34"/>
  <c r="J43" i="34"/>
  <c r="H43" i="34"/>
  <c r="F43" i="34"/>
  <c r="K58" i="29"/>
  <c r="K57" i="29"/>
  <c r="K56" i="29"/>
  <c r="K55" i="29"/>
  <c r="K54" i="29"/>
  <c r="K53" i="29"/>
  <c r="K52" i="29"/>
  <c r="K51" i="29"/>
  <c r="K48" i="29"/>
  <c r="K47" i="29"/>
  <c r="K43" i="29"/>
  <c r="K42" i="29"/>
  <c r="K41" i="29"/>
  <c r="K40" i="29"/>
  <c r="K37" i="29"/>
  <c r="K36" i="29"/>
  <c r="K35" i="29"/>
  <c r="K34" i="29"/>
  <c r="I58" i="29"/>
  <c r="I57" i="29"/>
  <c r="I56" i="29"/>
  <c r="I55" i="29"/>
  <c r="I54" i="29"/>
  <c r="I53" i="29"/>
  <c r="I52" i="29"/>
  <c r="I51" i="29"/>
  <c r="I48" i="29"/>
  <c r="I43" i="29"/>
  <c r="I42" i="29"/>
  <c r="I41" i="29"/>
  <c r="I40" i="29"/>
  <c r="I37" i="29"/>
  <c r="I36" i="29"/>
  <c r="I35" i="29"/>
  <c r="I34" i="29"/>
  <c r="G116" i="30"/>
  <c r="G115" i="30"/>
  <c r="G114" i="30"/>
  <c r="G113" i="30"/>
  <c r="G112" i="30"/>
  <c r="G111" i="30"/>
  <c r="G107" i="30"/>
  <c r="G106" i="30"/>
  <c r="G105" i="30"/>
  <c r="G104" i="30"/>
  <c r="G103" i="30"/>
  <c r="G102" i="30"/>
  <c r="G101" i="30"/>
  <c r="G100" i="30"/>
  <c r="G99" i="30"/>
  <c r="G98" i="30"/>
  <c r="G97" i="30"/>
  <c r="G96" i="30"/>
  <c r="G95" i="30"/>
  <c r="G94" i="30"/>
  <c r="G93" i="30"/>
  <c r="G92" i="30"/>
  <c r="G91" i="30"/>
  <c r="G90" i="30"/>
  <c r="G86" i="30"/>
  <c r="G83" i="30"/>
  <c r="G82" i="30"/>
  <c r="G81" i="30"/>
  <c r="G80" i="30"/>
  <c r="G79" i="30"/>
  <c r="G78" i="30"/>
  <c r="G77" i="30"/>
  <c r="G76" i="30"/>
  <c r="G75" i="30"/>
  <c r="G69" i="30"/>
  <c r="G67" i="30"/>
  <c r="G66" i="30"/>
  <c r="G62" i="30"/>
  <c r="G61" i="30"/>
  <c r="G60" i="30"/>
  <c r="G59" i="30"/>
  <c r="G52" i="30"/>
  <c r="G50" i="30"/>
  <c r="G43" i="30"/>
  <c r="G42" i="30"/>
  <c r="G36" i="30"/>
  <c r="G35" i="30"/>
  <c r="G34" i="30"/>
  <c r="G33" i="30"/>
  <c r="G32" i="30"/>
  <c r="G31" i="30"/>
  <c r="G30" i="30"/>
  <c r="G29" i="30"/>
  <c r="G23" i="30"/>
  <c r="G16" i="30"/>
  <c r="G15" i="30"/>
  <c r="G14" i="30"/>
  <c r="G13" i="30"/>
  <c r="I116" i="30"/>
  <c r="I115" i="30"/>
  <c r="I114" i="30"/>
  <c r="I113" i="30"/>
  <c r="I112" i="30"/>
  <c r="I111" i="30"/>
  <c r="I107" i="30"/>
  <c r="I106" i="30"/>
  <c r="I105" i="30"/>
  <c r="I104" i="30"/>
  <c r="I103" i="30"/>
  <c r="I102" i="30"/>
  <c r="I101" i="30"/>
  <c r="I100" i="30"/>
  <c r="I99" i="30"/>
  <c r="I98" i="30"/>
  <c r="I97" i="30"/>
  <c r="I96" i="30"/>
  <c r="I95" i="30"/>
  <c r="I94" i="30"/>
  <c r="I93" i="30"/>
  <c r="I92" i="30"/>
  <c r="I91" i="30"/>
  <c r="I90" i="30"/>
  <c r="I83" i="30"/>
  <c r="I82" i="30"/>
  <c r="I81" i="30"/>
  <c r="I80" i="30"/>
  <c r="I79" i="30"/>
  <c r="I78" i="30"/>
  <c r="I77" i="30"/>
  <c r="I76" i="30"/>
  <c r="I75" i="30"/>
  <c r="I69" i="30"/>
  <c r="I67" i="30"/>
  <c r="I66" i="30"/>
  <c r="I62" i="30"/>
  <c r="I61" i="30"/>
  <c r="I60" i="30"/>
  <c r="I59" i="30"/>
  <c r="I43" i="30"/>
  <c r="I42" i="30"/>
  <c r="I36" i="30"/>
  <c r="I35" i="30"/>
  <c r="I34" i="30"/>
  <c r="I33" i="30"/>
  <c r="I32" i="30"/>
  <c r="I31" i="30"/>
  <c r="I30" i="30"/>
  <c r="I29" i="30"/>
  <c r="I23" i="30"/>
  <c r="I16" i="30"/>
  <c r="I15" i="30"/>
  <c r="I14" i="30"/>
  <c r="K116" i="30"/>
  <c r="K115" i="30"/>
  <c r="K114" i="30"/>
  <c r="K113" i="30"/>
  <c r="K112" i="30"/>
  <c r="K111" i="30"/>
  <c r="K107" i="30"/>
  <c r="K106" i="30"/>
  <c r="K105" i="30"/>
  <c r="K104" i="30"/>
  <c r="K103" i="30"/>
  <c r="K102" i="30"/>
  <c r="K101" i="30"/>
  <c r="K100" i="30"/>
  <c r="K99" i="30"/>
  <c r="K98" i="30"/>
  <c r="K97" i="30"/>
  <c r="K96" i="30"/>
  <c r="K95" i="30"/>
  <c r="K94" i="30"/>
  <c r="K93" i="30"/>
  <c r="K92" i="30"/>
  <c r="K91" i="30"/>
  <c r="K90" i="30"/>
  <c r="K83" i="30"/>
  <c r="K82" i="30"/>
  <c r="K81" i="30"/>
  <c r="K80" i="30"/>
  <c r="K79" i="30"/>
  <c r="K78" i="30"/>
  <c r="K77" i="30"/>
  <c r="K76" i="30"/>
  <c r="K75" i="30"/>
  <c r="K69" i="30"/>
  <c r="K67" i="30"/>
  <c r="K66" i="30"/>
  <c r="K62" i="30"/>
  <c r="K61" i="30"/>
  <c r="K60" i="30"/>
  <c r="K59" i="30"/>
  <c r="K43" i="30"/>
  <c r="K42" i="30"/>
  <c r="K36" i="30"/>
  <c r="K35" i="30"/>
  <c r="K34" i="30"/>
  <c r="K33" i="30"/>
  <c r="K32" i="30"/>
  <c r="K31" i="30"/>
  <c r="K30" i="30"/>
  <c r="K29" i="30"/>
  <c r="K23" i="30"/>
  <c r="K16" i="30"/>
  <c r="K15" i="30"/>
  <c r="K14" i="30"/>
  <c r="G116" i="31"/>
  <c r="G115" i="31"/>
  <c r="G114" i="31"/>
  <c r="G113" i="31"/>
  <c r="G112" i="31"/>
  <c r="G111" i="31"/>
  <c r="G107" i="31"/>
  <c r="G106" i="31"/>
  <c r="G105" i="31"/>
  <c r="G104" i="31"/>
  <c r="G103" i="31"/>
  <c r="G102" i="31"/>
  <c r="G101" i="31"/>
  <c r="G100" i="31"/>
  <c r="G99" i="31"/>
  <c r="G98" i="31"/>
  <c r="G97" i="31"/>
  <c r="G96" i="31"/>
  <c r="G95" i="31"/>
  <c r="G94" i="31"/>
  <c r="G93" i="31"/>
  <c r="G92" i="31"/>
  <c r="G91" i="31"/>
  <c r="G90" i="31"/>
  <c r="G87" i="31"/>
  <c r="G83" i="31"/>
  <c r="G82" i="31"/>
  <c r="G81" i="31"/>
  <c r="G80" i="31"/>
  <c r="G79" i="31"/>
  <c r="G78" i="31"/>
  <c r="G77" i="31"/>
  <c r="G76" i="31"/>
  <c r="G75" i="31"/>
  <c r="G52" i="31"/>
  <c r="G50" i="31"/>
  <c r="G49" i="31"/>
  <c r="G43" i="31"/>
  <c r="G42" i="31"/>
  <c r="G36" i="31"/>
  <c r="G35" i="31"/>
  <c r="G34" i="31"/>
  <c r="G33" i="31"/>
  <c r="G32" i="31"/>
  <c r="G31" i="31"/>
  <c r="G30" i="31"/>
  <c r="G29" i="31"/>
  <c r="G24" i="31"/>
  <c r="G23" i="31"/>
  <c r="G19" i="31"/>
  <c r="G16" i="31"/>
  <c r="G15" i="31"/>
  <c r="G14" i="31"/>
  <c r="G13" i="31"/>
  <c r="I116" i="31"/>
  <c r="I115" i="31"/>
  <c r="I114" i="31"/>
  <c r="I113" i="31"/>
  <c r="I112" i="31"/>
  <c r="I111" i="31"/>
  <c r="I107" i="31"/>
  <c r="I106" i="31"/>
  <c r="I105" i="31"/>
  <c r="I104" i="31"/>
  <c r="I103" i="31"/>
  <c r="I102" i="31"/>
  <c r="I101" i="31"/>
  <c r="I100" i="31"/>
  <c r="I99" i="31"/>
  <c r="I98" i="31"/>
  <c r="I97" i="31"/>
  <c r="I96" i="31"/>
  <c r="I95" i="31"/>
  <c r="I94" i="31"/>
  <c r="I93" i="31"/>
  <c r="I92" i="31"/>
  <c r="I91" i="31"/>
  <c r="I90" i="31"/>
  <c r="I83" i="31"/>
  <c r="I82" i="31"/>
  <c r="I81" i="31"/>
  <c r="I80" i="31"/>
  <c r="I79" i="31"/>
  <c r="I78" i="31"/>
  <c r="I77" i="31"/>
  <c r="I76" i="31"/>
  <c r="I75" i="31"/>
  <c r="I43" i="31"/>
  <c r="I42" i="31"/>
  <c r="I36" i="31"/>
  <c r="I35" i="31"/>
  <c r="I34" i="31"/>
  <c r="I33" i="31"/>
  <c r="I32" i="31"/>
  <c r="I31" i="31"/>
  <c r="I30" i="31"/>
  <c r="I29" i="31"/>
  <c r="I24" i="31"/>
  <c r="I23" i="31"/>
  <c r="I19" i="31"/>
  <c r="I16" i="31"/>
  <c r="I15" i="31"/>
  <c r="I14" i="31"/>
  <c r="I13" i="31"/>
  <c r="K116" i="31"/>
  <c r="K115" i="31"/>
  <c r="K114" i="31"/>
  <c r="K113" i="31"/>
  <c r="K112" i="31"/>
  <c r="K111" i="31"/>
  <c r="K107" i="31"/>
  <c r="K106" i="31"/>
  <c r="K105" i="31"/>
  <c r="K104" i="31"/>
  <c r="K103" i="31"/>
  <c r="K102" i="31"/>
  <c r="K101" i="31"/>
  <c r="K100" i="31"/>
  <c r="K99" i="31"/>
  <c r="K98" i="31"/>
  <c r="K97" i="31"/>
  <c r="K96" i="31"/>
  <c r="K95" i="31"/>
  <c r="K94" i="31"/>
  <c r="K93" i="31"/>
  <c r="K92" i="31"/>
  <c r="K91" i="31"/>
  <c r="K90" i="31"/>
  <c r="K83" i="31"/>
  <c r="K82" i="31"/>
  <c r="K81" i="31"/>
  <c r="K80" i="31"/>
  <c r="K79" i="31"/>
  <c r="K78" i="31"/>
  <c r="K77" i="31"/>
  <c r="K76" i="31"/>
  <c r="K75" i="31"/>
  <c r="K43" i="31"/>
  <c r="K42" i="31"/>
  <c r="K36" i="31"/>
  <c r="K35" i="31"/>
  <c r="K34" i="31"/>
  <c r="K33" i="31"/>
  <c r="K32" i="31"/>
  <c r="K31" i="31"/>
  <c r="K30" i="31"/>
  <c r="K29" i="31"/>
  <c r="K24" i="31"/>
  <c r="K23" i="31"/>
  <c r="K19" i="31"/>
  <c r="K16" i="31"/>
  <c r="K15" i="31"/>
  <c r="K14" i="31"/>
  <c r="K13" i="31"/>
  <c r="J28" i="40"/>
  <c r="H28" i="40"/>
  <c r="G28" i="40"/>
  <c r="F28" i="40"/>
  <c r="F28" i="21"/>
  <c r="J28" i="21"/>
  <c r="H28" i="21"/>
  <c r="G28" i="21"/>
  <c r="K76" i="39"/>
  <c r="I76" i="39"/>
  <c r="L73" i="39"/>
  <c r="J73" i="39"/>
  <c r="U62" i="39"/>
  <c r="R62" i="39"/>
  <c r="O62" i="39"/>
  <c r="T61" i="39"/>
  <c r="U61" i="39" s="1"/>
  <c r="Q61" i="39"/>
  <c r="V61" i="39" s="1"/>
  <c r="O61" i="39"/>
  <c r="N61" i="39"/>
  <c r="S61" i="39"/>
  <c r="T60" i="39"/>
  <c r="T62" i="39" s="1"/>
  <c r="Q60" i="39"/>
  <c r="V60" i="39" s="1"/>
  <c r="N60" i="39"/>
  <c r="S60" i="39" s="1"/>
  <c r="L60" i="39"/>
  <c r="J60" i="39"/>
  <c r="U49" i="39"/>
  <c r="R49" i="39"/>
  <c r="O49" i="39"/>
  <c r="T48" i="39"/>
  <c r="Q48" i="39"/>
  <c r="V48" i="39" s="1"/>
  <c r="N48" i="39"/>
  <c r="T47" i="39"/>
  <c r="T49" i="39" s="1"/>
  <c r="Q47" i="39"/>
  <c r="N47" i="39"/>
  <c r="L47" i="39"/>
  <c r="J47" i="39"/>
  <c r="U36" i="39"/>
  <c r="R36" i="39"/>
  <c r="O36" i="39"/>
  <c r="T35" i="39"/>
  <c r="U35" i="39" s="1"/>
  <c r="Q35" i="39"/>
  <c r="V35" i="39" s="1"/>
  <c r="N35" i="39"/>
  <c r="T34" i="39"/>
  <c r="Q34" i="39"/>
  <c r="V34" i="39"/>
  <c r="N34" i="39"/>
  <c r="S34" i="39" s="1"/>
  <c r="L34" i="39"/>
  <c r="J34" i="39"/>
  <c r="M23" i="39"/>
  <c r="K23" i="39"/>
  <c r="P23" i="39" s="1"/>
  <c r="I23" i="39"/>
  <c r="T21" i="39"/>
  <c r="U21" i="39" s="1"/>
  <c r="Q21" i="39"/>
  <c r="V21" i="39"/>
  <c r="N21" i="39"/>
  <c r="N22" i="39" s="1"/>
  <c r="S22" i="39" s="1"/>
  <c r="T20" i="39"/>
  <c r="U22" i="39"/>
  <c r="Q20" i="39"/>
  <c r="V20" i="39" s="1"/>
  <c r="N20" i="39"/>
  <c r="S20" i="39" s="1"/>
  <c r="L20" i="39"/>
  <c r="J20" i="39"/>
  <c r="K76" i="14"/>
  <c r="I76" i="14"/>
  <c r="L73" i="14"/>
  <c r="J73" i="14"/>
  <c r="O62" i="14"/>
  <c r="T61" i="14"/>
  <c r="U61" i="14" s="1"/>
  <c r="Q61" i="14"/>
  <c r="V61" i="14" s="1"/>
  <c r="N61" i="14"/>
  <c r="O61" i="14" s="1"/>
  <c r="S61" i="14"/>
  <c r="T60" i="14"/>
  <c r="Q60" i="14"/>
  <c r="N60" i="14"/>
  <c r="N62" i="14" s="1"/>
  <c r="S62" i="14" s="1"/>
  <c r="S60" i="14"/>
  <c r="L60" i="14"/>
  <c r="J60" i="14"/>
  <c r="O49" i="14"/>
  <c r="T48" i="14"/>
  <c r="U48" i="14" s="1"/>
  <c r="Q48" i="14"/>
  <c r="V48" i="14" s="1"/>
  <c r="N48" i="14"/>
  <c r="S48" i="14"/>
  <c r="T47" i="14"/>
  <c r="T49" i="14" s="1"/>
  <c r="U49" i="14" s="1"/>
  <c r="Q47" i="14"/>
  <c r="N47" i="14"/>
  <c r="S47" i="14"/>
  <c r="L47" i="14"/>
  <c r="J47" i="14"/>
  <c r="T35" i="14"/>
  <c r="Q35" i="14"/>
  <c r="V35" i="14" s="1"/>
  <c r="N35" i="14"/>
  <c r="T34" i="14"/>
  <c r="V34" i="14" s="1"/>
  <c r="Q34" i="14"/>
  <c r="N34" i="14"/>
  <c r="L34" i="14"/>
  <c r="J34" i="14"/>
  <c r="T21" i="14"/>
  <c r="U21" i="14" s="1"/>
  <c r="T20" i="14"/>
  <c r="Q21" i="14"/>
  <c r="V21" i="14" s="1"/>
  <c r="R21" i="14"/>
  <c r="Q20" i="14"/>
  <c r="N21" i="14"/>
  <c r="N20" i="14"/>
  <c r="J20" i="14"/>
  <c r="L20" i="14"/>
  <c r="I23" i="14"/>
  <c r="K23" i="14"/>
  <c r="P23" i="14" s="1"/>
  <c r="M23" i="14"/>
  <c r="R62" i="28"/>
  <c r="O62" i="28"/>
  <c r="Q61" i="28"/>
  <c r="R61" i="28"/>
  <c r="N61" i="28"/>
  <c r="S61" i="28"/>
  <c r="K61" i="28"/>
  <c r="I61" i="28"/>
  <c r="M61" i="28" s="1"/>
  <c r="M61" i="39" s="1"/>
  <c r="Q60" i="28"/>
  <c r="Q62" i="28" s="1"/>
  <c r="N60" i="28"/>
  <c r="S60" i="28" s="1"/>
  <c r="K60" i="28"/>
  <c r="K60" i="14" s="1"/>
  <c r="P60" i="14" s="1"/>
  <c r="I60" i="28"/>
  <c r="R49" i="28"/>
  <c r="O49" i="28"/>
  <c r="J49" i="28"/>
  <c r="J49" i="39" s="1"/>
  <c r="Q48" i="28"/>
  <c r="R48" i="28" s="1"/>
  <c r="N48" i="28"/>
  <c r="S48" i="28" s="1"/>
  <c r="K48" i="28"/>
  <c r="I48" i="28"/>
  <c r="Q47" i="28"/>
  <c r="N47" i="28"/>
  <c r="K47" i="28"/>
  <c r="P47" i="28" s="1"/>
  <c r="I47" i="28"/>
  <c r="M47" i="28" s="1"/>
  <c r="M47" i="14" s="1"/>
  <c r="R36" i="28"/>
  <c r="O36" i="28"/>
  <c r="J36" i="28"/>
  <c r="J36" i="39"/>
  <c r="Q35" i="28"/>
  <c r="R35" i="28" s="1"/>
  <c r="Q34" i="28"/>
  <c r="N35" i="28"/>
  <c r="S35" i="28" s="1"/>
  <c r="N34" i="28"/>
  <c r="S34" i="28" s="1"/>
  <c r="K35" i="28"/>
  <c r="K34" i="28"/>
  <c r="I35" i="28"/>
  <c r="J35" i="28"/>
  <c r="I34" i="28"/>
  <c r="M34" i="28" s="1"/>
  <c r="Q21" i="28"/>
  <c r="R21" i="28"/>
  <c r="Q20" i="28"/>
  <c r="R22" i="28"/>
  <c r="N21" i="28"/>
  <c r="S21" i="28"/>
  <c r="N20" i="28"/>
  <c r="K21" i="28"/>
  <c r="P21" i="28" s="1"/>
  <c r="K20" i="28"/>
  <c r="K20" i="39" s="1"/>
  <c r="P20" i="39" s="1"/>
  <c r="O22" i="28"/>
  <c r="I20" i="28"/>
  <c r="K33" i="40"/>
  <c r="K31" i="40"/>
  <c r="I33" i="40"/>
  <c r="I31" i="40"/>
  <c r="F1" i="46"/>
  <c r="T1" i="46" s="1"/>
  <c r="G1" i="46"/>
  <c r="H1" i="46"/>
  <c r="U1" i="46"/>
  <c r="V1" i="46"/>
  <c r="G2" i="46"/>
  <c r="T2" i="46" s="1"/>
  <c r="H2" i="46"/>
  <c r="A3" i="46"/>
  <c r="AD10" i="46"/>
  <c r="AD11" i="46"/>
  <c r="AD12" i="46"/>
  <c r="AD13" i="46"/>
  <c r="AD14" i="46"/>
  <c r="AD16" i="46"/>
  <c r="AD17" i="46"/>
  <c r="AD18" i="46"/>
  <c r="AD20" i="46"/>
  <c r="AD21" i="46"/>
  <c r="AD22" i="46"/>
  <c r="E23" i="46"/>
  <c r="G23" i="46"/>
  <c r="I23" i="46"/>
  <c r="K23" i="46"/>
  <c r="M23" i="46"/>
  <c r="O23" i="46"/>
  <c r="Q23" i="46"/>
  <c r="Q58" i="46" s="1"/>
  <c r="S23" i="46"/>
  <c r="U23" i="46"/>
  <c r="W23" i="46"/>
  <c r="Y23" i="46"/>
  <c r="AA23" i="46"/>
  <c r="AC23" i="46"/>
  <c r="AC58" i="46" s="1"/>
  <c r="AD26" i="46"/>
  <c r="AD27" i="46"/>
  <c r="AD28" i="46"/>
  <c r="AD29" i="46"/>
  <c r="AD30" i="46"/>
  <c r="AD31" i="46"/>
  <c r="AD32" i="46"/>
  <c r="AD33" i="46"/>
  <c r="E34" i="46"/>
  <c r="G34" i="46"/>
  <c r="G58" i="46" s="1"/>
  <c r="I34" i="46"/>
  <c r="K34" i="46"/>
  <c r="M34" i="46"/>
  <c r="O34" i="46"/>
  <c r="Q34" i="46"/>
  <c r="S34" i="46"/>
  <c r="U34" i="46"/>
  <c r="W34" i="46"/>
  <c r="W58" i="46" s="1"/>
  <c r="Y34" i="46"/>
  <c r="AA34" i="46"/>
  <c r="AC34" i="46"/>
  <c r="AD37" i="46"/>
  <c r="AD39" i="46" s="1"/>
  <c r="AD38" i="46"/>
  <c r="G39" i="46"/>
  <c r="I39" i="46"/>
  <c r="K39" i="46"/>
  <c r="M39" i="46"/>
  <c r="O39" i="46"/>
  <c r="Q39" i="46"/>
  <c r="S39" i="46"/>
  <c r="U39" i="46"/>
  <c r="W39" i="46"/>
  <c r="Y39" i="46"/>
  <c r="AA39" i="46"/>
  <c r="AC39" i="46"/>
  <c r="AD43" i="46"/>
  <c r="AE43" i="46" s="1"/>
  <c r="AD44" i="46"/>
  <c r="AE44" i="46" s="1"/>
  <c r="AD45" i="46"/>
  <c r="AE45" i="46" s="1"/>
  <c r="AD46" i="46"/>
  <c r="AE46" i="46" s="1"/>
  <c r="AD47" i="46"/>
  <c r="AE47" i="46" s="1"/>
  <c r="D48" i="46"/>
  <c r="E48" i="46"/>
  <c r="G48" i="46"/>
  <c r="I48" i="46"/>
  <c r="K48" i="46"/>
  <c r="M48" i="46"/>
  <c r="O48" i="46"/>
  <c r="Q48" i="46"/>
  <c r="S48" i="46"/>
  <c r="U48" i="46"/>
  <c r="W48" i="46"/>
  <c r="Y48" i="46"/>
  <c r="AA48" i="46"/>
  <c r="AC48" i="46"/>
  <c r="AD51" i="46"/>
  <c r="AD52" i="46"/>
  <c r="AD53" i="46"/>
  <c r="AD54" i="46"/>
  <c r="AD55" i="46"/>
  <c r="E56" i="46"/>
  <c r="G56" i="46"/>
  <c r="I56" i="46"/>
  <c r="K56" i="46"/>
  <c r="M56" i="46"/>
  <c r="O56" i="46"/>
  <c r="Q56" i="46"/>
  <c r="S56" i="46"/>
  <c r="U56" i="46"/>
  <c r="W56" i="46"/>
  <c r="Y56" i="46"/>
  <c r="AA56" i="46"/>
  <c r="AC56" i="46"/>
  <c r="F1" i="45"/>
  <c r="U1" i="45" s="1"/>
  <c r="G1" i="45"/>
  <c r="V1" i="45"/>
  <c r="G2" i="45"/>
  <c r="U2" i="45" s="1"/>
  <c r="A3" i="45"/>
  <c r="AD10" i="45"/>
  <c r="AD11" i="45"/>
  <c r="AF11" i="45" s="1"/>
  <c r="AD12" i="45"/>
  <c r="AD13" i="45"/>
  <c r="AD14" i="45"/>
  <c r="AD16" i="45"/>
  <c r="AD17" i="45"/>
  <c r="AD18" i="45"/>
  <c r="AD20" i="45"/>
  <c r="AD21" i="45"/>
  <c r="AD22" i="45"/>
  <c r="E23" i="45"/>
  <c r="G23" i="45"/>
  <c r="I23" i="45"/>
  <c r="K23" i="45"/>
  <c r="M23" i="45"/>
  <c r="O23" i="45"/>
  <c r="Q23" i="45"/>
  <c r="S23" i="45"/>
  <c r="U23" i="45"/>
  <c r="W23" i="45"/>
  <c r="W58" i="45" s="1"/>
  <c r="Y23" i="45"/>
  <c r="AA23" i="45"/>
  <c r="AC23" i="45"/>
  <c r="AD26" i="45"/>
  <c r="AF26" i="45" s="1"/>
  <c r="AD27" i="45"/>
  <c r="AD28" i="45"/>
  <c r="AD29" i="45"/>
  <c r="AD30" i="45"/>
  <c r="AD31" i="45"/>
  <c r="AD32" i="45"/>
  <c r="AD33" i="45"/>
  <c r="E34" i="45"/>
  <c r="G34" i="45"/>
  <c r="I34" i="45"/>
  <c r="K34" i="45"/>
  <c r="M34" i="45"/>
  <c r="O34" i="45"/>
  <c r="Q34" i="45"/>
  <c r="S34" i="45"/>
  <c r="U34" i="45"/>
  <c r="W34" i="45"/>
  <c r="Y34" i="45"/>
  <c r="AA34" i="45"/>
  <c r="AC34" i="45"/>
  <c r="AD37" i="45"/>
  <c r="AD39" i="45" s="1"/>
  <c r="AD38" i="45"/>
  <c r="E39" i="45"/>
  <c r="G39" i="45"/>
  <c r="I39" i="45"/>
  <c r="K39" i="45"/>
  <c r="M39" i="45"/>
  <c r="O39" i="45"/>
  <c r="Q39" i="45"/>
  <c r="S39" i="45"/>
  <c r="U39" i="45"/>
  <c r="W39" i="45"/>
  <c r="Y39" i="45"/>
  <c r="AA39" i="45"/>
  <c r="AC39" i="45"/>
  <c r="AD43" i="45"/>
  <c r="AE43" i="45" s="1"/>
  <c r="AD44" i="45"/>
  <c r="AE44" i="45" s="1"/>
  <c r="AD45" i="45"/>
  <c r="AD46" i="45"/>
  <c r="AD47" i="45"/>
  <c r="AE47" i="45" s="1"/>
  <c r="D48" i="45"/>
  <c r="E48" i="45"/>
  <c r="G48" i="45"/>
  <c r="I48" i="45"/>
  <c r="K48" i="45"/>
  <c r="M48" i="45"/>
  <c r="M58" i="45" s="1"/>
  <c r="O48" i="45"/>
  <c r="Q48" i="45"/>
  <c r="S48" i="45"/>
  <c r="U48" i="45"/>
  <c r="W48" i="45"/>
  <c r="Y48" i="45"/>
  <c r="AA48" i="45"/>
  <c r="AC48" i="45"/>
  <c r="AD51" i="45"/>
  <c r="AD52" i="45"/>
  <c r="AD53" i="45"/>
  <c r="AD54" i="45"/>
  <c r="AD55" i="45"/>
  <c r="E56" i="45"/>
  <c r="G56" i="45"/>
  <c r="I56" i="45"/>
  <c r="K56" i="45"/>
  <c r="M56" i="45"/>
  <c r="O56" i="45"/>
  <c r="Q56" i="45"/>
  <c r="S56" i="45"/>
  <c r="U56" i="45"/>
  <c r="W56" i="45"/>
  <c r="Y56" i="45"/>
  <c r="Y58" i="45" s="1"/>
  <c r="AA56" i="45"/>
  <c r="AC56" i="45"/>
  <c r="A3" i="44"/>
  <c r="A4" i="44"/>
  <c r="D13" i="44"/>
  <c r="A1" i="43"/>
  <c r="A2" i="43"/>
  <c r="A3" i="43"/>
  <c r="H7" i="43"/>
  <c r="J7" i="43"/>
  <c r="L7" i="43"/>
  <c r="G9" i="43"/>
  <c r="A10" i="43"/>
  <c r="G13" i="43"/>
  <c r="G14" i="43"/>
  <c r="H14" i="43"/>
  <c r="AE11" i="45" s="1"/>
  <c r="J14" i="43"/>
  <c r="AE11" i="46" s="1"/>
  <c r="L14" i="43"/>
  <c r="G15" i="43"/>
  <c r="H15" i="43"/>
  <c r="K15" i="43" s="1"/>
  <c r="J15" i="43"/>
  <c r="M15" i="43" s="1"/>
  <c r="L15" i="43"/>
  <c r="F16" i="43"/>
  <c r="G16" i="43"/>
  <c r="H16" i="43"/>
  <c r="K16" i="43" s="1"/>
  <c r="J16" i="43"/>
  <c r="M16" i="43" s="1"/>
  <c r="L16" i="43"/>
  <c r="G19" i="43"/>
  <c r="G20" i="43"/>
  <c r="F23" i="43"/>
  <c r="G23" i="43"/>
  <c r="H23" i="43"/>
  <c r="AE20" i="45"/>
  <c r="J23" i="43"/>
  <c r="AE20" i="46" s="1"/>
  <c r="L23" i="43"/>
  <c r="E24" i="43"/>
  <c r="I24" i="43" s="1"/>
  <c r="F24" i="43"/>
  <c r="G24" i="43"/>
  <c r="H24" i="43"/>
  <c r="K24" i="43" s="1"/>
  <c r="J24" i="43"/>
  <c r="M24" i="43" s="1"/>
  <c r="L24" i="43"/>
  <c r="G29" i="43"/>
  <c r="H29" i="43"/>
  <c r="AE26" i="45" s="1"/>
  <c r="J29" i="43"/>
  <c r="L29" i="43"/>
  <c r="F30" i="43"/>
  <c r="G30" i="43"/>
  <c r="H30" i="43"/>
  <c r="K30" i="43" s="1"/>
  <c r="J30" i="43"/>
  <c r="M30" i="43" s="1"/>
  <c r="L30" i="43"/>
  <c r="G31" i="43"/>
  <c r="H31" i="43"/>
  <c r="AE28" i="45" s="1"/>
  <c r="J31" i="43"/>
  <c r="M31" i="43" s="1"/>
  <c r="L31" i="43"/>
  <c r="G32" i="43"/>
  <c r="H32" i="43"/>
  <c r="J32" i="43"/>
  <c r="L32" i="43"/>
  <c r="G33" i="43"/>
  <c r="H33" i="43"/>
  <c r="AE30" i="45" s="1"/>
  <c r="J33" i="43"/>
  <c r="AE30" i="46"/>
  <c r="L33" i="43"/>
  <c r="G34" i="43"/>
  <c r="H34" i="43"/>
  <c r="K34" i="43" s="1"/>
  <c r="J34" i="43"/>
  <c r="M34" i="43" s="1"/>
  <c r="L34" i="43"/>
  <c r="F35" i="43"/>
  <c r="G35" i="43"/>
  <c r="H35" i="43"/>
  <c r="AE32" i="45"/>
  <c r="J35" i="43"/>
  <c r="M35" i="43" s="1"/>
  <c r="L35" i="43"/>
  <c r="F36" i="43"/>
  <c r="G36" i="43"/>
  <c r="H36" i="43"/>
  <c r="J36" i="43"/>
  <c r="AE33" i="46"/>
  <c r="L36" i="43"/>
  <c r="G42" i="43"/>
  <c r="H42" i="43"/>
  <c r="K42" i="43"/>
  <c r="J42" i="43"/>
  <c r="M42" i="43"/>
  <c r="L42" i="43"/>
  <c r="F43" i="43"/>
  <c r="G43" i="43"/>
  <c r="H43" i="43"/>
  <c r="K43" i="43" s="1"/>
  <c r="J43" i="43"/>
  <c r="M43" i="43" s="1"/>
  <c r="L43" i="43"/>
  <c r="L44" i="43" s="1"/>
  <c r="B51" i="43"/>
  <c r="F52" i="43"/>
  <c r="B54" i="43"/>
  <c r="E54" i="43"/>
  <c r="I54" i="43" s="1"/>
  <c r="F59" i="43"/>
  <c r="G59" i="43"/>
  <c r="H59" i="43"/>
  <c r="K59" i="43"/>
  <c r="J59" i="43"/>
  <c r="M59" i="43" s="1"/>
  <c r="L59" i="43"/>
  <c r="G60" i="43"/>
  <c r="H60" i="43"/>
  <c r="K60" i="43"/>
  <c r="J60" i="43"/>
  <c r="M60" i="43"/>
  <c r="L60" i="43"/>
  <c r="F61" i="43"/>
  <c r="G61" i="43"/>
  <c r="H61" i="43"/>
  <c r="K61" i="43" s="1"/>
  <c r="J61" i="43"/>
  <c r="M61" i="43" s="1"/>
  <c r="L61" i="43"/>
  <c r="F62" i="43"/>
  <c r="G62" i="43"/>
  <c r="H62" i="43"/>
  <c r="K62" i="43" s="1"/>
  <c r="J62" i="43"/>
  <c r="M62" i="43" s="1"/>
  <c r="L62" i="43"/>
  <c r="F65" i="43"/>
  <c r="G65" i="43"/>
  <c r="H65" i="43"/>
  <c r="K65" i="43" s="1"/>
  <c r="J65" i="43"/>
  <c r="M65" i="43" s="1"/>
  <c r="L65" i="43"/>
  <c r="F66" i="43"/>
  <c r="G66" i="43"/>
  <c r="H66" i="43"/>
  <c r="K66" i="43"/>
  <c r="J66" i="43"/>
  <c r="M66" i="43"/>
  <c r="L66" i="43"/>
  <c r="G67" i="43"/>
  <c r="H67" i="43"/>
  <c r="K67" i="43" s="1"/>
  <c r="J67" i="43"/>
  <c r="M67" i="43"/>
  <c r="L67" i="43"/>
  <c r="G69" i="43"/>
  <c r="H69" i="43"/>
  <c r="K69" i="43" s="1"/>
  <c r="J69" i="43"/>
  <c r="M69" i="43" s="1"/>
  <c r="L69" i="43"/>
  <c r="A1" i="42"/>
  <c r="A2" i="42"/>
  <c r="A3" i="42"/>
  <c r="H7" i="42"/>
  <c r="J7" i="42"/>
  <c r="L7" i="42"/>
  <c r="G9" i="42"/>
  <c r="A10" i="42"/>
  <c r="E23" i="42"/>
  <c r="I23" i="42"/>
  <c r="E24" i="42"/>
  <c r="I24" i="42" s="1"/>
  <c r="J25" i="42"/>
  <c r="M25" i="42" s="1"/>
  <c r="E29" i="42"/>
  <c r="I29" i="42" s="1"/>
  <c r="E30" i="42"/>
  <c r="I30" i="42" s="1"/>
  <c r="E31" i="42"/>
  <c r="I31" i="42" s="1"/>
  <c r="E32" i="42"/>
  <c r="I32" i="42" s="1"/>
  <c r="E33" i="42"/>
  <c r="I33" i="42" s="1"/>
  <c r="E34" i="42"/>
  <c r="I34" i="42" s="1"/>
  <c r="E35" i="42"/>
  <c r="E36" i="42"/>
  <c r="I36" i="42" s="1"/>
  <c r="G37" i="42"/>
  <c r="H37" i="42"/>
  <c r="K37" i="42" s="1"/>
  <c r="J37" i="42"/>
  <c r="M37" i="42"/>
  <c r="L37" i="42"/>
  <c r="E42" i="42"/>
  <c r="E43" i="42"/>
  <c r="I43" i="42" s="1"/>
  <c r="G44" i="42"/>
  <c r="H44" i="42"/>
  <c r="K44" i="42" s="1"/>
  <c r="J44" i="42"/>
  <c r="M44" i="42"/>
  <c r="L44" i="42"/>
  <c r="H84" i="42"/>
  <c r="K84" i="42" s="1"/>
  <c r="J84" i="42"/>
  <c r="L84" i="42"/>
  <c r="L17" i="42" s="1"/>
  <c r="H86" i="42"/>
  <c r="J86" i="42"/>
  <c r="L86" i="42"/>
  <c r="H108" i="42"/>
  <c r="J108" i="42"/>
  <c r="M108" i="42" s="1"/>
  <c r="L108" i="42"/>
  <c r="L21" i="42" s="1"/>
  <c r="H117" i="42"/>
  <c r="H25" i="42" s="1"/>
  <c r="K25" i="42" s="1"/>
  <c r="K117" i="42"/>
  <c r="J117" i="42"/>
  <c r="M117" i="42"/>
  <c r="L117" i="42"/>
  <c r="L25" i="42" s="1"/>
  <c r="A1" i="41"/>
  <c r="A2" i="41"/>
  <c r="A3" i="41"/>
  <c r="A6" i="41"/>
  <c r="H7" i="41"/>
  <c r="J7" i="41"/>
  <c r="L7" i="41"/>
  <c r="G10" i="41"/>
  <c r="G10" i="42" s="1"/>
  <c r="H13" i="41"/>
  <c r="J13" i="41"/>
  <c r="M13" i="41" s="1"/>
  <c r="L13" i="41"/>
  <c r="L13" i="43" s="1"/>
  <c r="E14" i="41"/>
  <c r="I14" i="41" s="1"/>
  <c r="E15" i="41"/>
  <c r="E15" i="43" s="1"/>
  <c r="I15" i="43"/>
  <c r="E16" i="41"/>
  <c r="E23" i="41"/>
  <c r="E29" i="41"/>
  <c r="E29" i="43" s="1"/>
  <c r="E30" i="41"/>
  <c r="I30" i="41" s="1"/>
  <c r="E31" i="41"/>
  <c r="E32" i="41"/>
  <c r="E32" i="43" s="1"/>
  <c r="I32" i="43" s="1"/>
  <c r="E33" i="41"/>
  <c r="I33" i="41" s="1"/>
  <c r="E34" i="41"/>
  <c r="I34" i="41" s="1"/>
  <c r="E35" i="41"/>
  <c r="I35" i="41" s="1"/>
  <c r="E36" i="41"/>
  <c r="E36" i="43" s="1"/>
  <c r="I36" i="43"/>
  <c r="G37" i="41"/>
  <c r="H37" i="41"/>
  <c r="K37" i="41" s="1"/>
  <c r="J37" i="41"/>
  <c r="M37" i="41" s="1"/>
  <c r="L37" i="41"/>
  <c r="E42" i="41"/>
  <c r="I42" i="41" s="1"/>
  <c r="E43" i="41"/>
  <c r="I43" i="41" s="1"/>
  <c r="F44" i="41"/>
  <c r="G44" i="41"/>
  <c r="H44" i="41"/>
  <c r="K44" i="41" s="1"/>
  <c r="J44" i="41"/>
  <c r="M44" i="41" s="1"/>
  <c r="L44" i="41"/>
  <c r="G52" i="41"/>
  <c r="H52" i="41"/>
  <c r="H52" i="43" s="1"/>
  <c r="H53" i="41"/>
  <c r="E59" i="41"/>
  <c r="E59" i="43" s="1"/>
  <c r="I59" i="43" s="1"/>
  <c r="E60" i="41"/>
  <c r="E60" i="43" s="1"/>
  <c r="I60" i="43" s="1"/>
  <c r="E61" i="41"/>
  <c r="I61" i="41" s="1"/>
  <c r="E62" i="41"/>
  <c r="E65" i="41"/>
  <c r="I65" i="41" s="1"/>
  <c r="E66" i="41"/>
  <c r="E67" i="41"/>
  <c r="I67" i="41" s="1"/>
  <c r="E69" i="41"/>
  <c r="E69" i="43" s="1"/>
  <c r="I69" i="43" s="1"/>
  <c r="H84" i="41"/>
  <c r="H17" i="41"/>
  <c r="J84" i="41"/>
  <c r="J17" i="41"/>
  <c r="M84" i="41"/>
  <c r="L84" i="41"/>
  <c r="L17" i="41" s="1"/>
  <c r="L17" i="43"/>
  <c r="H86" i="41"/>
  <c r="J86" i="41"/>
  <c r="L86" i="41"/>
  <c r="H108" i="41"/>
  <c r="J108" i="41"/>
  <c r="J21" i="41" s="1"/>
  <c r="M21" i="41" s="1"/>
  <c r="L108" i="41"/>
  <c r="L21" i="41" s="1"/>
  <c r="L21" i="43" s="1"/>
  <c r="H117" i="41"/>
  <c r="J117" i="41"/>
  <c r="M117" i="41" s="1"/>
  <c r="L117" i="41"/>
  <c r="L25" i="41"/>
  <c r="A1" i="40"/>
  <c r="A2" i="40"/>
  <c r="A3" i="40"/>
  <c r="A5" i="40"/>
  <c r="I9" i="40"/>
  <c r="K9" i="40"/>
  <c r="I10" i="40"/>
  <c r="K10" i="40"/>
  <c r="I11" i="40"/>
  <c r="K11" i="40"/>
  <c r="G25" i="40"/>
  <c r="H25" i="40"/>
  <c r="J25" i="40"/>
  <c r="G32" i="40"/>
  <c r="H32" i="40"/>
  <c r="I32" i="40" s="1"/>
  <c r="J32" i="40"/>
  <c r="I1" i="39"/>
  <c r="I2" i="39"/>
  <c r="J4" i="39"/>
  <c r="A2" i="44" s="1"/>
  <c r="J5" i="39"/>
  <c r="A6" i="39"/>
  <c r="A7" i="39"/>
  <c r="I7" i="39"/>
  <c r="E26" i="40" s="1"/>
  <c r="L7" i="39"/>
  <c r="O7" i="39"/>
  <c r="R7" i="39"/>
  <c r="U7" i="39"/>
  <c r="I12" i="39"/>
  <c r="K12" i="39"/>
  <c r="P12" i="39" s="1"/>
  <c r="I13" i="39"/>
  <c r="K13" i="39"/>
  <c r="P13" i="39" s="1"/>
  <c r="I14" i="39"/>
  <c r="K14" i="39"/>
  <c r="P14" i="39" s="1"/>
  <c r="I15" i="39"/>
  <c r="K15" i="39"/>
  <c r="P15" i="39"/>
  <c r="I16" i="39"/>
  <c r="K16" i="39"/>
  <c r="P16" i="39" s="1"/>
  <c r="I17" i="39"/>
  <c r="K17" i="39"/>
  <c r="P17" i="39" s="1"/>
  <c r="I18" i="39"/>
  <c r="K18" i="39"/>
  <c r="P18" i="39" s="1"/>
  <c r="I19" i="39"/>
  <c r="K19" i="39"/>
  <c r="P19" i="39" s="1"/>
  <c r="I26" i="39"/>
  <c r="K26" i="39"/>
  <c r="P26" i="39" s="1"/>
  <c r="I27" i="39"/>
  <c r="K27" i="39"/>
  <c r="P27" i="39" s="1"/>
  <c r="M27" i="39"/>
  <c r="I28" i="39"/>
  <c r="K28" i="39"/>
  <c r="P28" i="39"/>
  <c r="I29" i="39"/>
  <c r="K29" i="39"/>
  <c r="P29" i="39" s="1"/>
  <c r="I30" i="39"/>
  <c r="K30" i="39"/>
  <c r="P30" i="39" s="1"/>
  <c r="I31" i="39"/>
  <c r="K31" i="39"/>
  <c r="P31" i="39" s="1"/>
  <c r="I32" i="39"/>
  <c r="K32" i="39"/>
  <c r="P32" i="39" s="1"/>
  <c r="I33" i="39"/>
  <c r="K33" i="39"/>
  <c r="P33" i="39" s="1"/>
  <c r="M33" i="39"/>
  <c r="I39" i="39"/>
  <c r="K39" i="39"/>
  <c r="P39" i="39" s="1"/>
  <c r="I40" i="39"/>
  <c r="K40" i="39"/>
  <c r="P40" i="39"/>
  <c r="I41" i="39"/>
  <c r="K41" i="39"/>
  <c r="P41" i="39" s="1"/>
  <c r="I42" i="39"/>
  <c r="K42" i="39"/>
  <c r="P42" i="39" s="1"/>
  <c r="I43" i="39"/>
  <c r="K43" i="39"/>
  <c r="P43" i="39" s="1"/>
  <c r="I44" i="39"/>
  <c r="K44" i="39"/>
  <c r="P44" i="39" s="1"/>
  <c r="I45" i="39"/>
  <c r="K45" i="39"/>
  <c r="P45" i="39" s="1"/>
  <c r="I46" i="39"/>
  <c r="K46" i="39"/>
  <c r="P46" i="39" s="1"/>
  <c r="I52" i="39"/>
  <c r="K52" i="39"/>
  <c r="P52" i="39" s="1"/>
  <c r="I53" i="39"/>
  <c r="K53" i="39"/>
  <c r="P53" i="39" s="1"/>
  <c r="I54" i="39"/>
  <c r="K54" i="39"/>
  <c r="P54" i="39" s="1"/>
  <c r="I55" i="39"/>
  <c r="K55" i="39"/>
  <c r="P55" i="39"/>
  <c r="I56" i="39"/>
  <c r="K56" i="39"/>
  <c r="P56" i="39" s="1"/>
  <c r="I57" i="39"/>
  <c r="K57" i="39"/>
  <c r="P57" i="39"/>
  <c r="I58" i="39"/>
  <c r="K58" i="39"/>
  <c r="P58" i="39" s="1"/>
  <c r="I59" i="39"/>
  <c r="K59" i="39"/>
  <c r="P59" i="39"/>
  <c r="N65" i="39"/>
  <c r="S65" i="39" s="1"/>
  <c r="Q65" i="39"/>
  <c r="V65" i="39" s="1"/>
  <c r="T65" i="39"/>
  <c r="T73" i="39"/>
  <c r="N66" i="39"/>
  <c r="S66" i="39"/>
  <c r="Q66" i="39"/>
  <c r="V66" i="39" s="1"/>
  <c r="T66" i="39"/>
  <c r="T74" i="39" s="1"/>
  <c r="U74" i="39" s="1"/>
  <c r="J22" i="40" s="1"/>
  <c r="N67" i="39"/>
  <c r="S67" i="39" s="1"/>
  <c r="Q67" i="39"/>
  <c r="T67" i="39"/>
  <c r="N68" i="39"/>
  <c r="S68" i="39" s="1"/>
  <c r="Q68" i="39"/>
  <c r="V68" i="39"/>
  <c r="T68" i="39"/>
  <c r="N69" i="39"/>
  <c r="S69" i="39" s="1"/>
  <c r="Q69" i="39"/>
  <c r="V69" i="39" s="1"/>
  <c r="T69" i="39"/>
  <c r="N70" i="39"/>
  <c r="S70" i="39" s="1"/>
  <c r="Q70" i="39"/>
  <c r="V70" i="39"/>
  <c r="T70" i="39"/>
  <c r="N71" i="39"/>
  <c r="S71" i="39" s="1"/>
  <c r="Q71" i="39"/>
  <c r="V71" i="39" s="1"/>
  <c r="T71" i="39"/>
  <c r="N72" i="39"/>
  <c r="S72" i="39" s="1"/>
  <c r="Q72" i="39"/>
  <c r="V72" i="39"/>
  <c r="T72" i="39"/>
  <c r="F1" i="38"/>
  <c r="T1" i="38" s="1"/>
  <c r="G1" i="38"/>
  <c r="H1" i="38"/>
  <c r="U1" i="38"/>
  <c r="V1" i="38"/>
  <c r="G2" i="38"/>
  <c r="W2" i="38" s="1"/>
  <c r="H2" i="38"/>
  <c r="A3" i="38"/>
  <c r="AD11" i="38"/>
  <c r="AD12" i="38"/>
  <c r="AD16" i="38"/>
  <c r="AD17" i="38"/>
  <c r="AD18" i="38"/>
  <c r="AD20" i="38"/>
  <c r="AD21" i="38"/>
  <c r="AF21" i="38" s="1"/>
  <c r="AD22" i="38"/>
  <c r="AD26" i="38"/>
  <c r="AD27" i="38"/>
  <c r="AD28" i="38"/>
  <c r="AF28" i="38" s="1"/>
  <c r="AD29" i="38"/>
  <c r="AD30" i="38"/>
  <c r="AD31" i="38"/>
  <c r="AD32" i="38"/>
  <c r="AD33" i="38"/>
  <c r="E34" i="38"/>
  <c r="G34" i="38"/>
  <c r="I34" i="38"/>
  <c r="K34" i="38"/>
  <c r="M34" i="38"/>
  <c r="O34" i="38"/>
  <c r="Q34" i="38"/>
  <c r="S34" i="38"/>
  <c r="U34" i="38"/>
  <c r="W34" i="38"/>
  <c r="Y34" i="38"/>
  <c r="AA34" i="38"/>
  <c r="AC34" i="38"/>
  <c r="AD37" i="38"/>
  <c r="AD38" i="38"/>
  <c r="G39" i="38"/>
  <c r="I39" i="38"/>
  <c r="K39" i="38"/>
  <c r="M39" i="38"/>
  <c r="O39" i="38"/>
  <c r="Q39" i="38"/>
  <c r="S39" i="38"/>
  <c r="U39" i="38"/>
  <c r="W39" i="38"/>
  <c r="Y39" i="38"/>
  <c r="AA39" i="38"/>
  <c r="AC39" i="38"/>
  <c r="AD43" i="38"/>
  <c r="AE43" i="38" s="1"/>
  <c r="AD44" i="38"/>
  <c r="AE44" i="38" s="1"/>
  <c r="AD45" i="38"/>
  <c r="AE45" i="38" s="1"/>
  <c r="AD46" i="38"/>
  <c r="AE46" i="38" s="1"/>
  <c r="AD47" i="38"/>
  <c r="AE47" i="38" s="1"/>
  <c r="D48" i="38"/>
  <c r="E48" i="38"/>
  <c r="G48" i="38"/>
  <c r="I48" i="38"/>
  <c r="K48" i="38"/>
  <c r="M48" i="38"/>
  <c r="O48" i="38"/>
  <c r="Q48" i="38"/>
  <c r="S48" i="38"/>
  <c r="U48" i="38"/>
  <c r="W48" i="38"/>
  <c r="Y48" i="38"/>
  <c r="AA48" i="38"/>
  <c r="AC48" i="38"/>
  <c r="AD51" i="38"/>
  <c r="AD52" i="38"/>
  <c r="AD53" i="38"/>
  <c r="AD54" i="38"/>
  <c r="AD55" i="38"/>
  <c r="E56" i="38"/>
  <c r="G56" i="38"/>
  <c r="I56" i="38"/>
  <c r="K56" i="38"/>
  <c r="M56" i="38"/>
  <c r="O56" i="38"/>
  <c r="Q56" i="38"/>
  <c r="S56" i="38"/>
  <c r="U56" i="38"/>
  <c r="W56" i="38"/>
  <c r="Y56" i="38"/>
  <c r="AA56" i="38"/>
  <c r="AC56" i="38"/>
  <c r="F1" i="37"/>
  <c r="G1" i="37"/>
  <c r="T1" i="37"/>
  <c r="U1" i="37"/>
  <c r="G2" i="37"/>
  <c r="W2" i="37" s="1"/>
  <c r="A3" i="37"/>
  <c r="AD10" i="37"/>
  <c r="AD11" i="37"/>
  <c r="AD12" i="37"/>
  <c r="AD13" i="37"/>
  <c r="AF13" i="37" s="1"/>
  <c r="AD14" i="37"/>
  <c r="AD16" i="37"/>
  <c r="AD17" i="37"/>
  <c r="AD18" i="37"/>
  <c r="AD20" i="37"/>
  <c r="AD21" i="37"/>
  <c r="AD22" i="37"/>
  <c r="E23" i="37"/>
  <c r="G23" i="37"/>
  <c r="I23" i="37"/>
  <c r="K23" i="37"/>
  <c r="M23" i="37"/>
  <c r="O23" i="37"/>
  <c r="Q23" i="37"/>
  <c r="S23" i="37"/>
  <c r="U23" i="37"/>
  <c r="W23" i="37"/>
  <c r="Y23" i="37"/>
  <c r="AA23" i="37"/>
  <c r="AC23" i="37"/>
  <c r="AD26" i="37"/>
  <c r="AD27" i="37"/>
  <c r="AD28" i="37"/>
  <c r="AD29" i="37"/>
  <c r="AD30" i="37"/>
  <c r="AD31" i="37"/>
  <c r="AD32" i="37"/>
  <c r="AD33" i="37"/>
  <c r="E34" i="37"/>
  <c r="G34" i="37"/>
  <c r="I34" i="37"/>
  <c r="K34" i="37"/>
  <c r="M34" i="37"/>
  <c r="O34" i="37"/>
  <c r="Q34" i="37"/>
  <c r="S34" i="37"/>
  <c r="U34" i="37"/>
  <c r="W34" i="37"/>
  <c r="Y34" i="37"/>
  <c r="AA34" i="37"/>
  <c r="AC34" i="37"/>
  <c r="AD37" i="37"/>
  <c r="AD38" i="37"/>
  <c r="E39" i="37"/>
  <c r="G39" i="37"/>
  <c r="I39" i="37"/>
  <c r="K39" i="37"/>
  <c r="M39" i="37"/>
  <c r="O39" i="37"/>
  <c r="Q39" i="37"/>
  <c r="S39" i="37"/>
  <c r="U39" i="37"/>
  <c r="W39" i="37"/>
  <c r="Y39" i="37"/>
  <c r="AA39" i="37"/>
  <c r="AC39" i="37"/>
  <c r="AD43" i="37"/>
  <c r="AE43" i="37" s="1"/>
  <c r="AD44" i="37"/>
  <c r="AE44" i="37" s="1"/>
  <c r="AD45" i="37"/>
  <c r="AD46" i="37"/>
  <c r="AE46" i="37" s="1"/>
  <c r="AD47" i="37"/>
  <c r="AE47" i="37" s="1"/>
  <c r="D48" i="37"/>
  <c r="E48" i="37"/>
  <c r="G48" i="37"/>
  <c r="I48" i="37"/>
  <c r="K48" i="37"/>
  <c r="M48" i="37"/>
  <c r="O48" i="37"/>
  <c r="Q48" i="37"/>
  <c r="S48" i="37"/>
  <c r="U48" i="37"/>
  <c r="W48" i="37"/>
  <c r="Y48" i="37"/>
  <c r="AA48" i="37"/>
  <c r="AC48" i="37"/>
  <c r="AD51" i="37"/>
  <c r="AD52" i="37"/>
  <c r="AD53" i="37"/>
  <c r="AD54" i="37"/>
  <c r="AD55" i="37"/>
  <c r="E56" i="37"/>
  <c r="G56" i="37"/>
  <c r="I56" i="37"/>
  <c r="K56" i="37"/>
  <c r="M56" i="37"/>
  <c r="O56" i="37"/>
  <c r="Q56" i="37"/>
  <c r="S56" i="37"/>
  <c r="U56" i="37"/>
  <c r="W56" i="37"/>
  <c r="Y56" i="37"/>
  <c r="AA56" i="37"/>
  <c r="AC56" i="37"/>
  <c r="A3" i="15"/>
  <c r="A4" i="15"/>
  <c r="D13" i="15"/>
  <c r="A1" i="2"/>
  <c r="A2" i="2"/>
  <c r="A3" i="2"/>
  <c r="A6" i="2"/>
  <c r="G7" i="2"/>
  <c r="I7" i="2"/>
  <c r="K7" i="2"/>
  <c r="F13" i="2"/>
  <c r="F14" i="2"/>
  <c r="G14" i="2"/>
  <c r="I14" i="2"/>
  <c r="AE11" i="38" s="1"/>
  <c r="K14" i="2"/>
  <c r="F15" i="2"/>
  <c r="G15" i="2"/>
  <c r="J15" i="2" s="1"/>
  <c r="I15" i="2"/>
  <c r="K15" i="2"/>
  <c r="F16" i="2"/>
  <c r="G16" i="2"/>
  <c r="AE13" i="37" s="1"/>
  <c r="I16" i="2"/>
  <c r="K16" i="2"/>
  <c r="F19" i="2"/>
  <c r="F20" i="2"/>
  <c r="F23" i="2"/>
  <c r="G23" i="2"/>
  <c r="J23" i="2" s="1"/>
  <c r="I23" i="2"/>
  <c r="L23" i="2" s="1"/>
  <c r="K23" i="2"/>
  <c r="F24" i="2"/>
  <c r="G24" i="2"/>
  <c r="AE21" i="37" s="1"/>
  <c r="X21" i="37" s="1"/>
  <c r="I24" i="2"/>
  <c r="AE21" i="38" s="1"/>
  <c r="Z21" i="38" s="1"/>
  <c r="K24" i="2"/>
  <c r="F29" i="2"/>
  <c r="G29" i="2"/>
  <c r="I29" i="2"/>
  <c r="K29" i="2"/>
  <c r="F30" i="2"/>
  <c r="G30" i="2"/>
  <c r="G37" i="2" s="1"/>
  <c r="J30" i="2"/>
  <c r="I30" i="2"/>
  <c r="AE27" i="38" s="1"/>
  <c r="K30" i="2"/>
  <c r="F31" i="2"/>
  <c r="G31" i="2"/>
  <c r="I31" i="2"/>
  <c r="K31" i="2"/>
  <c r="L31" i="2" s="1"/>
  <c r="F32" i="2"/>
  <c r="G32" i="2"/>
  <c r="AE29" i="37" s="1"/>
  <c r="I32" i="2"/>
  <c r="K32" i="2"/>
  <c r="F33" i="2"/>
  <c r="G33" i="2"/>
  <c r="I33" i="2"/>
  <c r="L33" i="2" s="1"/>
  <c r="K33" i="2"/>
  <c r="F34" i="2"/>
  <c r="G34" i="2"/>
  <c r="J34" i="2" s="1"/>
  <c r="I34" i="2"/>
  <c r="AE31" i="38" s="1"/>
  <c r="Z31" i="38" s="1"/>
  <c r="K34" i="2"/>
  <c r="F35" i="2"/>
  <c r="G35" i="2"/>
  <c r="I35" i="2"/>
  <c r="K35" i="2"/>
  <c r="F36" i="2"/>
  <c r="G36" i="2"/>
  <c r="AE33" i="37" s="1"/>
  <c r="I36" i="2"/>
  <c r="L36" i="2"/>
  <c r="K36" i="2"/>
  <c r="F42" i="2"/>
  <c r="G42" i="2"/>
  <c r="J42" i="2" s="1"/>
  <c r="I42" i="2"/>
  <c r="K42" i="2"/>
  <c r="F43" i="2"/>
  <c r="G43" i="2"/>
  <c r="AE38" i="37" s="1"/>
  <c r="I43" i="2"/>
  <c r="AE38" i="38" s="1"/>
  <c r="K43" i="2"/>
  <c r="B51" i="2"/>
  <c r="B54" i="2"/>
  <c r="F59" i="2"/>
  <c r="G59" i="2"/>
  <c r="J59" i="2"/>
  <c r="I59" i="2"/>
  <c r="L59" i="2" s="1"/>
  <c r="K59" i="2"/>
  <c r="F60" i="2"/>
  <c r="G60" i="2"/>
  <c r="J60" i="2"/>
  <c r="I60" i="2"/>
  <c r="L60" i="2"/>
  <c r="K60" i="2"/>
  <c r="F61" i="2"/>
  <c r="G61" i="2"/>
  <c r="J61" i="2" s="1"/>
  <c r="I61" i="2"/>
  <c r="L61" i="2"/>
  <c r="K61" i="2"/>
  <c r="F62" i="2"/>
  <c r="G62" i="2"/>
  <c r="J62" i="2" s="1"/>
  <c r="I62" i="2"/>
  <c r="L62" i="2" s="1"/>
  <c r="K62" i="2"/>
  <c r="F65" i="2"/>
  <c r="G65" i="2"/>
  <c r="J65" i="2"/>
  <c r="I65" i="2"/>
  <c r="L65" i="2" s="1"/>
  <c r="K65" i="2"/>
  <c r="F66" i="2"/>
  <c r="G66" i="2"/>
  <c r="J66" i="2"/>
  <c r="I66" i="2"/>
  <c r="L66" i="2"/>
  <c r="K66" i="2"/>
  <c r="F67" i="2"/>
  <c r="G67" i="2"/>
  <c r="J67" i="2" s="1"/>
  <c r="I67" i="2"/>
  <c r="L67" i="2"/>
  <c r="K67" i="2"/>
  <c r="F69" i="2"/>
  <c r="G69" i="2"/>
  <c r="J69" i="2" s="1"/>
  <c r="I69" i="2"/>
  <c r="L69" i="2" s="1"/>
  <c r="K69" i="2"/>
  <c r="A1" i="16"/>
  <c r="A2" i="16"/>
  <c r="A3" i="16"/>
  <c r="A6" i="16"/>
  <c r="G7" i="16"/>
  <c r="I7" i="16"/>
  <c r="K7" i="16"/>
  <c r="E23" i="16"/>
  <c r="H23" i="16" s="1"/>
  <c r="E24" i="16"/>
  <c r="H24" i="16" s="1"/>
  <c r="E29" i="16"/>
  <c r="H29" i="16" s="1"/>
  <c r="E30" i="16"/>
  <c r="H30" i="16" s="1"/>
  <c r="E31" i="16"/>
  <c r="E32" i="16"/>
  <c r="H32" i="16"/>
  <c r="E33" i="16"/>
  <c r="H33" i="16" s="1"/>
  <c r="E34" i="16"/>
  <c r="H34" i="16" s="1"/>
  <c r="E35" i="16"/>
  <c r="H35" i="16"/>
  <c r="E36" i="16"/>
  <c r="H36" i="16"/>
  <c r="F37" i="16"/>
  <c r="G37" i="16"/>
  <c r="J37" i="16" s="1"/>
  <c r="I37" i="16"/>
  <c r="L37" i="16" s="1"/>
  <c r="K37" i="16"/>
  <c r="E42" i="16"/>
  <c r="H42" i="16" s="1"/>
  <c r="E43" i="16"/>
  <c r="F44" i="16"/>
  <c r="G44" i="16"/>
  <c r="J44" i="16"/>
  <c r="I44" i="16"/>
  <c r="L44" i="16" s="1"/>
  <c r="K44" i="16"/>
  <c r="G84" i="16"/>
  <c r="J84" i="16" s="1"/>
  <c r="I84" i="16"/>
  <c r="L84" i="16" s="1"/>
  <c r="K84" i="16"/>
  <c r="K17" i="16" s="1"/>
  <c r="G86" i="16"/>
  <c r="F86" i="42" s="1"/>
  <c r="I86" i="16"/>
  <c r="K86" i="16"/>
  <c r="G108" i="16"/>
  <c r="J108" i="16" s="1"/>
  <c r="G21" i="16"/>
  <c r="I108" i="16"/>
  <c r="I21" i="16"/>
  <c r="K108" i="16"/>
  <c r="K21" i="16" s="1"/>
  <c r="G117" i="16"/>
  <c r="G25" i="16" s="1"/>
  <c r="I117" i="16"/>
  <c r="I25" i="16"/>
  <c r="L25" i="16" s="1"/>
  <c r="K117" i="16"/>
  <c r="K25" i="16" s="1"/>
  <c r="A1" i="17"/>
  <c r="A2" i="17"/>
  <c r="A3" i="17"/>
  <c r="A6" i="17"/>
  <c r="G7" i="17"/>
  <c r="I7" i="17"/>
  <c r="K7" i="17"/>
  <c r="F10" i="17"/>
  <c r="F10" i="16"/>
  <c r="F10" i="2" s="1"/>
  <c r="G13" i="17"/>
  <c r="F13" i="41" s="1"/>
  <c r="F13" i="43" s="1"/>
  <c r="I13" i="17"/>
  <c r="K13" i="17"/>
  <c r="K13" i="2" s="1"/>
  <c r="J46" i="21" s="1"/>
  <c r="E14" i="17"/>
  <c r="H14" i="17" s="1"/>
  <c r="E15" i="17"/>
  <c r="H15" i="17" s="1"/>
  <c r="E16" i="17"/>
  <c r="E16" i="2" s="1"/>
  <c r="H16" i="2" s="1"/>
  <c r="E23" i="17"/>
  <c r="E23" i="2" s="1"/>
  <c r="H23" i="2" s="1"/>
  <c r="E29" i="17"/>
  <c r="E29" i="2" s="1"/>
  <c r="H29" i="2" s="1"/>
  <c r="E30" i="17"/>
  <c r="H30" i="17" s="1"/>
  <c r="E31" i="17"/>
  <c r="E32" i="17"/>
  <c r="H32" i="17" s="1"/>
  <c r="E33" i="17"/>
  <c r="E33" i="2" s="1"/>
  <c r="H33" i="2" s="1"/>
  <c r="E34" i="17"/>
  <c r="E35" i="17"/>
  <c r="H35" i="17" s="1"/>
  <c r="E36" i="17"/>
  <c r="F37" i="17"/>
  <c r="G37" i="17"/>
  <c r="I37" i="17"/>
  <c r="K37" i="17"/>
  <c r="E42" i="17"/>
  <c r="H42" i="17" s="1"/>
  <c r="E43" i="17"/>
  <c r="H43" i="17" s="1"/>
  <c r="F44" i="17"/>
  <c r="G44" i="17"/>
  <c r="I44" i="17"/>
  <c r="K44" i="17"/>
  <c r="G50" i="2"/>
  <c r="F52" i="2"/>
  <c r="G52" i="2"/>
  <c r="F53" i="2"/>
  <c r="G53" i="2"/>
  <c r="E59" i="17"/>
  <c r="H59" i="17" s="1"/>
  <c r="E60" i="17"/>
  <c r="H60" i="17"/>
  <c r="E61" i="17"/>
  <c r="E61" i="2" s="1"/>
  <c r="H61" i="2" s="1"/>
  <c r="E62" i="17"/>
  <c r="H62" i="17" s="1"/>
  <c r="E65" i="17"/>
  <c r="E65" i="2" s="1"/>
  <c r="H65" i="2" s="1"/>
  <c r="E66" i="17"/>
  <c r="H66" i="17" s="1"/>
  <c r="E67" i="17"/>
  <c r="E67" i="2"/>
  <c r="H67" i="2" s="1"/>
  <c r="E69" i="17"/>
  <c r="E69" i="2" s="1"/>
  <c r="H69" i="2"/>
  <c r="G84" i="17"/>
  <c r="J84" i="17" s="1"/>
  <c r="I84" i="17"/>
  <c r="I17" i="17"/>
  <c r="K84" i="17"/>
  <c r="K17" i="17" s="1"/>
  <c r="K17" i="2" s="1"/>
  <c r="G86" i="17"/>
  <c r="I86" i="17"/>
  <c r="K86" i="17"/>
  <c r="G108" i="17"/>
  <c r="I108" i="17"/>
  <c r="K108" i="17"/>
  <c r="K21" i="17" s="1"/>
  <c r="G117" i="17"/>
  <c r="J117" i="17" s="1"/>
  <c r="I117" i="17"/>
  <c r="K117" i="17"/>
  <c r="K25" i="17"/>
  <c r="A1" i="21"/>
  <c r="A2" i="21"/>
  <c r="A3" i="21"/>
  <c r="A5" i="21"/>
  <c r="I11" i="21"/>
  <c r="K11" i="21"/>
  <c r="G25" i="21"/>
  <c r="H25" i="21"/>
  <c r="J25" i="21"/>
  <c r="G32" i="21"/>
  <c r="I32" i="21" s="1"/>
  <c r="H32" i="21"/>
  <c r="J32" i="21"/>
  <c r="I1" i="14"/>
  <c r="I2" i="14"/>
  <c r="J4" i="14"/>
  <c r="J5" i="14"/>
  <c r="A6" i="14"/>
  <c r="A7" i="14"/>
  <c r="I7" i="14"/>
  <c r="E26" i="21" s="1"/>
  <c r="L7" i="14"/>
  <c r="O7" i="14"/>
  <c r="R7" i="14"/>
  <c r="U7" i="14"/>
  <c r="I12" i="14"/>
  <c r="K12" i="14"/>
  <c r="P12" i="14" s="1"/>
  <c r="I13" i="14"/>
  <c r="K13" i="14"/>
  <c r="P13" i="14" s="1"/>
  <c r="I14" i="14"/>
  <c r="K14" i="14"/>
  <c r="P14" i="14" s="1"/>
  <c r="I15" i="14"/>
  <c r="K15" i="14"/>
  <c r="P15" i="14" s="1"/>
  <c r="I16" i="14"/>
  <c r="K16" i="14"/>
  <c r="P16" i="14" s="1"/>
  <c r="I17" i="14"/>
  <c r="K17" i="14"/>
  <c r="P17" i="14" s="1"/>
  <c r="I18" i="14"/>
  <c r="K18" i="14"/>
  <c r="P18" i="14" s="1"/>
  <c r="I19" i="14"/>
  <c r="K19" i="14"/>
  <c r="P19" i="14" s="1"/>
  <c r="I26" i="14"/>
  <c r="K26" i="14"/>
  <c r="P26" i="14" s="1"/>
  <c r="I27" i="14"/>
  <c r="K27" i="14"/>
  <c r="P27" i="14" s="1"/>
  <c r="M27" i="14"/>
  <c r="I28" i="14"/>
  <c r="K28" i="14"/>
  <c r="P28" i="14"/>
  <c r="I29" i="14"/>
  <c r="K29" i="14"/>
  <c r="P29" i="14" s="1"/>
  <c r="I30" i="14"/>
  <c r="K30" i="14"/>
  <c r="P30" i="14" s="1"/>
  <c r="I31" i="14"/>
  <c r="K31" i="14"/>
  <c r="P31" i="14" s="1"/>
  <c r="I32" i="14"/>
  <c r="K32" i="14"/>
  <c r="P32" i="14" s="1"/>
  <c r="I33" i="14"/>
  <c r="K33" i="14"/>
  <c r="P33" i="14" s="1"/>
  <c r="M33" i="14"/>
  <c r="I39" i="14"/>
  <c r="K39" i="14"/>
  <c r="P39" i="14" s="1"/>
  <c r="I40" i="14"/>
  <c r="K40" i="14"/>
  <c r="P40" i="14" s="1"/>
  <c r="I41" i="14"/>
  <c r="K41" i="14"/>
  <c r="P41" i="14" s="1"/>
  <c r="I42" i="14"/>
  <c r="K42" i="14"/>
  <c r="P42" i="14" s="1"/>
  <c r="I43" i="14"/>
  <c r="K43" i="14"/>
  <c r="P43" i="14" s="1"/>
  <c r="I44" i="14"/>
  <c r="K44" i="14"/>
  <c r="P44" i="14" s="1"/>
  <c r="I45" i="14"/>
  <c r="K45" i="14"/>
  <c r="P45" i="14"/>
  <c r="I46" i="14"/>
  <c r="K46" i="14"/>
  <c r="P46" i="14" s="1"/>
  <c r="I52" i="14"/>
  <c r="K52" i="14"/>
  <c r="P52" i="14" s="1"/>
  <c r="I53" i="14"/>
  <c r="K53" i="14"/>
  <c r="P53" i="14" s="1"/>
  <c r="I54" i="14"/>
  <c r="K54" i="14"/>
  <c r="P54" i="14" s="1"/>
  <c r="I55" i="14"/>
  <c r="K55" i="14"/>
  <c r="P55" i="14" s="1"/>
  <c r="I56" i="14"/>
  <c r="K56" i="14"/>
  <c r="P56" i="14" s="1"/>
  <c r="I57" i="14"/>
  <c r="K57" i="14"/>
  <c r="P57" i="14" s="1"/>
  <c r="I58" i="14"/>
  <c r="K58" i="14"/>
  <c r="P58" i="14" s="1"/>
  <c r="I59" i="14"/>
  <c r="K59" i="14"/>
  <c r="P59" i="14"/>
  <c r="N65" i="14"/>
  <c r="Q65" i="14"/>
  <c r="T65" i="14"/>
  <c r="N66" i="14"/>
  <c r="S66" i="14"/>
  <c r="Q66" i="14"/>
  <c r="V66" i="14" s="1"/>
  <c r="T66" i="14"/>
  <c r="N67" i="14"/>
  <c r="S67" i="14" s="1"/>
  <c r="Q67" i="14"/>
  <c r="T67" i="14"/>
  <c r="N68" i="14"/>
  <c r="S68" i="14" s="1"/>
  <c r="Q68" i="14"/>
  <c r="T68" i="14"/>
  <c r="N69" i="14"/>
  <c r="Q69" i="14"/>
  <c r="T69" i="14"/>
  <c r="N70" i="14"/>
  <c r="S70" i="14" s="1"/>
  <c r="Q70" i="14"/>
  <c r="V70" i="14" s="1"/>
  <c r="T70" i="14"/>
  <c r="N71" i="14"/>
  <c r="S71" i="14" s="1"/>
  <c r="Q71" i="14"/>
  <c r="V71" i="14" s="1"/>
  <c r="T71" i="14"/>
  <c r="N72" i="14"/>
  <c r="S72" i="14" s="1"/>
  <c r="Q72" i="14"/>
  <c r="V72" i="14" s="1"/>
  <c r="T72" i="14"/>
  <c r="E8" i="10"/>
  <c r="E24" i="10"/>
  <c r="E35" i="10"/>
  <c r="A3" i="9"/>
  <c r="A4" i="9"/>
  <c r="A5" i="9"/>
  <c r="A11" i="9"/>
  <c r="F1" i="35"/>
  <c r="T1" i="35"/>
  <c r="G2" i="35"/>
  <c r="W2" i="35"/>
  <c r="A3" i="35"/>
  <c r="D6" i="35"/>
  <c r="AD10" i="35"/>
  <c r="AD11" i="35"/>
  <c r="AD12" i="35"/>
  <c r="AD13" i="35"/>
  <c r="AD14" i="35"/>
  <c r="AD16" i="35"/>
  <c r="AD17" i="35"/>
  <c r="AD18" i="35"/>
  <c r="AD20" i="35"/>
  <c r="AD21" i="35"/>
  <c r="AD22" i="35"/>
  <c r="E23" i="35"/>
  <c r="G23" i="35"/>
  <c r="G58" i="35"/>
  <c r="I23" i="35"/>
  <c r="K23" i="35"/>
  <c r="M23" i="35"/>
  <c r="O23" i="35"/>
  <c r="Q23" i="35"/>
  <c r="S23" i="35"/>
  <c r="S58" i="35" s="1"/>
  <c r="U23" i="35"/>
  <c r="W23" i="35"/>
  <c r="W58" i="35" s="1"/>
  <c r="Y23" i="35"/>
  <c r="AA23" i="35"/>
  <c r="AC23" i="35"/>
  <c r="AD26" i="35"/>
  <c r="AD27" i="35"/>
  <c r="AD28" i="35"/>
  <c r="AD29" i="35"/>
  <c r="AD30" i="35"/>
  <c r="AD31" i="35"/>
  <c r="AD32" i="35"/>
  <c r="AD33" i="35"/>
  <c r="E34" i="35"/>
  <c r="G34" i="35"/>
  <c r="I34" i="35"/>
  <c r="K34" i="35"/>
  <c r="M34" i="35"/>
  <c r="O34" i="35"/>
  <c r="Q34" i="35"/>
  <c r="S34" i="35"/>
  <c r="U34" i="35"/>
  <c r="W34" i="35"/>
  <c r="Y34" i="35"/>
  <c r="AA34" i="35"/>
  <c r="AC34" i="35"/>
  <c r="AD37" i="35"/>
  <c r="AD38" i="35"/>
  <c r="E39" i="35"/>
  <c r="G39" i="35"/>
  <c r="I39" i="35"/>
  <c r="K39" i="35"/>
  <c r="K58" i="35" s="1"/>
  <c r="M39" i="35"/>
  <c r="O39" i="35"/>
  <c r="Q39" i="35"/>
  <c r="S39" i="35"/>
  <c r="U39" i="35"/>
  <c r="W39" i="35"/>
  <c r="Y39" i="35"/>
  <c r="AA39" i="35"/>
  <c r="AC39" i="35"/>
  <c r="AD43" i="35"/>
  <c r="AE43" i="35" s="1"/>
  <c r="AD44" i="35"/>
  <c r="AD45" i="35"/>
  <c r="AE45" i="35" s="1"/>
  <c r="AD46" i="35"/>
  <c r="AE46" i="35" s="1"/>
  <c r="AD48" i="35"/>
  <c r="AD47" i="35"/>
  <c r="AE47" i="35"/>
  <c r="D48" i="35"/>
  <c r="E48" i="35"/>
  <c r="G48" i="35"/>
  <c r="I48" i="35"/>
  <c r="K48" i="35"/>
  <c r="M48" i="35"/>
  <c r="O48" i="35"/>
  <c r="O58" i="35" s="1"/>
  <c r="Q48" i="35"/>
  <c r="S48" i="35"/>
  <c r="U48" i="35"/>
  <c r="W48" i="35"/>
  <c r="Y48" i="35"/>
  <c r="AA48" i="35"/>
  <c r="AC48" i="35"/>
  <c r="AD51" i="35"/>
  <c r="AD52" i="35"/>
  <c r="AD53" i="35"/>
  <c r="AD56" i="35" s="1"/>
  <c r="AD54" i="35"/>
  <c r="AD55" i="35"/>
  <c r="E56" i="35"/>
  <c r="G56" i="35"/>
  <c r="I56" i="35"/>
  <c r="K56" i="35"/>
  <c r="M56" i="35"/>
  <c r="O56" i="35"/>
  <c r="Q56" i="35"/>
  <c r="S56" i="35"/>
  <c r="U56" i="35"/>
  <c r="W56" i="35"/>
  <c r="Y56" i="35"/>
  <c r="AA56" i="35"/>
  <c r="AA58" i="35" s="1"/>
  <c r="AC56" i="35"/>
  <c r="F1" i="34"/>
  <c r="T1" i="34"/>
  <c r="G2" i="34"/>
  <c r="W2" i="34" s="1"/>
  <c r="A3" i="34"/>
  <c r="D6" i="34"/>
  <c r="AD10" i="34"/>
  <c r="AD11" i="34"/>
  <c r="AD12" i="34"/>
  <c r="AD13" i="34"/>
  <c r="AD14" i="34"/>
  <c r="AD16" i="34"/>
  <c r="AD17" i="34"/>
  <c r="AD18" i="34"/>
  <c r="AD20" i="34"/>
  <c r="AD21" i="34"/>
  <c r="AD22" i="34"/>
  <c r="E23" i="34"/>
  <c r="G23" i="34"/>
  <c r="I23" i="34"/>
  <c r="K23" i="34"/>
  <c r="M23" i="34"/>
  <c r="O23" i="34"/>
  <c r="Q23" i="34"/>
  <c r="S23" i="34"/>
  <c r="U23" i="34"/>
  <c r="W23" i="34"/>
  <c r="Y23" i="34"/>
  <c r="AA23" i="34"/>
  <c r="AC23" i="34"/>
  <c r="AD26" i="34"/>
  <c r="AD27" i="34"/>
  <c r="AD28" i="34"/>
  <c r="AD29" i="34"/>
  <c r="AD30" i="34"/>
  <c r="AD31" i="34"/>
  <c r="AD32" i="34"/>
  <c r="AD33" i="34"/>
  <c r="E34" i="34"/>
  <c r="G34" i="34"/>
  <c r="I34" i="34"/>
  <c r="K34" i="34"/>
  <c r="M34" i="34"/>
  <c r="O34" i="34"/>
  <c r="Q34" i="34"/>
  <c r="S34" i="34"/>
  <c r="U34" i="34"/>
  <c r="W34" i="34"/>
  <c r="Y34" i="34"/>
  <c r="AA34" i="34"/>
  <c r="AC34" i="34"/>
  <c r="AD37" i="34"/>
  <c r="AD38" i="34"/>
  <c r="E39" i="34"/>
  <c r="G39" i="34"/>
  <c r="I39" i="34"/>
  <c r="K39" i="34"/>
  <c r="M39" i="34"/>
  <c r="O39" i="34"/>
  <c r="Q39" i="34"/>
  <c r="S39" i="34"/>
  <c r="U39" i="34"/>
  <c r="W39" i="34"/>
  <c r="Y39" i="34"/>
  <c r="AA39" i="34"/>
  <c r="AC39" i="34"/>
  <c r="AD43" i="34"/>
  <c r="AE43" i="34"/>
  <c r="AD44" i="34"/>
  <c r="AD45" i="34"/>
  <c r="AE45" i="34" s="1"/>
  <c r="AD46" i="34"/>
  <c r="AE46" i="34" s="1"/>
  <c r="AD47" i="34"/>
  <c r="AE47" i="34"/>
  <c r="D48" i="34"/>
  <c r="E48" i="34"/>
  <c r="G48" i="34"/>
  <c r="I48" i="34"/>
  <c r="K48" i="34"/>
  <c r="M48" i="34"/>
  <c r="O48" i="34"/>
  <c r="Q48" i="34"/>
  <c r="S48" i="34"/>
  <c r="U48" i="34"/>
  <c r="W48" i="34"/>
  <c r="Y48" i="34"/>
  <c r="AA48" i="34"/>
  <c r="AC48" i="34"/>
  <c r="AD51" i="34"/>
  <c r="AD52" i="34"/>
  <c r="AD53" i="34"/>
  <c r="AD54" i="34"/>
  <c r="AD55" i="34"/>
  <c r="E56" i="34"/>
  <c r="G56" i="34"/>
  <c r="I56" i="34"/>
  <c r="K56" i="34"/>
  <c r="M56" i="34"/>
  <c r="O56" i="34"/>
  <c r="Q56" i="34"/>
  <c r="S56" i="34"/>
  <c r="U56" i="34"/>
  <c r="W56" i="34"/>
  <c r="Y56" i="34"/>
  <c r="AA56" i="34"/>
  <c r="AC56" i="34"/>
  <c r="A3" i="36"/>
  <c r="A4" i="36"/>
  <c r="A1" i="32"/>
  <c r="A2" i="32"/>
  <c r="A3" i="32"/>
  <c r="A6" i="32"/>
  <c r="E13" i="32"/>
  <c r="G13" i="32" s="1"/>
  <c r="E14" i="32"/>
  <c r="G14" i="32" s="1"/>
  <c r="F14" i="32"/>
  <c r="I14" i="32" s="1"/>
  <c r="H14" i="32"/>
  <c r="J14" i="32"/>
  <c r="E15" i="32"/>
  <c r="G15" i="32" s="1"/>
  <c r="F15" i="32"/>
  <c r="I15" i="32"/>
  <c r="H15" i="32"/>
  <c r="J15" i="32"/>
  <c r="E16" i="32"/>
  <c r="G16" i="32" s="1"/>
  <c r="F16" i="32"/>
  <c r="H16" i="32"/>
  <c r="J16" i="32"/>
  <c r="E19" i="32"/>
  <c r="E20" i="32"/>
  <c r="G20" i="32"/>
  <c r="E23" i="32"/>
  <c r="G23" i="32" s="1"/>
  <c r="F23" i="32"/>
  <c r="H23" i="32"/>
  <c r="J23" i="32"/>
  <c r="E24" i="32"/>
  <c r="G24" i="32" s="1"/>
  <c r="F24" i="32"/>
  <c r="I24" i="32" s="1"/>
  <c r="H24" i="32"/>
  <c r="AE21" i="35" s="1"/>
  <c r="AF21" i="35" s="1"/>
  <c r="J24" i="32"/>
  <c r="E29" i="32"/>
  <c r="F29" i="32"/>
  <c r="AE26" i="34" s="1"/>
  <c r="H29" i="32"/>
  <c r="J29" i="32"/>
  <c r="E30" i="32"/>
  <c r="F30" i="32"/>
  <c r="H30" i="32"/>
  <c r="J30" i="32"/>
  <c r="E31" i="32"/>
  <c r="F31" i="32"/>
  <c r="I31" i="32" s="1"/>
  <c r="H31" i="32"/>
  <c r="AE28" i="35" s="1"/>
  <c r="J31" i="32"/>
  <c r="E32" i="32"/>
  <c r="G32" i="32" s="1"/>
  <c r="F32" i="32"/>
  <c r="H32" i="32"/>
  <c r="J32" i="32"/>
  <c r="E33" i="32"/>
  <c r="F33" i="32"/>
  <c r="AE30" i="34" s="1"/>
  <c r="H33" i="32"/>
  <c r="J33" i="32"/>
  <c r="E34" i="32"/>
  <c r="G34" i="32" s="1"/>
  <c r="F34" i="32"/>
  <c r="H34" i="32"/>
  <c r="J34" i="32"/>
  <c r="E35" i="32"/>
  <c r="G35" i="32" s="1"/>
  <c r="F35" i="32"/>
  <c r="H35" i="32"/>
  <c r="K35" i="32"/>
  <c r="J35" i="32"/>
  <c r="E36" i="32"/>
  <c r="G36" i="32" s="1"/>
  <c r="F36" i="32"/>
  <c r="AE33" i="34" s="1"/>
  <c r="H36" i="32"/>
  <c r="J36" i="32"/>
  <c r="E42" i="32"/>
  <c r="E44" i="32" s="1"/>
  <c r="G44" i="32" s="1"/>
  <c r="F42" i="32"/>
  <c r="AE37" i="34" s="1"/>
  <c r="H42" i="32"/>
  <c r="J42" i="32"/>
  <c r="J44" i="32" s="1"/>
  <c r="E43" i="32"/>
  <c r="G43" i="32" s="1"/>
  <c r="F43" i="32"/>
  <c r="H43" i="32"/>
  <c r="K43" i="32" s="1"/>
  <c r="J43" i="32"/>
  <c r="E49" i="32"/>
  <c r="E50" i="32"/>
  <c r="G50" i="32" s="1"/>
  <c r="F50" i="32"/>
  <c r="I50" i="32" s="1"/>
  <c r="H50" i="32"/>
  <c r="K50" i="32" s="1"/>
  <c r="J50" i="32"/>
  <c r="B51" i="32"/>
  <c r="E51" i="32"/>
  <c r="G51" i="32" s="1"/>
  <c r="F51" i="32"/>
  <c r="I51" i="32"/>
  <c r="H51" i="32"/>
  <c r="K51" i="32" s="1"/>
  <c r="J51" i="32"/>
  <c r="E52" i="32"/>
  <c r="G52" i="32" s="1"/>
  <c r="F52" i="32"/>
  <c r="I52" i="32" s="1"/>
  <c r="H52" i="32"/>
  <c r="K52" i="32" s="1"/>
  <c r="J52" i="32"/>
  <c r="E53" i="32"/>
  <c r="G53" i="32" s="1"/>
  <c r="F53" i="32"/>
  <c r="I53" i="32" s="1"/>
  <c r="H53" i="32"/>
  <c r="K53" i="32" s="1"/>
  <c r="J53" i="32"/>
  <c r="B54" i="32"/>
  <c r="F54" i="32"/>
  <c r="I54" i="32" s="1"/>
  <c r="H54" i="32"/>
  <c r="K54" i="32" s="1"/>
  <c r="J54" i="32"/>
  <c r="E59" i="32"/>
  <c r="G59" i="32" s="1"/>
  <c r="F59" i="32"/>
  <c r="I59" i="32"/>
  <c r="H59" i="32"/>
  <c r="K59" i="32" s="1"/>
  <c r="J59" i="32"/>
  <c r="E60" i="32"/>
  <c r="G60" i="32" s="1"/>
  <c r="F60" i="32"/>
  <c r="I60" i="32"/>
  <c r="H60" i="32"/>
  <c r="K60" i="32" s="1"/>
  <c r="J60" i="32"/>
  <c r="E61" i="32"/>
  <c r="G61" i="32" s="1"/>
  <c r="F61" i="32"/>
  <c r="I61" i="32" s="1"/>
  <c r="H61" i="32"/>
  <c r="K61" i="32" s="1"/>
  <c r="J61" i="32"/>
  <c r="E62" i="32"/>
  <c r="G62" i="32" s="1"/>
  <c r="F62" i="32"/>
  <c r="I62" i="32" s="1"/>
  <c r="H62" i="32"/>
  <c r="K62" i="32"/>
  <c r="J62" i="32"/>
  <c r="E65" i="32"/>
  <c r="G65" i="32" s="1"/>
  <c r="F65" i="32"/>
  <c r="I65" i="32" s="1"/>
  <c r="H65" i="32"/>
  <c r="K65" i="32" s="1"/>
  <c r="J65" i="32"/>
  <c r="E66" i="32"/>
  <c r="G66" i="32" s="1"/>
  <c r="F66" i="32"/>
  <c r="I66" i="32"/>
  <c r="H66" i="32"/>
  <c r="K66" i="32" s="1"/>
  <c r="J66" i="32"/>
  <c r="E67" i="32"/>
  <c r="G67" i="32" s="1"/>
  <c r="F67" i="32"/>
  <c r="I67" i="32" s="1"/>
  <c r="H67" i="32"/>
  <c r="K67" i="32"/>
  <c r="J67" i="32"/>
  <c r="E69" i="32"/>
  <c r="G69" i="32"/>
  <c r="F69" i="32"/>
  <c r="I69" i="32" s="1"/>
  <c r="H69" i="32"/>
  <c r="K69" i="32"/>
  <c r="J69" i="32"/>
  <c r="A1" i="31"/>
  <c r="A2" i="31"/>
  <c r="A3" i="31"/>
  <c r="A6" i="31"/>
  <c r="E37" i="31"/>
  <c r="G37" i="31"/>
  <c r="F37" i="31"/>
  <c r="E37" i="16" s="1"/>
  <c r="H37" i="16" s="1"/>
  <c r="H37" i="31"/>
  <c r="K37" i="31" s="1"/>
  <c r="J37" i="31"/>
  <c r="E44" i="31"/>
  <c r="G44" i="31"/>
  <c r="F44" i="31"/>
  <c r="E44" i="42" s="1"/>
  <c r="I44" i="42" s="1"/>
  <c r="H44" i="31"/>
  <c r="K44" i="31" s="1"/>
  <c r="J44" i="31"/>
  <c r="E54" i="31"/>
  <c r="E84" i="31"/>
  <c r="G84" i="31" s="1"/>
  <c r="F84" i="31"/>
  <c r="I84" i="31" s="1"/>
  <c r="H84" i="31"/>
  <c r="J84" i="31"/>
  <c r="J17" i="31" s="1"/>
  <c r="F86" i="31"/>
  <c r="E86" i="42" s="1"/>
  <c r="H86" i="31"/>
  <c r="J86" i="31"/>
  <c r="E108" i="31"/>
  <c r="G108" i="31" s="1"/>
  <c r="F108" i="31"/>
  <c r="F21" i="31" s="1"/>
  <c r="H108" i="31"/>
  <c r="H21" i="31" s="1"/>
  <c r="K21" i="31" s="1"/>
  <c r="J108" i="31"/>
  <c r="J21" i="31" s="1"/>
  <c r="E117" i="31"/>
  <c r="G117" i="31"/>
  <c r="F117" i="31"/>
  <c r="F25" i="31" s="1"/>
  <c r="I25" i="31" s="1"/>
  <c r="H117" i="31"/>
  <c r="K117" i="31"/>
  <c r="J117" i="31"/>
  <c r="J25" i="31" s="1"/>
  <c r="A1" i="30"/>
  <c r="A2" i="30"/>
  <c r="A3" i="30"/>
  <c r="A6" i="30"/>
  <c r="E10" i="30"/>
  <c r="E10" i="31" s="1"/>
  <c r="E10" i="32" s="1"/>
  <c r="F13" i="30"/>
  <c r="F13" i="32" s="1"/>
  <c r="I13" i="32" s="1"/>
  <c r="H13" i="30"/>
  <c r="K13" i="30"/>
  <c r="J13" i="30"/>
  <c r="J13" i="32" s="1"/>
  <c r="F21" i="30"/>
  <c r="E21" i="17" s="1"/>
  <c r="E37" i="30"/>
  <c r="G37" i="30" s="1"/>
  <c r="F37" i="30"/>
  <c r="E37" i="41" s="1"/>
  <c r="H37" i="30"/>
  <c r="K37" i="30" s="1"/>
  <c r="J37" i="30"/>
  <c r="E44" i="30"/>
  <c r="G44" i="30" s="1"/>
  <c r="F44" i="30"/>
  <c r="I44" i="30" s="1"/>
  <c r="H44" i="30"/>
  <c r="K44" i="30" s="1"/>
  <c r="J44" i="30"/>
  <c r="E54" i="30"/>
  <c r="E54" i="32" s="1"/>
  <c r="G54" i="32" s="1"/>
  <c r="E84" i="30"/>
  <c r="G84" i="30" s="1"/>
  <c r="F84" i="30"/>
  <c r="H84" i="30"/>
  <c r="K84" i="30" s="1"/>
  <c r="J84" i="30"/>
  <c r="J17" i="30" s="1"/>
  <c r="F86" i="30"/>
  <c r="E86" i="41" s="1"/>
  <c r="H86" i="30"/>
  <c r="J86" i="30"/>
  <c r="E108" i="30"/>
  <c r="G108" i="30" s="1"/>
  <c r="F108" i="30"/>
  <c r="H108" i="30"/>
  <c r="K108" i="30" s="1"/>
  <c r="J108" i="30"/>
  <c r="J21" i="30"/>
  <c r="E117" i="30"/>
  <c r="E25" i="30" s="1"/>
  <c r="F117" i="30"/>
  <c r="F25" i="30" s="1"/>
  <c r="H117" i="30"/>
  <c r="K117" i="30" s="1"/>
  <c r="J117" i="30"/>
  <c r="J25" i="30" s="1"/>
  <c r="J25" i="32" s="1"/>
  <c r="A1" i="29"/>
  <c r="A2" i="29"/>
  <c r="A3" i="29"/>
  <c r="A5" i="29"/>
  <c r="G6" i="29"/>
  <c r="H6" i="29"/>
  <c r="H10" i="30" s="1"/>
  <c r="J6" i="29"/>
  <c r="I12" i="36" s="1"/>
  <c r="I11" i="29"/>
  <c r="K11" i="29"/>
  <c r="I16" i="29"/>
  <c r="K16" i="29"/>
  <c r="I17" i="29"/>
  <c r="K17" i="29"/>
  <c r="I24" i="29"/>
  <c r="K24" i="29"/>
  <c r="G25" i="29"/>
  <c r="H25" i="29"/>
  <c r="J25" i="29"/>
  <c r="E26" i="29"/>
  <c r="I27" i="29"/>
  <c r="K27" i="29"/>
  <c r="F28" i="29"/>
  <c r="G28" i="29"/>
  <c r="H28" i="29"/>
  <c r="J28" i="29"/>
  <c r="I31" i="29"/>
  <c r="K31" i="29"/>
  <c r="G32" i="29"/>
  <c r="I32" i="29" s="1"/>
  <c r="H32" i="29"/>
  <c r="J32" i="29"/>
  <c r="K32" i="29" s="1"/>
  <c r="I33" i="29"/>
  <c r="K33" i="29"/>
  <c r="I1" i="28"/>
  <c r="A2" i="28"/>
  <c r="I2" i="28"/>
  <c r="I4" i="28"/>
  <c r="D4" i="31" s="1"/>
  <c r="A7" i="28"/>
  <c r="M15" i="14"/>
  <c r="M16" i="39"/>
  <c r="M17" i="14"/>
  <c r="I21" i="28"/>
  <c r="J21" i="28" s="1"/>
  <c r="M39" i="39"/>
  <c r="M41" i="39"/>
  <c r="M43" i="39"/>
  <c r="M45" i="39"/>
  <c r="M46" i="39"/>
  <c r="M52" i="39"/>
  <c r="M53" i="39"/>
  <c r="I65" i="28"/>
  <c r="K65" i="28"/>
  <c r="N65" i="28"/>
  <c r="S65" i="28"/>
  <c r="Q65" i="28"/>
  <c r="R75" i="28"/>
  <c r="J21" i="29"/>
  <c r="I66" i="28"/>
  <c r="M66" i="28" s="1"/>
  <c r="M66" i="39" s="1"/>
  <c r="K66" i="28"/>
  <c r="N66" i="28"/>
  <c r="S66" i="28"/>
  <c r="Q66" i="28"/>
  <c r="I67" i="28"/>
  <c r="I67" i="14"/>
  <c r="K67" i="28"/>
  <c r="N67" i="28"/>
  <c r="S67" i="28" s="1"/>
  <c r="Q67" i="28"/>
  <c r="I68" i="28"/>
  <c r="K68" i="28"/>
  <c r="K68" i="14" s="1"/>
  <c r="P68" i="14" s="1"/>
  <c r="N68" i="28"/>
  <c r="S68" i="28"/>
  <c r="Q68" i="28"/>
  <c r="I69" i="28"/>
  <c r="K69" i="28"/>
  <c r="P69" i="28" s="1"/>
  <c r="N69" i="28"/>
  <c r="S69" i="28"/>
  <c r="Q69" i="28"/>
  <c r="I70" i="28"/>
  <c r="I70" i="39"/>
  <c r="K70" i="28"/>
  <c r="P70" i="28" s="1"/>
  <c r="N70" i="28"/>
  <c r="S70" i="28" s="1"/>
  <c r="Q70" i="28"/>
  <c r="I71" i="28"/>
  <c r="M71" i="28"/>
  <c r="M71" i="14" s="1"/>
  <c r="K71" i="28"/>
  <c r="K71" i="39" s="1"/>
  <c r="P71" i="39" s="1"/>
  <c r="N71" i="28"/>
  <c r="S71" i="28"/>
  <c r="Q71" i="28"/>
  <c r="I72" i="28"/>
  <c r="M72" i="28"/>
  <c r="M72" i="39" s="1"/>
  <c r="K72" i="28"/>
  <c r="K72" i="14" s="1"/>
  <c r="P72" i="14" s="1"/>
  <c r="N72" i="28"/>
  <c r="S72" i="28" s="1"/>
  <c r="Q72" i="28"/>
  <c r="Q74" i="28" s="1"/>
  <c r="R74" i="28" s="1"/>
  <c r="B9" i="48"/>
  <c r="B18" i="48"/>
  <c r="B26" i="48"/>
  <c r="A3" i="47"/>
  <c r="A4" i="47"/>
  <c r="A10" i="47"/>
  <c r="Q22" i="39"/>
  <c r="V22" i="39"/>
  <c r="R22" i="39"/>
  <c r="K21" i="14"/>
  <c r="P21" i="14" s="1"/>
  <c r="I20" i="39"/>
  <c r="N73" i="39"/>
  <c r="D4" i="43"/>
  <c r="N62" i="39"/>
  <c r="S62" i="39"/>
  <c r="R61" i="39"/>
  <c r="Q62" i="39"/>
  <c r="V62" i="39"/>
  <c r="R48" i="39"/>
  <c r="U48" i="39"/>
  <c r="N36" i="39"/>
  <c r="S36" i="39" s="1"/>
  <c r="R35" i="39"/>
  <c r="Q36" i="39"/>
  <c r="V36" i="39" s="1"/>
  <c r="Q22" i="14"/>
  <c r="R22" i="14" s="1"/>
  <c r="R61" i="14"/>
  <c r="O48" i="14"/>
  <c r="R48" i="14"/>
  <c r="N36" i="14"/>
  <c r="G12" i="36"/>
  <c r="M53" i="14"/>
  <c r="H6" i="40"/>
  <c r="G12" i="44" s="1"/>
  <c r="M17" i="39"/>
  <c r="M15" i="39"/>
  <c r="M45" i="14"/>
  <c r="M43" i="14"/>
  <c r="M41" i="14"/>
  <c r="M39" i="14"/>
  <c r="A4" i="40"/>
  <c r="D4" i="42"/>
  <c r="J6" i="21"/>
  <c r="I12" i="15"/>
  <c r="D4" i="41"/>
  <c r="H6" i="21"/>
  <c r="G12" i="15"/>
  <c r="M52" i="14"/>
  <c r="M46" i="14"/>
  <c r="M42" i="14"/>
  <c r="J61" i="28"/>
  <c r="J61" i="39"/>
  <c r="K62" i="28"/>
  <c r="L62" i="28" s="1"/>
  <c r="I36" i="28"/>
  <c r="I36" i="14" s="1"/>
  <c r="AD39" i="35"/>
  <c r="AE44" i="35"/>
  <c r="U75" i="39"/>
  <c r="J21" i="40" s="1"/>
  <c r="O22" i="39"/>
  <c r="O75" i="28"/>
  <c r="H21" i="29" s="1"/>
  <c r="O75" i="39"/>
  <c r="R75" i="39"/>
  <c r="H21" i="40" s="1"/>
  <c r="U76" i="39"/>
  <c r="J22" i="28"/>
  <c r="J13" i="43"/>
  <c r="E58" i="46"/>
  <c r="AD56" i="46"/>
  <c r="AE45" i="45"/>
  <c r="AD48" i="38"/>
  <c r="AD48" i="46"/>
  <c r="AE48" i="38"/>
  <c r="U58" i="35"/>
  <c r="M30" i="39"/>
  <c r="M26" i="39"/>
  <c r="M40" i="14"/>
  <c r="M58" i="14"/>
  <c r="M12" i="39"/>
  <c r="I62" i="28"/>
  <c r="I62" i="39" s="1"/>
  <c r="I61" i="14"/>
  <c r="J61" i="14"/>
  <c r="I61" i="39"/>
  <c r="M56" i="39"/>
  <c r="I60" i="14"/>
  <c r="I47" i="39"/>
  <c r="I47" i="14"/>
  <c r="J49" i="14"/>
  <c r="M35" i="28"/>
  <c r="M35" i="14" s="1"/>
  <c r="I35" i="14"/>
  <c r="I35" i="39"/>
  <c r="I34" i="14"/>
  <c r="I34" i="39"/>
  <c r="J36" i="14"/>
  <c r="M72" i="14"/>
  <c r="I72" i="39"/>
  <c r="I72" i="14"/>
  <c r="I71" i="39"/>
  <c r="I70" i="14"/>
  <c r="M70" i="28"/>
  <c r="M70" i="14" s="1"/>
  <c r="I69" i="39"/>
  <c r="M68" i="28"/>
  <c r="M68" i="14" s="1"/>
  <c r="I67" i="39"/>
  <c r="M67" i="28"/>
  <c r="M67" i="14" s="1"/>
  <c r="I21" i="14"/>
  <c r="I21" i="39"/>
  <c r="M21" i="28"/>
  <c r="I66" i="14"/>
  <c r="I66" i="39"/>
  <c r="F26" i="16"/>
  <c r="F39" i="16" s="1"/>
  <c r="F46" i="16"/>
  <c r="I29" i="43"/>
  <c r="K17" i="41"/>
  <c r="M17" i="41"/>
  <c r="AE38" i="45"/>
  <c r="Z38" i="45" s="1"/>
  <c r="V38" i="45"/>
  <c r="I36" i="41"/>
  <c r="E34" i="43"/>
  <c r="I34" i="43" s="1"/>
  <c r="E30" i="43"/>
  <c r="I30" i="43"/>
  <c r="M36" i="43"/>
  <c r="I59" i="41"/>
  <c r="G10" i="43"/>
  <c r="E61" i="43"/>
  <c r="I61" i="43" s="1"/>
  <c r="I15" i="41"/>
  <c r="I29" i="41"/>
  <c r="K84" i="41"/>
  <c r="I69" i="41"/>
  <c r="L20" i="45"/>
  <c r="J20" i="45"/>
  <c r="H20" i="45"/>
  <c r="F20" i="45"/>
  <c r="AB20" i="45"/>
  <c r="AF20" i="45"/>
  <c r="Z20" i="45"/>
  <c r="X20" i="45"/>
  <c r="V20" i="45"/>
  <c r="T20" i="45"/>
  <c r="R20" i="45"/>
  <c r="N20" i="45"/>
  <c r="P20" i="45"/>
  <c r="AB20" i="46"/>
  <c r="AF20" i="46"/>
  <c r="L20" i="46"/>
  <c r="L30" i="45"/>
  <c r="J30" i="45"/>
  <c r="H30" i="45"/>
  <c r="F30" i="45"/>
  <c r="AB30" i="45"/>
  <c r="Z30" i="45"/>
  <c r="AF30" i="45"/>
  <c r="X30" i="45"/>
  <c r="V30" i="45"/>
  <c r="N30" i="45"/>
  <c r="T30" i="45"/>
  <c r="R30" i="45"/>
  <c r="P30" i="45"/>
  <c r="L28" i="45"/>
  <c r="J28" i="45"/>
  <c r="AF28" i="45"/>
  <c r="H28" i="45"/>
  <c r="F28" i="45"/>
  <c r="AB28" i="45"/>
  <c r="Z28" i="45"/>
  <c r="X28" i="45"/>
  <c r="V28" i="45"/>
  <c r="T28" i="45"/>
  <c r="R28" i="45"/>
  <c r="N28" i="45"/>
  <c r="P28" i="45"/>
  <c r="L26" i="45"/>
  <c r="J26" i="45"/>
  <c r="H26" i="45"/>
  <c r="F26" i="45"/>
  <c r="AB26" i="45"/>
  <c r="Z26" i="45"/>
  <c r="X26" i="45"/>
  <c r="V26" i="45"/>
  <c r="T26" i="45"/>
  <c r="R26" i="45"/>
  <c r="N26" i="45"/>
  <c r="P26" i="45"/>
  <c r="J11" i="46"/>
  <c r="H11" i="46"/>
  <c r="F11" i="46"/>
  <c r="AB11" i="46"/>
  <c r="Z11" i="46"/>
  <c r="X11" i="46"/>
  <c r="V11" i="46"/>
  <c r="T11" i="46"/>
  <c r="R11" i="46"/>
  <c r="P11" i="46"/>
  <c r="L11" i="46"/>
  <c r="AF11" i="46"/>
  <c r="N11" i="46"/>
  <c r="L11" i="45"/>
  <c r="J11" i="45"/>
  <c r="H11" i="45"/>
  <c r="F11" i="45"/>
  <c r="AB11" i="45"/>
  <c r="N11" i="45"/>
  <c r="Z11" i="45"/>
  <c r="X11" i="45"/>
  <c r="V11" i="45"/>
  <c r="T11" i="45"/>
  <c r="R11" i="45"/>
  <c r="P11" i="45"/>
  <c r="AE38" i="46"/>
  <c r="J44" i="43"/>
  <c r="M44" i="43" s="1"/>
  <c r="AE37" i="45"/>
  <c r="AE31" i="45"/>
  <c r="AE27" i="45"/>
  <c r="H27" i="45" s="1"/>
  <c r="AE32" i="46"/>
  <c r="L32" i="46"/>
  <c r="K23" i="43"/>
  <c r="K29" i="43"/>
  <c r="K33" i="43"/>
  <c r="H44" i="43"/>
  <c r="K44" i="43" s="1"/>
  <c r="AE21" i="45"/>
  <c r="AE28" i="46"/>
  <c r="AE21" i="46"/>
  <c r="P21" i="46" s="1"/>
  <c r="M23" i="43"/>
  <c r="M29" i="43"/>
  <c r="M33" i="43"/>
  <c r="AE13" i="45"/>
  <c r="AE37" i="46"/>
  <c r="AE31" i="46"/>
  <c r="AE27" i="46"/>
  <c r="K14" i="43"/>
  <c r="M14" i="43"/>
  <c r="X38" i="45"/>
  <c r="AE12" i="45"/>
  <c r="AE12" i="46"/>
  <c r="H12" i="46" s="1"/>
  <c r="K31" i="43"/>
  <c r="K35" i="43"/>
  <c r="F38" i="45"/>
  <c r="H38" i="45"/>
  <c r="G50" i="42"/>
  <c r="H53" i="43"/>
  <c r="G53" i="43"/>
  <c r="G52" i="43"/>
  <c r="I17" i="16"/>
  <c r="J117" i="16"/>
  <c r="G17" i="16"/>
  <c r="G17" i="2" s="1"/>
  <c r="J17" i="2" s="1"/>
  <c r="E24" i="2"/>
  <c r="H24" i="2" s="1"/>
  <c r="L117" i="16"/>
  <c r="E30" i="2"/>
  <c r="H30" i="2" s="1"/>
  <c r="L108" i="16"/>
  <c r="E60" i="2"/>
  <c r="H60" i="2" s="1"/>
  <c r="L14" i="2"/>
  <c r="E62" i="2"/>
  <c r="H62" i="2" s="1"/>
  <c r="I44" i="2"/>
  <c r="V31" i="38"/>
  <c r="L30" i="2"/>
  <c r="E15" i="2"/>
  <c r="H15" i="2" s="1"/>
  <c r="AE33" i="38"/>
  <c r="L34" i="2"/>
  <c r="H16" i="17"/>
  <c r="F44" i="2"/>
  <c r="K37" i="2"/>
  <c r="H23" i="17"/>
  <c r="AE29" i="38"/>
  <c r="P29" i="38" s="1"/>
  <c r="H34" i="17"/>
  <c r="L84" i="17"/>
  <c r="G17" i="17"/>
  <c r="J17" i="17"/>
  <c r="H69" i="17"/>
  <c r="J35" i="2"/>
  <c r="AE32" i="37"/>
  <c r="AF32" i="37" s="1"/>
  <c r="Z21" i="37"/>
  <c r="L13" i="17"/>
  <c r="I13" i="2"/>
  <c r="J38" i="38"/>
  <c r="H38" i="38"/>
  <c r="AF38" i="38"/>
  <c r="F38" i="38"/>
  <c r="AB38" i="38"/>
  <c r="X38" i="38"/>
  <c r="T38" i="38"/>
  <c r="R38" i="38"/>
  <c r="P38" i="38"/>
  <c r="N38" i="38"/>
  <c r="L38" i="38"/>
  <c r="J21" i="38"/>
  <c r="H21" i="38"/>
  <c r="F21" i="38"/>
  <c r="AB21" i="38"/>
  <c r="X21" i="38"/>
  <c r="T21" i="38"/>
  <c r="R21" i="38"/>
  <c r="P21" i="38"/>
  <c r="N21" i="38"/>
  <c r="L21" i="38"/>
  <c r="P13" i="37"/>
  <c r="N13" i="37"/>
  <c r="L13" i="37"/>
  <c r="J13" i="37"/>
  <c r="F13" i="37"/>
  <c r="Z13" i="37"/>
  <c r="X13" i="37"/>
  <c r="V13" i="37"/>
  <c r="T13" i="37"/>
  <c r="R13" i="37"/>
  <c r="E59" i="2"/>
  <c r="H59" i="2" s="1"/>
  <c r="J13" i="17"/>
  <c r="G44" i="2"/>
  <c r="J43" i="2"/>
  <c r="J31" i="38"/>
  <c r="H31" i="38"/>
  <c r="F31" i="38"/>
  <c r="AB31" i="38"/>
  <c r="X31" i="38"/>
  <c r="T31" i="38"/>
  <c r="R31" i="38"/>
  <c r="P31" i="38"/>
  <c r="AF31" i="38"/>
  <c r="N31" i="38"/>
  <c r="L31" i="38"/>
  <c r="AB13" i="37"/>
  <c r="AE26" i="38"/>
  <c r="P26" i="38" s="1"/>
  <c r="H21" i="17"/>
  <c r="AE26" i="37"/>
  <c r="AB26" i="37" s="1"/>
  <c r="L17" i="17"/>
  <c r="I17" i="2"/>
  <c r="L17" i="2" s="1"/>
  <c r="N33" i="37"/>
  <c r="L33" i="37"/>
  <c r="AB33" i="37"/>
  <c r="X33" i="37"/>
  <c r="T33" i="37"/>
  <c r="AE28" i="38"/>
  <c r="N28" i="38" s="1"/>
  <c r="AB11" i="38"/>
  <c r="N11" i="38"/>
  <c r="L24" i="2"/>
  <c r="J31" i="2"/>
  <c r="AE28" i="37"/>
  <c r="P28" i="37" s="1"/>
  <c r="V38" i="38"/>
  <c r="Z38" i="38"/>
  <c r="L35" i="2"/>
  <c r="AE32" i="38"/>
  <c r="AE30" i="37"/>
  <c r="N30" i="37" s="1"/>
  <c r="V21" i="38"/>
  <c r="AE31" i="37"/>
  <c r="X31" i="37" s="1"/>
  <c r="AE37" i="38"/>
  <c r="J32" i="2"/>
  <c r="J36" i="2"/>
  <c r="E14" i="2"/>
  <c r="AE20" i="37"/>
  <c r="R20" i="37" s="1"/>
  <c r="L43" i="2"/>
  <c r="I21" i="17"/>
  <c r="L21" i="17" s="1"/>
  <c r="E32" i="2"/>
  <c r="AE20" i="38"/>
  <c r="H29" i="17"/>
  <c r="H61" i="17"/>
  <c r="H67" i="17"/>
  <c r="E66" i="2"/>
  <c r="H66" i="2" s="1"/>
  <c r="J24" i="2"/>
  <c r="E35" i="2"/>
  <c r="H35" i="2" s="1"/>
  <c r="AE37" i="37"/>
  <c r="H65" i="17"/>
  <c r="G25" i="17"/>
  <c r="E54" i="2"/>
  <c r="H54" i="2" s="1"/>
  <c r="M35" i="39"/>
  <c r="M71" i="39"/>
  <c r="J38" i="45"/>
  <c r="L38" i="45"/>
  <c r="AB38" i="45"/>
  <c r="R38" i="45"/>
  <c r="N38" i="45"/>
  <c r="F27" i="45"/>
  <c r="AB27" i="45"/>
  <c r="V27" i="45"/>
  <c r="AF27" i="45"/>
  <c r="R27" i="45"/>
  <c r="P27" i="45"/>
  <c r="N31" i="45"/>
  <c r="J28" i="46"/>
  <c r="H28" i="46"/>
  <c r="F28" i="46"/>
  <c r="AB28" i="46"/>
  <c r="Z28" i="46"/>
  <c r="X28" i="46"/>
  <c r="V28" i="46"/>
  <c r="L28" i="46"/>
  <c r="T28" i="46"/>
  <c r="R28" i="46"/>
  <c r="P28" i="46"/>
  <c r="AF28" i="46"/>
  <c r="N28" i="46"/>
  <c r="J38" i="46"/>
  <c r="H38" i="46"/>
  <c r="F38" i="46"/>
  <c r="L38" i="46"/>
  <c r="AB38" i="46"/>
  <c r="Z38" i="46"/>
  <c r="X38" i="46"/>
  <c r="V38" i="46"/>
  <c r="T38" i="46"/>
  <c r="R38" i="46"/>
  <c r="P38" i="46"/>
  <c r="AF38" i="46"/>
  <c r="N38" i="46"/>
  <c r="L21" i="45"/>
  <c r="J21" i="45"/>
  <c r="H21" i="45"/>
  <c r="F21" i="45"/>
  <c r="AB21" i="45"/>
  <c r="Z21" i="45"/>
  <c r="X21" i="45"/>
  <c r="N21" i="45"/>
  <c r="V21" i="45"/>
  <c r="AF21" i="45"/>
  <c r="T21" i="45"/>
  <c r="R21" i="45"/>
  <c r="P21" i="45"/>
  <c r="J21" i="46"/>
  <c r="H21" i="46"/>
  <c r="F21" i="46"/>
  <c r="AB21" i="46"/>
  <c r="Z21" i="46"/>
  <c r="V21" i="46"/>
  <c r="L21" i="46"/>
  <c r="T21" i="46"/>
  <c r="AF21" i="46"/>
  <c r="R21" i="46"/>
  <c r="N21" i="46"/>
  <c r="J27" i="46"/>
  <c r="H27" i="46"/>
  <c r="F27" i="46"/>
  <c r="AB27" i="46"/>
  <c r="Z27" i="46"/>
  <c r="X27" i="46"/>
  <c r="AF27" i="46"/>
  <c r="V27" i="46"/>
  <c r="T27" i="46"/>
  <c r="L27" i="46"/>
  <c r="R27" i="46"/>
  <c r="P27" i="46"/>
  <c r="N27" i="46"/>
  <c r="J31" i="46"/>
  <c r="H31" i="46"/>
  <c r="F31" i="46"/>
  <c r="AB31" i="46"/>
  <c r="Z31" i="46"/>
  <c r="X31" i="46"/>
  <c r="AF31" i="46"/>
  <c r="V31" i="46"/>
  <c r="R31" i="46"/>
  <c r="P31" i="46"/>
  <c r="N31" i="46"/>
  <c r="H37" i="45"/>
  <c r="V37" i="45"/>
  <c r="Z37" i="46"/>
  <c r="J12" i="46"/>
  <c r="F12" i="46"/>
  <c r="AF12" i="46"/>
  <c r="AB12" i="46"/>
  <c r="Z12" i="46"/>
  <c r="X12" i="46"/>
  <c r="T12" i="46"/>
  <c r="R12" i="46"/>
  <c r="L12" i="46"/>
  <c r="P12" i="46"/>
  <c r="N12" i="46"/>
  <c r="J13" i="45"/>
  <c r="H13" i="45"/>
  <c r="F13" i="45"/>
  <c r="AB13" i="45"/>
  <c r="Z13" i="45"/>
  <c r="X13" i="45"/>
  <c r="V13" i="45"/>
  <c r="N13" i="45"/>
  <c r="T13" i="45"/>
  <c r="R13" i="45"/>
  <c r="J32" i="46"/>
  <c r="H32" i="46"/>
  <c r="F32" i="46"/>
  <c r="AB32" i="46"/>
  <c r="Z32" i="46"/>
  <c r="V32" i="46"/>
  <c r="T32" i="46"/>
  <c r="R32" i="46"/>
  <c r="AF32" i="46"/>
  <c r="P32" i="46"/>
  <c r="N32" i="46"/>
  <c r="L17" i="16"/>
  <c r="Z29" i="38"/>
  <c r="V29" i="38"/>
  <c r="L29" i="38"/>
  <c r="F29" i="38"/>
  <c r="N33" i="38"/>
  <c r="N29" i="38"/>
  <c r="R29" i="38"/>
  <c r="T29" i="38"/>
  <c r="X29" i="38"/>
  <c r="AF29" i="38"/>
  <c r="AB29" i="38"/>
  <c r="V33" i="38"/>
  <c r="P33" i="38"/>
  <c r="J29" i="38"/>
  <c r="L37" i="37"/>
  <c r="AF37" i="37"/>
  <c r="X37" i="37"/>
  <c r="AB37" i="37"/>
  <c r="V30" i="37"/>
  <c r="L32" i="37"/>
  <c r="AE14" i="38"/>
  <c r="L20" i="37"/>
  <c r="X20" i="37"/>
  <c r="AB28" i="38"/>
  <c r="X28" i="38"/>
  <c r="R28" i="38"/>
  <c r="P28" i="38"/>
  <c r="L28" i="38"/>
  <c r="F20" i="38"/>
  <c r="H26" i="37"/>
  <c r="F26" i="37"/>
  <c r="N26" i="38"/>
  <c r="J32" i="38"/>
  <c r="F32" i="38"/>
  <c r="R32" i="38"/>
  <c r="N32" i="38"/>
  <c r="AE10" i="38"/>
  <c r="G25" i="2"/>
  <c r="L49" i="2"/>
  <c r="F31" i="37"/>
  <c r="N37" i="37"/>
  <c r="T27" i="45"/>
  <c r="A4" i="21"/>
  <c r="D4" i="17"/>
  <c r="D4" i="2"/>
  <c r="D4" i="16"/>
  <c r="H31" i="16"/>
  <c r="P37" i="37"/>
  <c r="Z27" i="45"/>
  <c r="L13" i="45"/>
  <c r="P13" i="45"/>
  <c r="AF13" i="45"/>
  <c r="A2" i="15"/>
  <c r="N27" i="45"/>
  <c r="AB32" i="38"/>
  <c r="F17" i="41"/>
  <c r="AD39" i="34"/>
  <c r="R37" i="37"/>
  <c r="H37" i="37"/>
  <c r="L27" i="45"/>
  <c r="X27" i="45"/>
  <c r="J27" i="45"/>
  <c r="T28" i="38"/>
  <c r="X32" i="46"/>
  <c r="V12" i="46"/>
  <c r="L31" i="46"/>
  <c r="X21" i="46"/>
  <c r="M62" i="28"/>
  <c r="J46" i="29"/>
  <c r="J23" i="40"/>
  <c r="V28" i="35"/>
  <c r="N28" i="35"/>
  <c r="AF28" i="35"/>
  <c r="F33" i="37"/>
  <c r="J33" i="37"/>
  <c r="H33" i="37"/>
  <c r="Z33" i="37"/>
  <c r="R33" i="37"/>
  <c r="P33" i="37"/>
  <c r="G42" i="32"/>
  <c r="V28" i="38"/>
  <c r="T31" i="46"/>
  <c r="V33" i="37"/>
  <c r="J22" i="14"/>
  <c r="J22" i="39"/>
  <c r="G25" i="30"/>
  <c r="S73" i="39"/>
  <c r="E25" i="42"/>
  <c r="I25" i="42" s="1"/>
  <c r="F25" i="32"/>
  <c r="S20" i="28"/>
  <c r="N22" i="28"/>
  <c r="S22" i="28"/>
  <c r="E25" i="31"/>
  <c r="G25" i="31" s="1"/>
  <c r="K16" i="32"/>
  <c r="AE13" i="35"/>
  <c r="H13" i="32"/>
  <c r="AE21" i="34"/>
  <c r="R21" i="34" s="1"/>
  <c r="V68" i="14"/>
  <c r="K24" i="32"/>
  <c r="T38" i="45"/>
  <c r="N73" i="28"/>
  <c r="H21" i="30"/>
  <c r="H21" i="32" s="1"/>
  <c r="K34" i="32"/>
  <c r="AE31" i="35"/>
  <c r="AE12" i="34"/>
  <c r="AE32" i="35"/>
  <c r="E34" i="2"/>
  <c r="H34" i="2" s="1"/>
  <c r="K31" i="32"/>
  <c r="I21" i="30"/>
  <c r="E21" i="41"/>
  <c r="I21" i="41" s="1"/>
  <c r="F21" i="32"/>
  <c r="AE18" i="34" s="1"/>
  <c r="E84" i="17"/>
  <c r="H84" i="17"/>
  <c r="I84" i="30"/>
  <c r="E21" i="30"/>
  <c r="I21" i="31"/>
  <c r="E21" i="42"/>
  <c r="I21" i="42" s="1"/>
  <c r="AE38" i="35"/>
  <c r="P38" i="35" s="1"/>
  <c r="M58" i="46"/>
  <c r="N74" i="28"/>
  <c r="O74" i="28" s="1"/>
  <c r="O76" i="28" s="1"/>
  <c r="H87" i="31" s="1"/>
  <c r="I71" i="14"/>
  <c r="E117" i="17"/>
  <c r="H117" i="17" s="1"/>
  <c r="I117" i="30"/>
  <c r="E21" i="31"/>
  <c r="K15" i="32"/>
  <c r="AE12" i="35"/>
  <c r="D4" i="32"/>
  <c r="AD56" i="34"/>
  <c r="I44" i="31"/>
  <c r="I37" i="30"/>
  <c r="E37" i="17"/>
  <c r="H37" i="17"/>
  <c r="H17" i="30"/>
  <c r="I37" i="31"/>
  <c r="E37" i="42"/>
  <c r="I37" i="42"/>
  <c r="AE33" i="35"/>
  <c r="K36" i="32"/>
  <c r="AE30" i="35"/>
  <c r="K30" i="32"/>
  <c r="AE27" i="35"/>
  <c r="AB21" i="35"/>
  <c r="Z21" i="35"/>
  <c r="X21" i="35"/>
  <c r="V21" i="35"/>
  <c r="T21" i="35"/>
  <c r="R21" i="35"/>
  <c r="P21" i="35"/>
  <c r="N21" i="35"/>
  <c r="L21" i="35"/>
  <c r="H21" i="35"/>
  <c r="F21" i="35"/>
  <c r="J21" i="35"/>
  <c r="E58" i="34"/>
  <c r="E60" i="34" s="1"/>
  <c r="G6" i="34" s="1"/>
  <c r="P38" i="45"/>
  <c r="K68" i="39"/>
  <c r="P68" i="39" s="1"/>
  <c r="F17" i="30"/>
  <c r="I36" i="32"/>
  <c r="AE27" i="34"/>
  <c r="X27" i="34" s="1"/>
  <c r="I30" i="32"/>
  <c r="E44" i="16"/>
  <c r="H44" i="16" s="1"/>
  <c r="P61" i="28"/>
  <c r="L61" i="28"/>
  <c r="K61" i="39"/>
  <c r="P61" i="39" s="1"/>
  <c r="K61" i="14"/>
  <c r="P61" i="14"/>
  <c r="AF38" i="45"/>
  <c r="E17" i="30"/>
  <c r="G17" i="30" s="1"/>
  <c r="F17" i="31"/>
  <c r="P34" i="28"/>
  <c r="K36" i="28"/>
  <c r="P36" i="28" s="1"/>
  <c r="K34" i="14"/>
  <c r="P34" i="14" s="1"/>
  <c r="K34" i="39"/>
  <c r="P34" i="39" s="1"/>
  <c r="E108" i="17"/>
  <c r="H108" i="17" s="1"/>
  <c r="I108" i="30"/>
  <c r="E17" i="31"/>
  <c r="G17" i="31" s="1"/>
  <c r="AE11" i="35"/>
  <c r="N11" i="35" s="1"/>
  <c r="K14" i="32"/>
  <c r="E21" i="16"/>
  <c r="I62" i="41"/>
  <c r="E62" i="43"/>
  <c r="I62" i="43" s="1"/>
  <c r="I37" i="41"/>
  <c r="AE37" i="35"/>
  <c r="K42" i="32"/>
  <c r="AE29" i="35"/>
  <c r="H29" i="35" s="1"/>
  <c r="K32" i="32"/>
  <c r="K29" i="32"/>
  <c r="AE26" i="35"/>
  <c r="K23" i="32"/>
  <c r="AE20" i="35"/>
  <c r="P72" i="28"/>
  <c r="K72" i="39"/>
  <c r="P72" i="39" s="1"/>
  <c r="E25" i="17"/>
  <c r="H25" i="17" s="1"/>
  <c r="E25" i="41"/>
  <c r="I25" i="41" s="1"/>
  <c r="I25" i="30"/>
  <c r="E13" i="41"/>
  <c r="E13" i="43" s="1"/>
  <c r="I13" i="43" s="1"/>
  <c r="I13" i="30"/>
  <c r="H25" i="31"/>
  <c r="K25" i="31" s="1"/>
  <c r="AE29" i="34"/>
  <c r="I32" i="32"/>
  <c r="I23" i="32"/>
  <c r="AE20" i="34"/>
  <c r="E13" i="17"/>
  <c r="AE13" i="46"/>
  <c r="R13" i="46" s="1"/>
  <c r="O35" i="28"/>
  <c r="F86" i="41"/>
  <c r="J21" i="42"/>
  <c r="O61" i="28"/>
  <c r="K35" i="14"/>
  <c r="P35" i="14" s="1"/>
  <c r="Q22" i="28"/>
  <c r="T22" i="14"/>
  <c r="U22" i="14" s="1"/>
  <c r="N49" i="14"/>
  <c r="S49" i="14" s="1"/>
  <c r="O21" i="28"/>
  <c r="N36" i="28"/>
  <c r="S36" i="28"/>
  <c r="O48" i="28"/>
  <c r="Q74" i="39"/>
  <c r="V74" i="39" s="1"/>
  <c r="N62" i="28"/>
  <c r="S62" i="28"/>
  <c r="R21" i="39"/>
  <c r="M108" i="41"/>
  <c r="N74" i="39"/>
  <c r="O74" i="39" s="1"/>
  <c r="H17" i="42"/>
  <c r="E84" i="41"/>
  <c r="I84" i="41" s="1"/>
  <c r="E117" i="16"/>
  <c r="H117" i="16" s="1"/>
  <c r="H112" i="16"/>
  <c r="E65" i="43"/>
  <c r="I65" i="43" s="1"/>
  <c r="E84" i="16"/>
  <c r="H84" i="16"/>
  <c r="I90" i="41"/>
  <c r="I75" i="41"/>
  <c r="I113" i="41"/>
  <c r="AB29" i="35"/>
  <c r="Z29" i="35"/>
  <c r="R29" i="35"/>
  <c r="P29" i="35"/>
  <c r="L29" i="35"/>
  <c r="J29" i="35"/>
  <c r="AF29" i="35"/>
  <c r="E26" i="31"/>
  <c r="E39" i="31" s="1"/>
  <c r="G39" i="31" s="1"/>
  <c r="I21" i="32"/>
  <c r="K13" i="32"/>
  <c r="X13" i="46"/>
  <c r="F13" i="46"/>
  <c r="AB13" i="46"/>
  <c r="J13" i="46"/>
  <c r="H13" i="46"/>
  <c r="AF13" i="46"/>
  <c r="V13" i="46"/>
  <c r="K17" i="30"/>
  <c r="G21" i="30"/>
  <c r="K21" i="30"/>
  <c r="Z13" i="35"/>
  <c r="X13" i="35"/>
  <c r="T13" i="35"/>
  <c r="R13" i="35"/>
  <c r="P13" i="35"/>
  <c r="N13" i="35"/>
  <c r="H13" i="35"/>
  <c r="F13" i="35"/>
  <c r="AF13" i="35"/>
  <c r="E21" i="43"/>
  <c r="I21" i="43" s="1"/>
  <c r="E17" i="42"/>
  <c r="I17" i="42" s="1"/>
  <c r="I17" i="31"/>
  <c r="E17" i="16"/>
  <c r="N27" i="34"/>
  <c r="S74" i="28"/>
  <c r="R74" i="39"/>
  <c r="H22" i="40" s="1"/>
  <c r="H12" i="34"/>
  <c r="F12" i="34"/>
  <c r="AB12" i="34"/>
  <c r="Z12" i="34"/>
  <c r="X12" i="34"/>
  <c r="V12" i="34"/>
  <c r="T12" i="34"/>
  <c r="R12" i="34"/>
  <c r="P12" i="34"/>
  <c r="N12" i="34"/>
  <c r="AF12" i="34"/>
  <c r="L12" i="34"/>
  <c r="J12" i="34"/>
  <c r="E25" i="43"/>
  <c r="I25" i="43" s="1"/>
  <c r="J26" i="40"/>
  <c r="AB37" i="35"/>
  <c r="Z37" i="35"/>
  <c r="V37" i="35"/>
  <c r="T37" i="35"/>
  <c r="N37" i="35"/>
  <c r="L37" i="35"/>
  <c r="H37" i="35"/>
  <c r="AE39" i="35"/>
  <c r="J37" i="35"/>
  <c r="E17" i="32"/>
  <c r="G17" i="32" s="1"/>
  <c r="AB27" i="35"/>
  <c r="X27" i="35"/>
  <c r="V27" i="35"/>
  <c r="P27" i="35"/>
  <c r="N27" i="35"/>
  <c r="L27" i="35"/>
  <c r="F27" i="35"/>
  <c r="J27" i="35"/>
  <c r="M21" i="42"/>
  <c r="J21" i="43"/>
  <c r="M21" i="43" s="1"/>
  <c r="H21" i="16"/>
  <c r="E21" i="2"/>
  <c r="H21" i="2" s="1"/>
  <c r="K36" i="14"/>
  <c r="P36" i="14" s="1"/>
  <c r="K36" i="39"/>
  <c r="P36" i="39" s="1"/>
  <c r="AB38" i="35"/>
  <c r="V38" i="35"/>
  <c r="T38" i="35"/>
  <c r="R38" i="35"/>
  <c r="N38" i="35"/>
  <c r="L38" i="35"/>
  <c r="J38" i="35"/>
  <c r="AF38" i="35"/>
  <c r="Z20" i="34"/>
  <c r="X20" i="34"/>
  <c r="V20" i="34"/>
  <c r="R20" i="34"/>
  <c r="P20" i="34"/>
  <c r="N20" i="34"/>
  <c r="L20" i="34"/>
  <c r="H20" i="34"/>
  <c r="F20" i="34"/>
  <c r="T20" i="34"/>
  <c r="J20" i="34"/>
  <c r="AF20" i="34"/>
  <c r="AB20" i="34"/>
  <c r="AE22" i="34"/>
  <c r="I25" i="32"/>
  <c r="AB32" i="35"/>
  <c r="Z32" i="35"/>
  <c r="X32" i="35"/>
  <c r="V32" i="35"/>
  <c r="T32" i="35"/>
  <c r="R32" i="35"/>
  <c r="P32" i="35"/>
  <c r="N32" i="35"/>
  <c r="L32" i="35"/>
  <c r="H32" i="35"/>
  <c r="F32" i="35"/>
  <c r="AF32" i="35"/>
  <c r="J32" i="35"/>
  <c r="AB30" i="35"/>
  <c r="T30" i="35"/>
  <c r="J30" i="35"/>
  <c r="AE14" i="37"/>
  <c r="AB14" i="37" s="1"/>
  <c r="AB20" i="35"/>
  <c r="Z20" i="35"/>
  <c r="X20" i="35"/>
  <c r="V20" i="35"/>
  <c r="T20" i="35"/>
  <c r="R20" i="35"/>
  <c r="P20" i="35"/>
  <c r="N20" i="35"/>
  <c r="L20" i="35"/>
  <c r="H20" i="35"/>
  <c r="F20" i="35"/>
  <c r="J20" i="35"/>
  <c r="AF20" i="35"/>
  <c r="Z29" i="34"/>
  <c r="X29" i="34"/>
  <c r="R29" i="34"/>
  <c r="N29" i="34"/>
  <c r="F29" i="34"/>
  <c r="AB26" i="35"/>
  <c r="Z26" i="35"/>
  <c r="X26" i="35"/>
  <c r="T26" i="35"/>
  <c r="R26" i="35"/>
  <c r="L26" i="35"/>
  <c r="H26" i="35"/>
  <c r="F26" i="35"/>
  <c r="AF26" i="35"/>
  <c r="V11" i="35"/>
  <c r="T11" i="35"/>
  <c r="L61" i="39"/>
  <c r="L61" i="14"/>
  <c r="I17" i="30"/>
  <c r="E17" i="41"/>
  <c r="AB33" i="35"/>
  <c r="Z33" i="35"/>
  <c r="X33" i="35"/>
  <c r="V33" i="35"/>
  <c r="T33" i="35"/>
  <c r="R33" i="35"/>
  <c r="P33" i="35"/>
  <c r="N33" i="35"/>
  <c r="L33" i="35"/>
  <c r="H33" i="35"/>
  <c r="F33" i="35"/>
  <c r="J33" i="35"/>
  <c r="AF33" i="35"/>
  <c r="AB12" i="35"/>
  <c r="Z12" i="35"/>
  <c r="X12" i="35"/>
  <c r="V12" i="35"/>
  <c r="T12" i="35"/>
  <c r="R12" i="35"/>
  <c r="P12" i="35"/>
  <c r="N12" i="35"/>
  <c r="L12" i="35"/>
  <c r="H12" i="35"/>
  <c r="F12" i="35"/>
  <c r="AF12" i="35"/>
  <c r="J12" i="35"/>
  <c r="AB31" i="35"/>
  <c r="Z31" i="35"/>
  <c r="X31" i="35"/>
  <c r="V31" i="35"/>
  <c r="T31" i="35"/>
  <c r="R31" i="35"/>
  <c r="P31" i="35"/>
  <c r="N31" i="35"/>
  <c r="L31" i="35"/>
  <c r="H31" i="35"/>
  <c r="F31" i="35"/>
  <c r="AF31" i="35"/>
  <c r="J31" i="35"/>
  <c r="R76" i="39"/>
  <c r="J87" i="41" s="1"/>
  <c r="J19" i="41" s="1"/>
  <c r="M19" i="41" s="1"/>
  <c r="AE18" i="46"/>
  <c r="V18" i="46" s="1"/>
  <c r="H22" i="29"/>
  <c r="V39" i="35"/>
  <c r="J39" i="35"/>
  <c r="Z39" i="35"/>
  <c r="T39" i="35"/>
  <c r="H39" i="35"/>
  <c r="X22" i="34"/>
  <c r="L22" i="34"/>
  <c r="AB22" i="34"/>
  <c r="AF22" i="34"/>
  <c r="K21" i="32"/>
  <c r="AE18" i="35"/>
  <c r="R18" i="34"/>
  <c r="P18" i="34"/>
  <c r="N18" i="34"/>
  <c r="H18" i="34"/>
  <c r="F18" i="34"/>
  <c r="X18" i="34"/>
  <c r="T18" i="34"/>
  <c r="J18" i="34"/>
  <c r="G22" i="40"/>
  <c r="I17" i="41"/>
  <c r="E17" i="43"/>
  <c r="I17" i="43" s="1"/>
  <c r="J14" i="37"/>
  <c r="Z14" i="37"/>
  <c r="X14" i="37"/>
  <c r="H87" i="30"/>
  <c r="K87" i="30" s="1"/>
  <c r="E46" i="31"/>
  <c r="E55" i="31" s="1"/>
  <c r="E63" i="31" s="1"/>
  <c r="G63" i="31" s="1"/>
  <c r="AB18" i="35"/>
  <c r="L18" i="35"/>
  <c r="AF18" i="35"/>
  <c r="J6" i="40"/>
  <c r="I12" i="44"/>
  <c r="J10" i="30"/>
  <c r="L10" i="42" s="1"/>
  <c r="H10" i="31"/>
  <c r="H10" i="32" s="1"/>
  <c r="J10" i="42"/>
  <c r="J10" i="43"/>
  <c r="I10" i="17"/>
  <c r="I10" i="16"/>
  <c r="I10" i="2"/>
  <c r="A2" i="36"/>
  <c r="D4" i="30"/>
  <c r="A4" i="29"/>
  <c r="J10" i="41"/>
  <c r="H38" i="37" l="1"/>
  <c r="V38" i="37"/>
  <c r="N38" i="37"/>
  <c r="J44" i="2"/>
  <c r="I58" i="37"/>
  <c r="O13" i="38"/>
  <c r="K13" i="38"/>
  <c r="S13" i="38"/>
  <c r="Q13" i="38"/>
  <c r="M13" i="38"/>
  <c r="AE12" i="37"/>
  <c r="H12" i="37" s="1"/>
  <c r="Z29" i="37"/>
  <c r="J29" i="37"/>
  <c r="H29" i="37"/>
  <c r="R29" i="37"/>
  <c r="L29" i="37"/>
  <c r="AB29" i="37"/>
  <c r="X29" i="37"/>
  <c r="V29" i="37"/>
  <c r="F29" i="37"/>
  <c r="P29" i="37"/>
  <c r="T29" i="37"/>
  <c r="N29" i="37"/>
  <c r="H32" i="2"/>
  <c r="AE27" i="37"/>
  <c r="J29" i="2"/>
  <c r="F37" i="2"/>
  <c r="R26" i="38"/>
  <c r="J33" i="2"/>
  <c r="X26" i="38"/>
  <c r="AF30" i="38"/>
  <c r="AB26" i="38"/>
  <c r="I37" i="2"/>
  <c r="J37" i="2" s="1"/>
  <c r="L29" i="2"/>
  <c r="J26" i="38"/>
  <c r="AE30" i="38"/>
  <c r="F26" i="38"/>
  <c r="V26" i="38"/>
  <c r="AF26" i="38"/>
  <c r="L26" i="38"/>
  <c r="Q36" i="14"/>
  <c r="R36" i="14" s="1"/>
  <c r="R35" i="14"/>
  <c r="S34" i="14"/>
  <c r="Q74" i="14"/>
  <c r="V74" i="14" s="1"/>
  <c r="Q58" i="37"/>
  <c r="F50" i="2"/>
  <c r="U58" i="37"/>
  <c r="AD56" i="38"/>
  <c r="Z31" i="37"/>
  <c r="Z26" i="37"/>
  <c r="J26" i="37"/>
  <c r="Z30" i="37"/>
  <c r="F21" i="37"/>
  <c r="R32" i="37"/>
  <c r="P31" i="37"/>
  <c r="P26" i="37"/>
  <c r="L26" i="37"/>
  <c r="J21" i="37"/>
  <c r="H13" i="37"/>
  <c r="AD14" i="38"/>
  <c r="AF26" i="37"/>
  <c r="AB32" i="37"/>
  <c r="AF31" i="37"/>
  <c r="R26" i="37"/>
  <c r="N26" i="37"/>
  <c r="J30" i="37"/>
  <c r="L21" i="37"/>
  <c r="AC58" i="37"/>
  <c r="AB31" i="37"/>
  <c r="R31" i="37"/>
  <c r="T26" i="37"/>
  <c r="H21" i="37"/>
  <c r="R21" i="37"/>
  <c r="N21" i="37"/>
  <c r="H31" i="37"/>
  <c r="T31" i="37"/>
  <c r="V26" i="37"/>
  <c r="V32" i="37"/>
  <c r="AB21" i="37"/>
  <c r="T21" i="37"/>
  <c r="AF21" i="37"/>
  <c r="J31" i="37"/>
  <c r="L31" i="37"/>
  <c r="V31" i="37"/>
  <c r="X26" i="37"/>
  <c r="H32" i="37"/>
  <c r="J27" i="37"/>
  <c r="V21" i="37"/>
  <c r="P21" i="37"/>
  <c r="N31" i="37"/>
  <c r="J32" i="37"/>
  <c r="G58" i="37"/>
  <c r="Y58" i="37"/>
  <c r="AD56" i="37"/>
  <c r="AD23" i="37"/>
  <c r="L44" i="17"/>
  <c r="K44" i="2"/>
  <c r="L44" i="2" s="1"/>
  <c r="L42" i="2"/>
  <c r="J44" i="17"/>
  <c r="L32" i="2"/>
  <c r="H29" i="38"/>
  <c r="J28" i="38"/>
  <c r="X27" i="38"/>
  <c r="T27" i="38"/>
  <c r="V27" i="38"/>
  <c r="R27" i="38"/>
  <c r="P27" i="38"/>
  <c r="J27" i="38"/>
  <c r="N27" i="38"/>
  <c r="Z27" i="38"/>
  <c r="H27" i="38"/>
  <c r="L27" i="38"/>
  <c r="F27" i="38"/>
  <c r="AB27" i="38"/>
  <c r="L37" i="17"/>
  <c r="J37" i="17"/>
  <c r="L108" i="17"/>
  <c r="K21" i="2"/>
  <c r="L16" i="2"/>
  <c r="J16" i="2"/>
  <c r="H46" i="21"/>
  <c r="AE13" i="38"/>
  <c r="R30" i="37"/>
  <c r="T30" i="37"/>
  <c r="AF29" i="37"/>
  <c r="F31" i="43"/>
  <c r="F108" i="41"/>
  <c r="H14" i="2"/>
  <c r="K46" i="21"/>
  <c r="G13" i="2"/>
  <c r="V60" i="14"/>
  <c r="T74" i="14"/>
  <c r="U74" i="14" s="1"/>
  <c r="J22" i="21" s="1"/>
  <c r="V69" i="14"/>
  <c r="R74" i="14"/>
  <c r="H22" i="21" s="1"/>
  <c r="S36" i="14"/>
  <c r="S69" i="14"/>
  <c r="V65" i="14"/>
  <c r="V20" i="14"/>
  <c r="V22" i="14"/>
  <c r="S65" i="14"/>
  <c r="O36" i="14"/>
  <c r="V26" i="34"/>
  <c r="N26" i="34"/>
  <c r="AB26" i="34"/>
  <c r="R26" i="34"/>
  <c r="L26" i="34"/>
  <c r="J26" i="34"/>
  <c r="X26" i="34"/>
  <c r="T26" i="34"/>
  <c r="X30" i="34"/>
  <c r="P30" i="34"/>
  <c r="Z30" i="34"/>
  <c r="R30" i="34"/>
  <c r="N30" i="34"/>
  <c r="H30" i="34"/>
  <c r="F30" i="34"/>
  <c r="AF33" i="34"/>
  <c r="AB33" i="34"/>
  <c r="T33" i="34"/>
  <c r="L33" i="34"/>
  <c r="H33" i="34"/>
  <c r="P33" i="34"/>
  <c r="H27" i="34"/>
  <c r="Z27" i="34"/>
  <c r="L27" i="34"/>
  <c r="G33" i="32"/>
  <c r="G31" i="32"/>
  <c r="G29" i="32"/>
  <c r="AF27" i="34"/>
  <c r="R27" i="34"/>
  <c r="I29" i="32"/>
  <c r="I33" i="32"/>
  <c r="J27" i="34"/>
  <c r="AB27" i="34"/>
  <c r="V27" i="34"/>
  <c r="AE28" i="34"/>
  <c r="R28" i="34" s="1"/>
  <c r="P27" i="34"/>
  <c r="T27" i="34"/>
  <c r="F27" i="34"/>
  <c r="H33" i="17"/>
  <c r="I32" i="41"/>
  <c r="P68" i="28"/>
  <c r="M55" i="14"/>
  <c r="M68" i="39"/>
  <c r="M61" i="14"/>
  <c r="M54" i="14"/>
  <c r="M28" i="14"/>
  <c r="M66" i="14"/>
  <c r="M67" i="39"/>
  <c r="M70" i="39"/>
  <c r="M18" i="14"/>
  <c r="K70" i="39"/>
  <c r="P70" i="39" s="1"/>
  <c r="M13" i="39"/>
  <c r="K74" i="28"/>
  <c r="K74" i="14" s="1"/>
  <c r="P74" i="14" s="1"/>
  <c r="M65" i="28"/>
  <c r="M65" i="14" s="1"/>
  <c r="K70" i="14"/>
  <c r="P70" i="14" s="1"/>
  <c r="K71" i="14"/>
  <c r="P71" i="14" s="1"/>
  <c r="P71" i="28"/>
  <c r="E44" i="41"/>
  <c r="I44" i="41" s="1"/>
  <c r="E44" i="17"/>
  <c r="H44" i="17" s="1"/>
  <c r="AA58" i="34"/>
  <c r="Y58" i="34"/>
  <c r="I58" i="34"/>
  <c r="J62" i="28"/>
  <c r="I65" i="39"/>
  <c r="I73" i="28"/>
  <c r="I65" i="14"/>
  <c r="AC58" i="34"/>
  <c r="O58" i="34"/>
  <c r="AD34" i="34"/>
  <c r="W58" i="34"/>
  <c r="AD23" i="34"/>
  <c r="M58" i="34"/>
  <c r="E42" i="2"/>
  <c r="H42" i="2" s="1"/>
  <c r="J37" i="34"/>
  <c r="AB37" i="34"/>
  <c r="Z37" i="34"/>
  <c r="H37" i="34"/>
  <c r="V37" i="34"/>
  <c r="T37" i="34"/>
  <c r="N37" i="34"/>
  <c r="L37" i="34"/>
  <c r="E43" i="43"/>
  <c r="I43" i="43" s="1"/>
  <c r="E86" i="16"/>
  <c r="AE11" i="34"/>
  <c r="G46" i="29"/>
  <c r="I47" i="29" s="1"/>
  <c r="I13" i="41"/>
  <c r="AE10" i="34"/>
  <c r="L62" i="14"/>
  <c r="L62" i="39"/>
  <c r="M47" i="39"/>
  <c r="L36" i="28"/>
  <c r="K69" i="14"/>
  <c r="P69" i="14" s="1"/>
  <c r="K20" i="14"/>
  <c r="P20" i="14" s="1"/>
  <c r="K69" i="39"/>
  <c r="P69" i="39" s="1"/>
  <c r="P20" i="28"/>
  <c r="K66" i="39"/>
  <c r="P66" i="39" s="1"/>
  <c r="K47" i="39"/>
  <c r="P47" i="39" s="1"/>
  <c r="K49" i="28"/>
  <c r="L49" i="28" s="1"/>
  <c r="L49" i="39" s="1"/>
  <c r="K21" i="39"/>
  <c r="P21" i="39" s="1"/>
  <c r="K22" i="28"/>
  <c r="L22" i="28" s="1"/>
  <c r="L21" i="28"/>
  <c r="M65" i="39"/>
  <c r="I23" i="41"/>
  <c r="E23" i="43"/>
  <c r="I23" i="43" s="1"/>
  <c r="K32" i="43"/>
  <c r="H37" i="43"/>
  <c r="K37" i="43" s="1"/>
  <c r="AE29" i="45"/>
  <c r="M44" i="14"/>
  <c r="M44" i="39"/>
  <c r="AB11" i="35"/>
  <c r="N39" i="35"/>
  <c r="F39" i="35"/>
  <c r="AB39" i="35"/>
  <c r="R39" i="35"/>
  <c r="X39" i="35"/>
  <c r="AB29" i="34"/>
  <c r="L29" i="34"/>
  <c r="V29" i="34"/>
  <c r="AF29" i="34"/>
  <c r="T29" i="34"/>
  <c r="J29" i="34"/>
  <c r="N33" i="34"/>
  <c r="X33" i="34"/>
  <c r="F33" i="34"/>
  <c r="V33" i="34"/>
  <c r="J33" i="34"/>
  <c r="F10" i="30"/>
  <c r="G6" i="40"/>
  <c r="E12" i="44" s="1"/>
  <c r="G6" i="21"/>
  <c r="E12" i="15" s="1"/>
  <c r="K84" i="31"/>
  <c r="H17" i="31"/>
  <c r="I35" i="32"/>
  <c r="AE32" i="34"/>
  <c r="N32" i="34" s="1"/>
  <c r="V67" i="14"/>
  <c r="Q73" i="14"/>
  <c r="S73" i="28"/>
  <c r="N75" i="28"/>
  <c r="F37" i="38"/>
  <c r="J37" i="38"/>
  <c r="L32" i="45"/>
  <c r="V32" i="45"/>
  <c r="J32" i="45"/>
  <c r="AF32" i="45"/>
  <c r="H32" i="45"/>
  <c r="T32" i="45"/>
  <c r="F32" i="45"/>
  <c r="R32" i="45"/>
  <c r="Z32" i="45"/>
  <c r="AB32" i="45"/>
  <c r="X32" i="45"/>
  <c r="N32" i="45"/>
  <c r="P32" i="45"/>
  <c r="S20" i="14"/>
  <c r="N22" i="14"/>
  <c r="F26" i="17"/>
  <c r="F39" i="17" s="1"/>
  <c r="F46" i="17" s="1"/>
  <c r="F21" i="2"/>
  <c r="J35" i="39"/>
  <c r="J35" i="14"/>
  <c r="O21" i="14"/>
  <c r="S21" i="14"/>
  <c r="N14" i="37"/>
  <c r="J11" i="35"/>
  <c r="X37" i="35"/>
  <c r="F37" i="35"/>
  <c r="R37" i="35"/>
  <c r="AF37" i="35"/>
  <c r="AF39" i="35" s="1"/>
  <c r="P37" i="35"/>
  <c r="E17" i="17"/>
  <c r="H17" i="17" s="1"/>
  <c r="F17" i="32"/>
  <c r="I17" i="32" s="1"/>
  <c r="Z28" i="34"/>
  <c r="X37" i="34"/>
  <c r="F37" i="34"/>
  <c r="R37" i="34"/>
  <c r="AF37" i="34"/>
  <c r="P37" i="34"/>
  <c r="F37" i="45"/>
  <c r="T37" i="45"/>
  <c r="Z37" i="45"/>
  <c r="P37" i="45"/>
  <c r="L37" i="45"/>
  <c r="N37" i="45"/>
  <c r="X37" i="45"/>
  <c r="AF37" i="45"/>
  <c r="AF39" i="45" s="1"/>
  <c r="R37" i="45"/>
  <c r="J37" i="45"/>
  <c r="AB37" i="45"/>
  <c r="AE39" i="45"/>
  <c r="AD34" i="38"/>
  <c r="AF27" i="38"/>
  <c r="AE46" i="45"/>
  <c r="AD48" i="45"/>
  <c r="V11" i="38"/>
  <c r="F11" i="38"/>
  <c r="L11" i="38"/>
  <c r="AF11" i="38"/>
  <c r="Z11" i="38"/>
  <c r="X11" i="38"/>
  <c r="T11" i="38"/>
  <c r="J11" i="38"/>
  <c r="H11" i="38"/>
  <c r="R11" i="38"/>
  <c r="P11" i="38"/>
  <c r="F49" i="31"/>
  <c r="I49" i="31" s="1"/>
  <c r="R22" i="34"/>
  <c r="Z22" i="34"/>
  <c r="T22" i="34"/>
  <c r="P22" i="34"/>
  <c r="N22" i="34"/>
  <c r="AB21" i="34"/>
  <c r="L18" i="34"/>
  <c r="AF18" i="34"/>
  <c r="AB18" i="34"/>
  <c r="V18" i="34"/>
  <c r="Z18" i="34"/>
  <c r="M62" i="39"/>
  <c r="M62" i="14"/>
  <c r="H36" i="17"/>
  <c r="E36" i="2"/>
  <c r="H36" i="2" s="1"/>
  <c r="K117" i="41"/>
  <c r="H25" i="41"/>
  <c r="M57" i="14"/>
  <c r="M57" i="39"/>
  <c r="G30" i="32"/>
  <c r="E37" i="32"/>
  <c r="M87" i="41"/>
  <c r="AF11" i="35"/>
  <c r="E63" i="32"/>
  <c r="G63" i="32" s="1"/>
  <c r="H19" i="30"/>
  <c r="K19" i="30" s="1"/>
  <c r="H14" i="37"/>
  <c r="F22" i="34"/>
  <c r="P39" i="35"/>
  <c r="L11" i="35"/>
  <c r="H29" i="34"/>
  <c r="R33" i="34"/>
  <c r="F21" i="34"/>
  <c r="Z27" i="35"/>
  <c r="H27" i="35"/>
  <c r="T27" i="35"/>
  <c r="AF27" i="35"/>
  <c r="AF34" i="35" s="1"/>
  <c r="R27" i="35"/>
  <c r="H20" i="31"/>
  <c r="K87" i="31"/>
  <c r="P37" i="38"/>
  <c r="T33" i="38"/>
  <c r="AF33" i="38"/>
  <c r="F33" i="38"/>
  <c r="H33" i="38"/>
  <c r="R33" i="38"/>
  <c r="Z33" i="38"/>
  <c r="J33" i="38"/>
  <c r="X33" i="38"/>
  <c r="AB33" i="38"/>
  <c r="L33" i="38"/>
  <c r="E12" i="36"/>
  <c r="Q62" i="14"/>
  <c r="M34" i="14"/>
  <c r="M34" i="39"/>
  <c r="E16" i="43"/>
  <c r="I16" i="43" s="1"/>
  <c r="I16" i="41"/>
  <c r="Z33" i="46"/>
  <c r="N33" i="46"/>
  <c r="X33" i="46"/>
  <c r="V33" i="46"/>
  <c r="AF33" i="46"/>
  <c r="H33" i="46"/>
  <c r="R33" i="46"/>
  <c r="AB33" i="46"/>
  <c r="P33" i="46"/>
  <c r="J33" i="46"/>
  <c r="F33" i="46"/>
  <c r="T33" i="46"/>
  <c r="L33" i="46"/>
  <c r="S47" i="28"/>
  <c r="N49" i="28"/>
  <c r="S49" i="28" s="1"/>
  <c r="J87" i="42"/>
  <c r="V26" i="35"/>
  <c r="J26" i="35"/>
  <c r="P26" i="35"/>
  <c r="N26" i="35"/>
  <c r="G21" i="31"/>
  <c r="E21" i="32"/>
  <c r="G21" i="32" s="1"/>
  <c r="P21" i="34"/>
  <c r="AF21" i="34"/>
  <c r="H21" i="34"/>
  <c r="Z21" i="34"/>
  <c r="T21" i="34"/>
  <c r="X21" i="34"/>
  <c r="J21" i="34"/>
  <c r="N21" i="34"/>
  <c r="L21" i="34"/>
  <c r="E66" i="43"/>
  <c r="I66" i="43" s="1"/>
  <c r="I66" i="41"/>
  <c r="M31" i="39"/>
  <c r="M31" i="14"/>
  <c r="I91" i="41"/>
  <c r="E108" i="41"/>
  <c r="I108" i="41" s="1"/>
  <c r="G55" i="31"/>
  <c r="P11" i="35"/>
  <c r="Z11" i="35"/>
  <c r="H11" i="35"/>
  <c r="X11" i="35"/>
  <c r="F11" i="35"/>
  <c r="L117" i="17"/>
  <c r="I25" i="17"/>
  <c r="F30" i="46"/>
  <c r="R30" i="46"/>
  <c r="AF30" i="46"/>
  <c r="P30" i="46"/>
  <c r="AB30" i="46"/>
  <c r="N30" i="46"/>
  <c r="Z30" i="46"/>
  <c r="V30" i="46"/>
  <c r="H30" i="46"/>
  <c r="T30" i="46"/>
  <c r="X30" i="46"/>
  <c r="L30" i="46"/>
  <c r="J30" i="46"/>
  <c r="F14" i="37"/>
  <c r="T14" i="37"/>
  <c r="V14" i="37"/>
  <c r="L14" i="37"/>
  <c r="R14" i="37"/>
  <c r="P14" i="37"/>
  <c r="L10" i="41"/>
  <c r="G46" i="31"/>
  <c r="AF14" i="37"/>
  <c r="G26" i="31"/>
  <c r="V22" i="34"/>
  <c r="L39" i="35"/>
  <c r="N75" i="39"/>
  <c r="R11" i="35"/>
  <c r="P29" i="34"/>
  <c r="Z33" i="34"/>
  <c r="E26" i="30"/>
  <c r="E39" i="30" s="1"/>
  <c r="I22" i="40"/>
  <c r="V21" i="34"/>
  <c r="H13" i="17"/>
  <c r="E13" i="2"/>
  <c r="H13" i="2" s="1"/>
  <c r="P26" i="34"/>
  <c r="AF26" i="34"/>
  <c r="H26" i="34"/>
  <c r="Z26" i="34"/>
  <c r="F26" i="34"/>
  <c r="AB30" i="34"/>
  <c r="L30" i="34"/>
  <c r="V30" i="34"/>
  <c r="J30" i="34"/>
  <c r="T30" i="34"/>
  <c r="AF30" i="34"/>
  <c r="X14" i="38"/>
  <c r="J14" i="38"/>
  <c r="L14" i="38"/>
  <c r="P32" i="38"/>
  <c r="AF32" i="38"/>
  <c r="Z32" i="38"/>
  <c r="H32" i="38"/>
  <c r="V32" i="38"/>
  <c r="X32" i="38"/>
  <c r="T32" i="38"/>
  <c r="L32" i="38"/>
  <c r="R38" i="37"/>
  <c r="T38" i="37"/>
  <c r="J38" i="37"/>
  <c r="AB38" i="37"/>
  <c r="P38" i="37"/>
  <c r="L38" i="37"/>
  <c r="X38" i="37"/>
  <c r="F38" i="37"/>
  <c r="Z38" i="37"/>
  <c r="AF38" i="37"/>
  <c r="AF39" i="37" s="1"/>
  <c r="F38" i="35"/>
  <c r="X38" i="35"/>
  <c r="L13" i="46"/>
  <c r="T29" i="35"/>
  <c r="X32" i="37"/>
  <c r="T32" i="37"/>
  <c r="Z32" i="37"/>
  <c r="P32" i="37"/>
  <c r="N32" i="37"/>
  <c r="F32" i="37"/>
  <c r="K65" i="39"/>
  <c r="P65" i="39" s="1"/>
  <c r="K65" i="14"/>
  <c r="P65" i="14" s="1"/>
  <c r="P65" i="28"/>
  <c r="H38" i="35"/>
  <c r="Z38" i="35"/>
  <c r="P13" i="46"/>
  <c r="V29" i="35"/>
  <c r="N73" i="14"/>
  <c r="AB13" i="35"/>
  <c r="L13" i="35"/>
  <c r="V13" i="35"/>
  <c r="J13" i="35"/>
  <c r="L13" i="2"/>
  <c r="F13" i="38"/>
  <c r="L13" i="38"/>
  <c r="T13" i="38"/>
  <c r="T30" i="38"/>
  <c r="V30" i="38"/>
  <c r="AB30" i="38"/>
  <c r="N30" i="38"/>
  <c r="L30" i="38"/>
  <c r="Z30" i="38"/>
  <c r="K66" i="14"/>
  <c r="P66" i="14" s="1"/>
  <c r="P66" i="28"/>
  <c r="AE10" i="46"/>
  <c r="M13" i="43"/>
  <c r="J108" i="17"/>
  <c r="G21" i="17"/>
  <c r="H31" i="17"/>
  <c r="E31" i="2"/>
  <c r="L15" i="2"/>
  <c r="AE12" i="38"/>
  <c r="L25" i="43"/>
  <c r="I31" i="41"/>
  <c r="E31" i="43"/>
  <c r="H50" i="41"/>
  <c r="H50" i="43" s="1"/>
  <c r="F50" i="43"/>
  <c r="G50" i="41"/>
  <c r="G50" i="43" s="1"/>
  <c r="N13" i="46"/>
  <c r="T13" i="46"/>
  <c r="Z13" i="46"/>
  <c r="E25" i="16"/>
  <c r="F37" i="37"/>
  <c r="J37" i="37"/>
  <c r="Z37" i="37"/>
  <c r="T37" i="37"/>
  <c r="V37" i="37"/>
  <c r="AE39" i="37"/>
  <c r="L30" i="37"/>
  <c r="P30" i="37"/>
  <c r="H30" i="37"/>
  <c r="AF30" i="37"/>
  <c r="AB30" i="37"/>
  <c r="F30" i="37"/>
  <c r="X30" i="37"/>
  <c r="L28" i="37"/>
  <c r="AE34" i="37"/>
  <c r="I60" i="41"/>
  <c r="K17" i="42"/>
  <c r="H17" i="43"/>
  <c r="N29" i="35"/>
  <c r="X29" i="35"/>
  <c r="F29" i="35"/>
  <c r="AB12" i="45"/>
  <c r="R12" i="45"/>
  <c r="F31" i="45"/>
  <c r="V31" i="45"/>
  <c r="Y58" i="35"/>
  <c r="J21" i="14"/>
  <c r="J21" i="39"/>
  <c r="AA58" i="37"/>
  <c r="AD48" i="37"/>
  <c r="AE45" i="37"/>
  <c r="AE48" i="37" s="1"/>
  <c r="J46" i="40"/>
  <c r="M20" i="28"/>
  <c r="M20" i="39" s="1"/>
  <c r="I20" i="14"/>
  <c r="I22" i="28"/>
  <c r="I22" i="39" s="1"/>
  <c r="Q49" i="14"/>
  <c r="V47" i="14"/>
  <c r="M14" i="39"/>
  <c r="M14" i="14"/>
  <c r="M19" i="14"/>
  <c r="M19" i="39"/>
  <c r="M29" i="14"/>
  <c r="M29" i="39"/>
  <c r="M36" i="28"/>
  <c r="AE34" i="38"/>
  <c r="N27" i="37"/>
  <c r="H27" i="37"/>
  <c r="Z26" i="38"/>
  <c r="H26" i="38"/>
  <c r="F28" i="38"/>
  <c r="I62" i="14"/>
  <c r="E67" i="43"/>
  <c r="I67" i="43" s="1"/>
  <c r="I69" i="14"/>
  <c r="M69" i="28"/>
  <c r="I43" i="32"/>
  <c r="AE38" i="34"/>
  <c r="E58" i="35"/>
  <c r="T75" i="39"/>
  <c r="J20" i="40" s="1"/>
  <c r="E33" i="43"/>
  <c r="I33" i="43" s="1"/>
  <c r="I35" i="42"/>
  <c r="E35" i="43"/>
  <c r="I35" i="43" s="1"/>
  <c r="K36" i="43"/>
  <c r="AE33" i="45"/>
  <c r="V33" i="45" s="1"/>
  <c r="E58" i="45"/>
  <c r="E60" i="45" s="1"/>
  <c r="G6" i="45" s="1"/>
  <c r="AD34" i="46"/>
  <c r="AD23" i="46"/>
  <c r="AD58" i="46" s="1"/>
  <c r="I48" i="14"/>
  <c r="I49" i="28"/>
  <c r="I48" i="39"/>
  <c r="M48" i="28"/>
  <c r="J48" i="28"/>
  <c r="I60" i="39"/>
  <c r="M60" i="28"/>
  <c r="M60" i="14" s="1"/>
  <c r="S47" i="39"/>
  <c r="N49" i="39"/>
  <c r="S49" i="39" s="1"/>
  <c r="I36" i="39"/>
  <c r="Z28" i="38"/>
  <c r="H28" i="38"/>
  <c r="I42" i="42"/>
  <c r="E42" i="43"/>
  <c r="I42" i="43" s="1"/>
  <c r="AE26" i="46"/>
  <c r="J37" i="43"/>
  <c r="M37" i="43" s="1"/>
  <c r="K58" i="45"/>
  <c r="Q49" i="39"/>
  <c r="V49" i="39" s="1"/>
  <c r="V47" i="39"/>
  <c r="T26" i="38"/>
  <c r="AF27" i="37"/>
  <c r="V20" i="46"/>
  <c r="J20" i="46"/>
  <c r="T20" i="46"/>
  <c r="H20" i="46"/>
  <c r="R20" i="46"/>
  <c r="F20" i="46"/>
  <c r="P20" i="46"/>
  <c r="Z20" i="46"/>
  <c r="N20" i="46"/>
  <c r="X20" i="46"/>
  <c r="G26" i="41"/>
  <c r="G39" i="41" s="1"/>
  <c r="G46" i="41" s="1"/>
  <c r="G17" i="43"/>
  <c r="F44" i="32"/>
  <c r="I44" i="32" s="1"/>
  <c r="I42" i="32"/>
  <c r="I58" i="35"/>
  <c r="K25" i="2"/>
  <c r="K13" i="41"/>
  <c r="H13" i="43"/>
  <c r="K108" i="42"/>
  <c r="H21" i="42"/>
  <c r="K21" i="42" s="1"/>
  <c r="AE29" i="46"/>
  <c r="M32" i="43"/>
  <c r="U58" i="45"/>
  <c r="AE48" i="45"/>
  <c r="AE48" i="35"/>
  <c r="J37" i="32"/>
  <c r="J25" i="41"/>
  <c r="G58" i="45"/>
  <c r="AA58" i="46"/>
  <c r="K58" i="46"/>
  <c r="Y58" i="46"/>
  <c r="T36" i="39"/>
  <c r="K32" i="40"/>
  <c r="S58" i="45"/>
  <c r="Q49" i="28"/>
  <c r="F108" i="42"/>
  <c r="J17" i="32"/>
  <c r="Q58" i="35"/>
  <c r="AC58" i="45"/>
  <c r="AE48" i="46"/>
  <c r="S58" i="46"/>
  <c r="K47" i="14"/>
  <c r="P47" i="14" s="1"/>
  <c r="AD34" i="35"/>
  <c r="K32" i="21"/>
  <c r="AD39" i="37"/>
  <c r="AF33" i="37"/>
  <c r="AA58" i="45"/>
  <c r="I58" i="46"/>
  <c r="F53" i="43"/>
  <c r="J21" i="32"/>
  <c r="G58" i="34"/>
  <c r="G60" i="34" s="1"/>
  <c r="I6" i="34" s="1"/>
  <c r="I60" i="34" s="1"/>
  <c r="K6" i="34" s="1"/>
  <c r="Q58" i="34"/>
  <c r="AC58" i="35"/>
  <c r="AD23" i="45"/>
  <c r="K21" i="40"/>
  <c r="K108" i="31"/>
  <c r="H44" i="32"/>
  <c r="K44" i="32" s="1"/>
  <c r="U58" i="34"/>
  <c r="M58" i="35"/>
  <c r="AD39" i="38"/>
  <c r="Q36" i="28"/>
  <c r="E84" i="42"/>
  <c r="E108" i="42"/>
  <c r="AB18" i="46"/>
  <c r="T18" i="46"/>
  <c r="H18" i="46"/>
  <c r="L18" i="46"/>
  <c r="R18" i="46"/>
  <c r="F18" i="46"/>
  <c r="P18" i="46"/>
  <c r="X18" i="46"/>
  <c r="J18" i="46"/>
  <c r="AF18" i="46"/>
  <c r="M32" i="39"/>
  <c r="M32" i="14"/>
  <c r="Z18" i="46"/>
  <c r="H23" i="29"/>
  <c r="H23" i="40"/>
  <c r="K22" i="40"/>
  <c r="H20" i="32"/>
  <c r="K20" i="31"/>
  <c r="Z30" i="35"/>
  <c r="R30" i="35"/>
  <c r="H30" i="35"/>
  <c r="AE34" i="35"/>
  <c r="X30" i="35"/>
  <c r="P30" i="35"/>
  <c r="F30" i="35"/>
  <c r="V30" i="35"/>
  <c r="N30" i="35"/>
  <c r="AF30" i="35"/>
  <c r="J33" i="45"/>
  <c r="AB33" i="45"/>
  <c r="T33" i="45"/>
  <c r="H33" i="45"/>
  <c r="Z33" i="45"/>
  <c r="R33" i="45"/>
  <c r="F33" i="45"/>
  <c r="X33" i="45"/>
  <c r="N33" i="45"/>
  <c r="P33" i="45"/>
  <c r="L33" i="45"/>
  <c r="AF33" i="45"/>
  <c r="G21" i="40"/>
  <c r="O76" i="39"/>
  <c r="M59" i="39"/>
  <c r="M59" i="14"/>
  <c r="L10" i="43"/>
  <c r="H19" i="32"/>
  <c r="H26" i="30"/>
  <c r="Z18" i="35"/>
  <c r="R18" i="35"/>
  <c r="H18" i="35"/>
  <c r="X18" i="35"/>
  <c r="P18" i="35"/>
  <c r="F18" i="35"/>
  <c r="V18" i="35"/>
  <c r="N18" i="35"/>
  <c r="J18" i="35"/>
  <c r="J26" i="41"/>
  <c r="J19" i="43"/>
  <c r="M21" i="14"/>
  <c r="M21" i="39"/>
  <c r="H32" i="34"/>
  <c r="V32" i="34"/>
  <c r="K62" i="39"/>
  <c r="P62" i="39" s="1"/>
  <c r="P62" i="28"/>
  <c r="K62" i="14"/>
  <c r="P62" i="14" s="1"/>
  <c r="K10" i="17"/>
  <c r="K10" i="16" s="1"/>
  <c r="K10" i="2" s="1"/>
  <c r="J10" i="31"/>
  <c r="J10" i="32" s="1"/>
  <c r="T18" i="35"/>
  <c r="N18" i="46"/>
  <c r="L30" i="35"/>
  <c r="H17" i="16"/>
  <c r="E17" i="2"/>
  <c r="AB20" i="38"/>
  <c r="AF20" i="38"/>
  <c r="Z20" i="38"/>
  <c r="J20" i="38"/>
  <c r="X20" i="38"/>
  <c r="P20" i="38"/>
  <c r="V20" i="38"/>
  <c r="H20" i="38"/>
  <c r="T20" i="38"/>
  <c r="N20" i="38"/>
  <c r="R20" i="38"/>
  <c r="L20" i="38"/>
  <c r="AE22" i="37"/>
  <c r="J25" i="2"/>
  <c r="AF37" i="38"/>
  <c r="AF39" i="38" s="1"/>
  <c r="AB37" i="38"/>
  <c r="N37" i="38"/>
  <c r="AE39" i="38"/>
  <c r="X37" i="38"/>
  <c r="L37" i="38"/>
  <c r="H37" i="38"/>
  <c r="R37" i="38"/>
  <c r="Z37" i="38"/>
  <c r="T37" i="38"/>
  <c r="R28" i="37"/>
  <c r="Z28" i="37"/>
  <c r="AF28" i="37"/>
  <c r="X28" i="37"/>
  <c r="J28" i="37"/>
  <c r="F28" i="37"/>
  <c r="H28" i="37"/>
  <c r="V28" i="37"/>
  <c r="T28" i="37"/>
  <c r="N28" i="37"/>
  <c r="AB28" i="37"/>
  <c r="X37" i="46"/>
  <c r="J37" i="46"/>
  <c r="V37" i="46"/>
  <c r="AF37" i="46"/>
  <c r="AF39" i="46" s="1"/>
  <c r="P37" i="46"/>
  <c r="T37" i="46"/>
  <c r="H37" i="46"/>
  <c r="L37" i="46"/>
  <c r="F37" i="46"/>
  <c r="AB37" i="46"/>
  <c r="AE39" i="46"/>
  <c r="R37" i="46"/>
  <c r="M22" i="28"/>
  <c r="I22" i="14"/>
  <c r="L87" i="41"/>
  <c r="L19" i="41" s="1"/>
  <c r="L87" i="42"/>
  <c r="L20" i="42" s="1"/>
  <c r="N74" i="14"/>
  <c r="L21" i="16"/>
  <c r="I21" i="2"/>
  <c r="H43" i="16"/>
  <c r="E43" i="2"/>
  <c r="H43" i="2" s="1"/>
  <c r="AE11" i="37"/>
  <c r="J14" i="2"/>
  <c r="G46" i="21"/>
  <c r="I46" i="21" s="1"/>
  <c r="S58" i="37"/>
  <c r="AD34" i="37"/>
  <c r="W58" i="37"/>
  <c r="O58" i="37"/>
  <c r="K108" i="41"/>
  <c r="H21" i="41"/>
  <c r="E49" i="42"/>
  <c r="E49" i="16"/>
  <c r="AE10" i="35"/>
  <c r="H46" i="29"/>
  <c r="K46" i="29" s="1"/>
  <c r="X12" i="37"/>
  <c r="R12" i="37"/>
  <c r="J12" i="37"/>
  <c r="F17" i="42"/>
  <c r="J17" i="16"/>
  <c r="J22" i="29"/>
  <c r="R76" i="28"/>
  <c r="J22" i="34"/>
  <c r="H22" i="34"/>
  <c r="E25" i="32"/>
  <c r="I73" i="39"/>
  <c r="S74" i="39"/>
  <c r="V37" i="38"/>
  <c r="H14" i="38"/>
  <c r="AF14" i="38"/>
  <c r="T14" i="38"/>
  <c r="V14" i="38"/>
  <c r="P14" i="38"/>
  <c r="F14" i="38"/>
  <c r="R14" i="38"/>
  <c r="Z14" i="38"/>
  <c r="AB14" i="38"/>
  <c r="N14" i="38"/>
  <c r="N37" i="46"/>
  <c r="F25" i="41"/>
  <c r="J25" i="17"/>
  <c r="J20" i="37"/>
  <c r="V20" i="37"/>
  <c r="H20" i="37"/>
  <c r="P20" i="37"/>
  <c r="F20" i="37"/>
  <c r="AF20" i="37"/>
  <c r="AB20" i="37"/>
  <c r="N20" i="37"/>
  <c r="Z20" i="37"/>
  <c r="T20" i="37"/>
  <c r="H12" i="45"/>
  <c r="Z12" i="45"/>
  <c r="N12" i="45"/>
  <c r="J12" i="45"/>
  <c r="AF12" i="45"/>
  <c r="V12" i="45"/>
  <c r="P12" i="45"/>
  <c r="X12" i="45"/>
  <c r="F12" i="45"/>
  <c r="T12" i="45"/>
  <c r="L12" i="45"/>
  <c r="L31" i="45"/>
  <c r="AB31" i="45"/>
  <c r="T31" i="45"/>
  <c r="P31" i="45"/>
  <c r="AE34" i="45"/>
  <c r="J31" i="45"/>
  <c r="Z31" i="45"/>
  <c r="AF31" i="45"/>
  <c r="H31" i="45"/>
  <c r="X31" i="45"/>
  <c r="R31" i="45"/>
  <c r="I68" i="39"/>
  <c r="I74" i="28"/>
  <c r="I68" i="14"/>
  <c r="K67" i="39"/>
  <c r="P67" i="39" s="1"/>
  <c r="K73" i="28"/>
  <c r="P67" i="28"/>
  <c r="K67" i="14"/>
  <c r="P67" i="14" s="1"/>
  <c r="F37" i="32"/>
  <c r="I37" i="32" s="1"/>
  <c r="AE31" i="34"/>
  <c r="I34" i="32"/>
  <c r="H37" i="32"/>
  <c r="K37" i="32" s="1"/>
  <c r="K33" i="32"/>
  <c r="AB28" i="35"/>
  <c r="T28" i="35"/>
  <c r="L28" i="35"/>
  <c r="J28" i="35"/>
  <c r="Z28" i="35"/>
  <c r="R28" i="35"/>
  <c r="H28" i="35"/>
  <c r="X28" i="35"/>
  <c r="P28" i="35"/>
  <c r="F28" i="35"/>
  <c r="H46" i="40"/>
  <c r="K46" i="40" s="1"/>
  <c r="K21" i="29"/>
  <c r="Q73" i="28"/>
  <c r="Q75" i="28" s="1"/>
  <c r="J20" i="29" s="1"/>
  <c r="H25" i="30"/>
  <c r="AE44" i="34"/>
  <c r="AE48" i="34" s="1"/>
  <c r="AD48" i="34"/>
  <c r="S58" i="34"/>
  <c r="F25" i="42"/>
  <c r="J25" i="16"/>
  <c r="AD23" i="35"/>
  <c r="AD58" i="35" s="1"/>
  <c r="F21" i="42"/>
  <c r="J21" i="16"/>
  <c r="V67" i="39"/>
  <c r="Q73" i="39"/>
  <c r="AE13" i="34"/>
  <c r="I16" i="32"/>
  <c r="K58" i="34"/>
  <c r="T73" i="14"/>
  <c r="M84" i="42"/>
  <c r="J17" i="42"/>
  <c r="G117" i="30"/>
  <c r="I117" i="31"/>
  <c r="I108" i="31"/>
  <c r="K58" i="37"/>
  <c r="E58" i="37"/>
  <c r="E60" i="37" s="1"/>
  <c r="G6" i="37" s="1"/>
  <c r="G21" i="43"/>
  <c r="G26" i="43" s="1"/>
  <c r="G26" i="42"/>
  <c r="G39" i="42" s="1"/>
  <c r="G46" i="42" s="1"/>
  <c r="M58" i="37"/>
  <c r="G44" i="43"/>
  <c r="U35" i="14"/>
  <c r="T36" i="14"/>
  <c r="U36" i="14" s="1"/>
  <c r="E14" i="43"/>
  <c r="L37" i="43"/>
  <c r="O58" i="46"/>
  <c r="L35" i="28"/>
  <c r="P35" i="28"/>
  <c r="K35" i="39"/>
  <c r="P35" i="39" s="1"/>
  <c r="P48" i="28"/>
  <c r="K48" i="39"/>
  <c r="P48" i="39" s="1"/>
  <c r="L48" i="28"/>
  <c r="P60" i="28"/>
  <c r="K60" i="39"/>
  <c r="P60" i="39" s="1"/>
  <c r="S35" i="14"/>
  <c r="O35" i="14"/>
  <c r="K48" i="14"/>
  <c r="P48" i="14" s="1"/>
  <c r="T22" i="39"/>
  <c r="S35" i="39"/>
  <c r="O35" i="39"/>
  <c r="S48" i="39"/>
  <c r="O48" i="39"/>
  <c r="F117" i="42"/>
  <c r="G37" i="43"/>
  <c r="AD34" i="45"/>
  <c r="Q58" i="45"/>
  <c r="I58" i="45"/>
  <c r="U58" i="46"/>
  <c r="F37" i="41"/>
  <c r="F29" i="43"/>
  <c r="F37" i="43" s="1"/>
  <c r="F42" i="43"/>
  <c r="F44" i="43" s="1"/>
  <c r="F84" i="41"/>
  <c r="F117" i="41"/>
  <c r="F17" i="2"/>
  <c r="F26" i="2" s="1"/>
  <c r="AD56" i="45"/>
  <c r="O58" i="45"/>
  <c r="S21" i="39"/>
  <c r="O21" i="39"/>
  <c r="F84" i="42"/>
  <c r="E117" i="41"/>
  <c r="I117" i="41" s="1"/>
  <c r="T62" i="14"/>
  <c r="U62" i="14" s="1"/>
  <c r="Z12" i="37" l="1"/>
  <c r="P12" i="37"/>
  <c r="AF12" i="37"/>
  <c r="L12" i="37"/>
  <c r="T12" i="37"/>
  <c r="N12" i="37"/>
  <c r="F12" i="37"/>
  <c r="V12" i="37"/>
  <c r="U13" i="38"/>
  <c r="W13" i="38" s="1"/>
  <c r="AB12" i="37"/>
  <c r="Z27" i="37"/>
  <c r="F27" i="37"/>
  <c r="L27" i="37"/>
  <c r="P27" i="37"/>
  <c r="X27" i="37"/>
  <c r="AB27" i="37"/>
  <c r="V27" i="37"/>
  <c r="T27" i="37"/>
  <c r="R27" i="37"/>
  <c r="F39" i="2"/>
  <c r="F46" i="2" s="1"/>
  <c r="L37" i="2"/>
  <c r="H30" i="38"/>
  <c r="J30" i="38"/>
  <c r="P30" i="38"/>
  <c r="F30" i="38"/>
  <c r="R30" i="38"/>
  <c r="X30" i="38"/>
  <c r="T75" i="14"/>
  <c r="J20" i="21" s="1"/>
  <c r="G60" i="37"/>
  <c r="I6" i="37" s="1"/>
  <c r="I60" i="37" s="1"/>
  <c r="K6" i="37" s="1"/>
  <c r="K60" i="37" s="1"/>
  <c r="M6" i="37" s="1"/>
  <c r="M60" i="37" s="1"/>
  <c r="O6" i="37" s="1"/>
  <c r="O60" i="37" s="1"/>
  <c r="Q6" i="37" s="1"/>
  <c r="Q60" i="37" s="1"/>
  <c r="S6" i="37" s="1"/>
  <c r="S60" i="37" s="1"/>
  <c r="U6" i="37" s="1"/>
  <c r="U60" i="37" s="1"/>
  <c r="W6" i="37" s="1"/>
  <c r="W60" i="37" s="1"/>
  <c r="Y6" i="37" s="1"/>
  <c r="Y60" i="37" s="1"/>
  <c r="AA6" i="37" s="1"/>
  <c r="AA60" i="37" s="1"/>
  <c r="R13" i="38"/>
  <c r="P13" i="38"/>
  <c r="H13" i="38"/>
  <c r="N13" i="38"/>
  <c r="V13" i="38"/>
  <c r="J13" i="38"/>
  <c r="J13" i="2"/>
  <c r="AE10" i="37"/>
  <c r="V62" i="14"/>
  <c r="R62" i="14"/>
  <c r="V49" i="14"/>
  <c r="R49" i="14"/>
  <c r="V36" i="14"/>
  <c r="S73" i="14"/>
  <c r="S22" i="14"/>
  <c r="O22" i="14"/>
  <c r="E44" i="2"/>
  <c r="H44" i="2" s="1"/>
  <c r="P32" i="34"/>
  <c r="J28" i="34"/>
  <c r="F32" i="34"/>
  <c r="L28" i="34"/>
  <c r="AB32" i="34"/>
  <c r="X32" i="34"/>
  <c r="AF32" i="34"/>
  <c r="Z32" i="34"/>
  <c r="L32" i="34"/>
  <c r="R32" i="34"/>
  <c r="T28" i="34"/>
  <c r="N28" i="34"/>
  <c r="P28" i="34"/>
  <c r="AF28" i="34"/>
  <c r="F28" i="34"/>
  <c r="X28" i="34"/>
  <c r="V28" i="34"/>
  <c r="AB28" i="34"/>
  <c r="G37" i="32"/>
  <c r="H28" i="34"/>
  <c r="K74" i="39"/>
  <c r="P74" i="39" s="1"/>
  <c r="P74" i="28"/>
  <c r="L74" i="28"/>
  <c r="L74" i="14" s="1"/>
  <c r="E44" i="43"/>
  <c r="I44" i="43" s="1"/>
  <c r="M73" i="28"/>
  <c r="I73" i="14"/>
  <c r="J62" i="39"/>
  <c r="J62" i="14"/>
  <c r="AD58" i="34"/>
  <c r="AF11" i="34"/>
  <c r="R11" i="34"/>
  <c r="H11" i="34"/>
  <c r="F11" i="34"/>
  <c r="P11" i="34"/>
  <c r="AB11" i="34"/>
  <c r="N11" i="34"/>
  <c r="Z11" i="34"/>
  <c r="L11" i="34"/>
  <c r="X11" i="34"/>
  <c r="J11" i="34"/>
  <c r="V11" i="34"/>
  <c r="T11" i="34"/>
  <c r="I46" i="29"/>
  <c r="H10" i="34"/>
  <c r="P10" i="34"/>
  <c r="AF10" i="34"/>
  <c r="F10" i="34"/>
  <c r="N10" i="34"/>
  <c r="AB10" i="34"/>
  <c r="L10" i="34"/>
  <c r="Z10" i="34"/>
  <c r="J10" i="34"/>
  <c r="X10" i="34"/>
  <c r="V10" i="34"/>
  <c r="T10" i="34"/>
  <c r="R10" i="34"/>
  <c r="L49" i="14"/>
  <c r="L36" i="14"/>
  <c r="L36" i="39"/>
  <c r="M20" i="14"/>
  <c r="L22" i="39"/>
  <c r="L22" i="14"/>
  <c r="G22" i="29"/>
  <c r="I22" i="29" s="1"/>
  <c r="L74" i="39"/>
  <c r="M60" i="39"/>
  <c r="P49" i="28"/>
  <c r="K49" i="39"/>
  <c r="P49" i="39" s="1"/>
  <c r="K49" i="14"/>
  <c r="P49" i="14" s="1"/>
  <c r="P22" i="28"/>
  <c r="K22" i="39"/>
  <c r="P22" i="39" s="1"/>
  <c r="K22" i="14"/>
  <c r="P22" i="14" s="1"/>
  <c r="L21" i="14"/>
  <c r="L21" i="39"/>
  <c r="P12" i="38"/>
  <c r="H12" i="38"/>
  <c r="J12" i="38"/>
  <c r="AF12" i="38"/>
  <c r="V12" i="38"/>
  <c r="F12" i="38"/>
  <c r="L12" i="38"/>
  <c r="R12" i="38"/>
  <c r="N12" i="38"/>
  <c r="X12" i="38"/>
  <c r="Z12" i="38"/>
  <c r="T12" i="38"/>
  <c r="AB12" i="38"/>
  <c r="AD58" i="37"/>
  <c r="AE14" i="34"/>
  <c r="G60" i="45"/>
  <c r="I6" i="45" s="1"/>
  <c r="I60" i="45" s="1"/>
  <c r="K6" i="45" s="1"/>
  <c r="K60" i="45" s="1"/>
  <c r="M6" i="45" s="1"/>
  <c r="M60" i="45" s="1"/>
  <c r="O6" i="45" s="1"/>
  <c r="O60" i="45" s="1"/>
  <c r="Q6" i="45" s="1"/>
  <c r="Q60" i="45" s="1"/>
  <c r="S6" i="45" s="1"/>
  <c r="S60" i="45" s="1"/>
  <c r="U6" i="45" s="1"/>
  <c r="U60" i="45" s="1"/>
  <c r="W6" i="45" s="1"/>
  <c r="W60" i="45" s="1"/>
  <c r="Y6" i="45" s="1"/>
  <c r="Y60" i="45" s="1"/>
  <c r="AA6" i="45" s="1"/>
  <c r="AA60" i="45" s="1"/>
  <c r="V38" i="34"/>
  <c r="J38" i="34"/>
  <c r="P38" i="34"/>
  <c r="T38" i="34"/>
  <c r="R38" i="34"/>
  <c r="H38" i="34"/>
  <c r="AB38" i="34"/>
  <c r="F38" i="34"/>
  <c r="L38" i="34"/>
  <c r="Z38" i="34"/>
  <c r="AE39" i="34"/>
  <c r="AF38" i="34"/>
  <c r="AF39" i="34" s="1"/>
  <c r="X38" i="34"/>
  <c r="N38" i="34"/>
  <c r="M36" i="39"/>
  <c r="M36" i="14"/>
  <c r="H31" i="2"/>
  <c r="E37" i="2"/>
  <c r="H37" i="2" s="1"/>
  <c r="AB39" i="45"/>
  <c r="R39" i="45"/>
  <c r="Z39" i="45"/>
  <c r="N39" i="45"/>
  <c r="J39" i="45"/>
  <c r="V39" i="45"/>
  <c r="P39" i="45"/>
  <c r="H39" i="45"/>
  <c r="T39" i="45"/>
  <c r="F39" i="45"/>
  <c r="L39" i="45"/>
  <c r="X39" i="45"/>
  <c r="K22" i="21"/>
  <c r="E46" i="30"/>
  <c r="H26" i="31"/>
  <c r="K17" i="31"/>
  <c r="J48" i="39"/>
  <c r="J48" i="14"/>
  <c r="F29" i="45"/>
  <c r="N29" i="45"/>
  <c r="AB29" i="45"/>
  <c r="Z29" i="45"/>
  <c r="X29" i="45"/>
  <c r="J29" i="45"/>
  <c r="H29" i="45"/>
  <c r="AF29" i="45"/>
  <c r="T29" i="45"/>
  <c r="R29" i="45"/>
  <c r="V29" i="45"/>
  <c r="P29" i="45"/>
  <c r="L29" i="45"/>
  <c r="Z39" i="37"/>
  <c r="F39" i="37"/>
  <c r="N39" i="37"/>
  <c r="H39" i="37"/>
  <c r="R39" i="37"/>
  <c r="T39" i="37"/>
  <c r="AB39" i="37"/>
  <c r="L39" i="37"/>
  <c r="X39" i="37"/>
  <c r="P39" i="37"/>
  <c r="V39" i="37"/>
  <c r="J39" i="37"/>
  <c r="I25" i="2"/>
  <c r="L25" i="17"/>
  <c r="Z26" i="46"/>
  <c r="X26" i="46"/>
  <c r="V26" i="46"/>
  <c r="J26" i="46"/>
  <c r="T26" i="46"/>
  <c r="F26" i="46"/>
  <c r="L26" i="46"/>
  <c r="P26" i="46"/>
  <c r="H26" i="46"/>
  <c r="N26" i="46"/>
  <c r="AF26" i="46"/>
  <c r="AB26" i="46"/>
  <c r="R26" i="46"/>
  <c r="AF34" i="37"/>
  <c r="J25" i="43"/>
  <c r="M25" i="41"/>
  <c r="AB29" i="46"/>
  <c r="N29" i="46"/>
  <c r="Z29" i="46"/>
  <c r="X29" i="46"/>
  <c r="V29" i="46"/>
  <c r="H29" i="46"/>
  <c r="T29" i="46"/>
  <c r="R29" i="46"/>
  <c r="J29" i="46"/>
  <c r="F29" i="46"/>
  <c r="L29" i="46"/>
  <c r="AF29" i="46"/>
  <c r="AF34" i="46" s="1"/>
  <c r="P29" i="46"/>
  <c r="M48" i="14"/>
  <c r="M48" i="39"/>
  <c r="M69" i="14"/>
  <c r="M69" i="39"/>
  <c r="K17" i="43"/>
  <c r="AE14" i="45"/>
  <c r="F21" i="41"/>
  <c r="G21" i="2"/>
  <c r="J21" i="17"/>
  <c r="AF34" i="38"/>
  <c r="S75" i="39"/>
  <c r="G20" i="40"/>
  <c r="V73" i="14"/>
  <c r="Q75" i="14"/>
  <c r="R75" i="14" s="1"/>
  <c r="F10" i="31"/>
  <c r="F10" i="32" s="1"/>
  <c r="E10" i="43"/>
  <c r="F10" i="43" s="1"/>
  <c r="H10" i="43" s="1"/>
  <c r="E10" i="42"/>
  <c r="F10" i="42" s="1"/>
  <c r="H10" i="42" s="1"/>
  <c r="E10" i="41"/>
  <c r="F10" i="41" s="1"/>
  <c r="H10" i="41" s="1"/>
  <c r="E10" i="17"/>
  <c r="K60" i="34"/>
  <c r="M6" i="34" s="1"/>
  <c r="M60" i="34" s="1"/>
  <c r="O6" i="34" s="1"/>
  <c r="O60" i="34" s="1"/>
  <c r="Q6" i="34" s="1"/>
  <c r="Q60" i="34" s="1"/>
  <c r="S6" i="34" s="1"/>
  <c r="S60" i="34" s="1"/>
  <c r="U6" i="34" s="1"/>
  <c r="U60" i="34" s="1"/>
  <c r="W6" i="34" s="1"/>
  <c r="W60" i="34" s="1"/>
  <c r="Y6" i="34" s="1"/>
  <c r="Y60" i="34" s="1"/>
  <c r="AA6" i="34" s="1"/>
  <c r="AA60" i="34" s="1"/>
  <c r="AC6" i="34" s="1"/>
  <c r="AC60" i="34" s="1"/>
  <c r="AD6" i="34" s="1"/>
  <c r="F21" i="43"/>
  <c r="I31" i="43"/>
  <c r="E37" i="43"/>
  <c r="I37" i="43" s="1"/>
  <c r="AF34" i="45"/>
  <c r="M49" i="28"/>
  <c r="I49" i="14"/>
  <c r="I49" i="39"/>
  <c r="H25" i="16"/>
  <c r="E25" i="2"/>
  <c r="H25" i="2" s="1"/>
  <c r="H17" i="32"/>
  <c r="K25" i="41"/>
  <c r="H25" i="43"/>
  <c r="T32" i="34"/>
  <c r="J32" i="34"/>
  <c r="V34" i="38"/>
  <c r="P34" i="38"/>
  <c r="L34" i="38"/>
  <c r="N34" i="38"/>
  <c r="T34" i="38"/>
  <c r="F34" i="38"/>
  <c r="R34" i="38"/>
  <c r="X34" i="38"/>
  <c r="H34" i="38"/>
  <c r="J34" i="38"/>
  <c r="Z34" i="38"/>
  <c r="AB34" i="38"/>
  <c r="S75" i="28"/>
  <c r="H20" i="29"/>
  <c r="K20" i="29" s="1"/>
  <c r="AE10" i="45"/>
  <c r="G46" i="40"/>
  <c r="I46" i="40" s="1"/>
  <c r="K13" i="43"/>
  <c r="AE34" i="46"/>
  <c r="X34" i="37"/>
  <c r="AB34" i="37"/>
  <c r="N34" i="37"/>
  <c r="L34" i="37"/>
  <c r="R34" i="37"/>
  <c r="J34" i="37"/>
  <c r="F34" i="37"/>
  <c r="Z34" i="37"/>
  <c r="P34" i="37"/>
  <c r="T34" i="37"/>
  <c r="V34" i="37"/>
  <c r="H34" i="37"/>
  <c r="J10" i="46"/>
  <c r="AF10" i="46"/>
  <c r="T10" i="46"/>
  <c r="Z10" i="46"/>
  <c r="X10" i="46"/>
  <c r="F10" i="46"/>
  <c r="L10" i="46"/>
  <c r="N10" i="46"/>
  <c r="H10" i="46"/>
  <c r="AB10" i="46"/>
  <c r="V10" i="46"/>
  <c r="P10" i="46"/>
  <c r="R10" i="46"/>
  <c r="J20" i="42"/>
  <c r="M87" i="42"/>
  <c r="L48" i="14"/>
  <c r="L48" i="39"/>
  <c r="G25" i="32"/>
  <c r="E26" i="32"/>
  <c r="G49" i="16"/>
  <c r="G51" i="16" s="1"/>
  <c r="G54" i="16" s="1"/>
  <c r="F49" i="16"/>
  <c r="F51" i="16" s="1"/>
  <c r="F54" i="16" s="1"/>
  <c r="F55" i="16" s="1"/>
  <c r="F63" i="16" s="1"/>
  <c r="F63" i="2" s="1"/>
  <c r="M22" i="39"/>
  <c r="M22" i="14"/>
  <c r="L35" i="39"/>
  <c r="L35" i="14"/>
  <c r="V73" i="39"/>
  <c r="Q75" i="39"/>
  <c r="X31" i="34"/>
  <c r="P31" i="34"/>
  <c r="F31" i="34"/>
  <c r="AB31" i="34"/>
  <c r="R31" i="34"/>
  <c r="J31" i="34"/>
  <c r="Z31" i="34"/>
  <c r="N31" i="34"/>
  <c r="AF31" i="34"/>
  <c r="AF34" i="34" s="1"/>
  <c r="V31" i="34"/>
  <c r="L31" i="34"/>
  <c r="AE34" i="34"/>
  <c r="T31" i="34"/>
  <c r="H31" i="34"/>
  <c r="P73" i="28"/>
  <c r="K73" i="14"/>
  <c r="P73" i="14" s="1"/>
  <c r="K73" i="39"/>
  <c r="P73" i="39" s="1"/>
  <c r="K75" i="28"/>
  <c r="L75" i="28" s="1"/>
  <c r="F25" i="43"/>
  <c r="F17" i="43"/>
  <c r="G49" i="42"/>
  <c r="G51" i="42" s="1"/>
  <c r="G54" i="42" s="1"/>
  <c r="G55" i="42" s="1"/>
  <c r="G63" i="42" s="1"/>
  <c r="G63" i="43" s="1"/>
  <c r="F49" i="42"/>
  <c r="F51" i="42" s="1"/>
  <c r="F54" i="42" s="1"/>
  <c r="H49" i="42"/>
  <c r="H51" i="42" s="1"/>
  <c r="H54" i="42" s="1"/>
  <c r="L26" i="42"/>
  <c r="L39" i="42" s="1"/>
  <c r="L46" i="42" s="1"/>
  <c r="L20" i="43"/>
  <c r="M26" i="41"/>
  <c r="J39" i="41"/>
  <c r="K20" i="32"/>
  <c r="AE17" i="35"/>
  <c r="H26" i="29"/>
  <c r="I74" i="39"/>
  <c r="M74" i="28"/>
  <c r="I74" i="14"/>
  <c r="J74" i="28"/>
  <c r="I75" i="28"/>
  <c r="J75" i="28" s="1"/>
  <c r="S74" i="14"/>
  <c r="O74" i="14"/>
  <c r="N75" i="14"/>
  <c r="O75" i="14" s="1"/>
  <c r="G21" i="21" s="1"/>
  <c r="M19" i="43"/>
  <c r="AE16" i="46"/>
  <c r="H26" i="40"/>
  <c r="K23" i="40"/>
  <c r="M17" i="42"/>
  <c r="J17" i="43"/>
  <c r="AB13" i="34"/>
  <c r="T13" i="34"/>
  <c r="L13" i="34"/>
  <c r="H13" i="34"/>
  <c r="Z13" i="34"/>
  <c r="R13" i="34"/>
  <c r="J13" i="34"/>
  <c r="AF13" i="34"/>
  <c r="X13" i="34"/>
  <c r="P13" i="34"/>
  <c r="F13" i="34"/>
  <c r="V13" i="34"/>
  <c r="N13" i="34"/>
  <c r="J87" i="30"/>
  <c r="J19" i="30" s="1"/>
  <c r="J87" i="31"/>
  <c r="J20" i="31" s="1"/>
  <c r="L21" i="2"/>
  <c r="AE18" i="38"/>
  <c r="L26" i="41"/>
  <c r="L39" i="41" s="1"/>
  <c r="L46" i="41" s="1"/>
  <c r="L19" i="43"/>
  <c r="L26" i="43" s="1"/>
  <c r="L39" i="43" s="1"/>
  <c r="L46" i="43" s="1"/>
  <c r="AB39" i="46"/>
  <c r="J39" i="46"/>
  <c r="L39" i="46"/>
  <c r="P39" i="46"/>
  <c r="H39" i="46"/>
  <c r="V39" i="46"/>
  <c r="Z39" i="46"/>
  <c r="F39" i="46"/>
  <c r="T39" i="46"/>
  <c r="R39" i="46"/>
  <c r="N39" i="46"/>
  <c r="X39" i="46"/>
  <c r="P39" i="38"/>
  <c r="L39" i="38"/>
  <c r="V39" i="38"/>
  <c r="J39" i="38"/>
  <c r="X39" i="38"/>
  <c r="R39" i="38"/>
  <c r="T39" i="38"/>
  <c r="N39" i="38"/>
  <c r="F39" i="38"/>
  <c r="Z39" i="38"/>
  <c r="H39" i="38"/>
  <c r="AB39" i="38"/>
  <c r="H17" i="2"/>
  <c r="H87" i="42"/>
  <c r="H87" i="41"/>
  <c r="R14" i="34"/>
  <c r="J14" i="34"/>
  <c r="X14" i="34"/>
  <c r="P14" i="34"/>
  <c r="H14" i="34"/>
  <c r="T14" i="34"/>
  <c r="L14" i="34"/>
  <c r="AB14" i="34"/>
  <c r="N14" i="34"/>
  <c r="AF14" i="34"/>
  <c r="V14" i="34"/>
  <c r="F14" i="34"/>
  <c r="Z14" i="34"/>
  <c r="I14" i="43"/>
  <c r="V34" i="45"/>
  <c r="H34" i="45"/>
  <c r="N34" i="45"/>
  <c r="L34" i="45"/>
  <c r="P34" i="45"/>
  <c r="T34" i="45"/>
  <c r="Z34" i="45"/>
  <c r="F34" i="45"/>
  <c r="R34" i="45"/>
  <c r="J34" i="45"/>
  <c r="X34" i="45"/>
  <c r="AB34" i="45"/>
  <c r="K19" i="32"/>
  <c r="H26" i="32"/>
  <c r="AE16" i="35"/>
  <c r="AD58" i="45"/>
  <c r="G39" i="43"/>
  <c r="G46" i="43" s="1"/>
  <c r="K25" i="30"/>
  <c r="H25" i="32"/>
  <c r="J23" i="29"/>
  <c r="K22" i="29"/>
  <c r="Z10" i="35"/>
  <c r="R10" i="35"/>
  <c r="H10" i="35"/>
  <c r="X10" i="35"/>
  <c r="P10" i="35"/>
  <c r="F10" i="35"/>
  <c r="V10" i="35"/>
  <c r="N10" i="35"/>
  <c r="J10" i="35"/>
  <c r="AF10" i="35"/>
  <c r="L10" i="35"/>
  <c r="AB10" i="35"/>
  <c r="T10" i="35"/>
  <c r="H21" i="43"/>
  <c r="K21" i="41"/>
  <c r="AB11" i="37"/>
  <c r="L11" i="37"/>
  <c r="Z11" i="37"/>
  <c r="R11" i="37"/>
  <c r="AF11" i="37"/>
  <c r="X11" i="37"/>
  <c r="P11" i="37"/>
  <c r="J11" i="37"/>
  <c r="V11" i="37"/>
  <c r="T11" i="37"/>
  <c r="N11" i="37"/>
  <c r="F11" i="37"/>
  <c r="H11" i="37"/>
  <c r="R22" i="37"/>
  <c r="AB22" i="37"/>
  <c r="L22" i="37"/>
  <c r="AF22" i="37"/>
  <c r="H22" i="37"/>
  <c r="J22" i="37"/>
  <c r="V22" i="37"/>
  <c r="P22" i="37"/>
  <c r="F22" i="37"/>
  <c r="X22" i="37"/>
  <c r="T22" i="37"/>
  <c r="N22" i="37"/>
  <c r="Z22" i="37"/>
  <c r="H39" i="30"/>
  <c r="K26" i="30"/>
  <c r="I21" i="40"/>
  <c r="G23" i="40"/>
  <c r="G26" i="40" s="1"/>
  <c r="P34" i="35"/>
  <c r="T34" i="35"/>
  <c r="F34" i="35"/>
  <c r="V34" i="35"/>
  <c r="J34" i="35"/>
  <c r="L34" i="35"/>
  <c r="AB34" i="35"/>
  <c r="X34" i="35"/>
  <c r="R34" i="35"/>
  <c r="Z34" i="35"/>
  <c r="H34" i="35"/>
  <c r="N34" i="35"/>
  <c r="Y13" i="38" l="1"/>
  <c r="X13" i="38"/>
  <c r="U75" i="14"/>
  <c r="Q10" i="38"/>
  <c r="O10" i="38"/>
  <c r="M10" i="38"/>
  <c r="K10" i="38"/>
  <c r="I10" i="38"/>
  <c r="E10" i="38"/>
  <c r="P10" i="37"/>
  <c r="Z10" i="37"/>
  <c r="X10" i="37"/>
  <c r="T10" i="37"/>
  <c r="V10" i="37"/>
  <c r="H10" i="37"/>
  <c r="AB10" i="37"/>
  <c r="J10" i="37"/>
  <c r="F10" i="37"/>
  <c r="AF10" i="37"/>
  <c r="N10" i="37"/>
  <c r="R10" i="37"/>
  <c r="L10" i="37"/>
  <c r="J21" i="21"/>
  <c r="J23" i="21" s="1"/>
  <c r="J26" i="21" s="1"/>
  <c r="U76" i="14"/>
  <c r="H21" i="21"/>
  <c r="R76" i="14"/>
  <c r="J75" i="14"/>
  <c r="J75" i="39"/>
  <c r="M73" i="39"/>
  <c r="M73" i="14"/>
  <c r="E6" i="35"/>
  <c r="E60" i="35" s="1"/>
  <c r="G6" i="35" s="1"/>
  <c r="G60" i="35" s="1"/>
  <c r="I6" i="35" s="1"/>
  <c r="I60" i="35" s="1"/>
  <c r="K6" i="35" s="1"/>
  <c r="K60" i="35" s="1"/>
  <c r="M6" i="35" s="1"/>
  <c r="M60" i="35" s="1"/>
  <c r="O6" i="35" s="1"/>
  <c r="O60" i="35" s="1"/>
  <c r="Q6" i="35" s="1"/>
  <c r="Q60" i="35" s="1"/>
  <c r="S6" i="35" s="1"/>
  <c r="S60" i="35" s="1"/>
  <c r="U6" i="35" s="1"/>
  <c r="U60" i="35" s="1"/>
  <c r="W6" i="35" s="1"/>
  <c r="W60" i="35" s="1"/>
  <c r="Y6" i="35" s="1"/>
  <c r="Y60" i="35" s="1"/>
  <c r="AA6" i="35" s="1"/>
  <c r="AA60" i="35" s="1"/>
  <c r="AC6" i="35" s="1"/>
  <c r="AC60" i="35" s="1"/>
  <c r="AD6" i="35" s="1"/>
  <c r="L76" i="28"/>
  <c r="G21" i="29"/>
  <c r="L75" i="39"/>
  <c r="L75" i="14"/>
  <c r="J21" i="2"/>
  <c r="AE18" i="37"/>
  <c r="L25" i="2"/>
  <c r="AE22" i="38"/>
  <c r="V34" i="46"/>
  <c r="AB34" i="46"/>
  <c r="R34" i="46"/>
  <c r="F34" i="46"/>
  <c r="X34" i="46"/>
  <c r="T34" i="46"/>
  <c r="J34" i="46"/>
  <c r="P34" i="46"/>
  <c r="N34" i="46"/>
  <c r="Z34" i="46"/>
  <c r="H34" i="46"/>
  <c r="L34" i="46"/>
  <c r="M20" i="42"/>
  <c r="J20" i="43"/>
  <c r="V75" i="14"/>
  <c r="H20" i="21"/>
  <c r="K20" i="21" s="1"/>
  <c r="F14" i="45"/>
  <c r="T14" i="45"/>
  <c r="Z14" i="45"/>
  <c r="AB14" i="45"/>
  <c r="N14" i="45"/>
  <c r="V14" i="45"/>
  <c r="J14" i="45"/>
  <c r="R14" i="45"/>
  <c r="AF14" i="45"/>
  <c r="L14" i="45"/>
  <c r="X14" i="45"/>
  <c r="P14" i="45"/>
  <c r="H14" i="45"/>
  <c r="K26" i="31"/>
  <c r="H39" i="31"/>
  <c r="J26" i="42"/>
  <c r="M49" i="14"/>
  <c r="M49" i="39"/>
  <c r="E55" i="30"/>
  <c r="Z10" i="45"/>
  <c r="P10" i="45"/>
  <c r="AB10" i="45"/>
  <c r="V10" i="45"/>
  <c r="H10" i="45"/>
  <c r="X10" i="45"/>
  <c r="F10" i="45"/>
  <c r="AF10" i="45"/>
  <c r="L10" i="45"/>
  <c r="N10" i="45"/>
  <c r="J10" i="45"/>
  <c r="R10" i="45"/>
  <c r="T10" i="45"/>
  <c r="K25" i="43"/>
  <c r="AE22" i="45"/>
  <c r="AB39" i="34"/>
  <c r="L39" i="34"/>
  <c r="V39" i="34"/>
  <c r="J39" i="34"/>
  <c r="T39" i="34"/>
  <c r="H39" i="34"/>
  <c r="F39" i="34"/>
  <c r="R39" i="34"/>
  <c r="Z39" i="34"/>
  <c r="X39" i="34"/>
  <c r="N39" i="34"/>
  <c r="P39" i="34"/>
  <c r="E10" i="16"/>
  <c r="G10" i="17"/>
  <c r="K17" i="32"/>
  <c r="AE14" i="35"/>
  <c r="AE22" i="46"/>
  <c r="M25" i="43"/>
  <c r="N16" i="35"/>
  <c r="AF16" i="35"/>
  <c r="J16" i="35"/>
  <c r="R16" i="35"/>
  <c r="V16" i="35"/>
  <c r="H16" i="35"/>
  <c r="AB16" i="35"/>
  <c r="T16" i="35"/>
  <c r="F16" i="35"/>
  <c r="L16" i="35"/>
  <c r="Z16" i="35"/>
  <c r="P16" i="35"/>
  <c r="X16" i="35"/>
  <c r="P75" i="28"/>
  <c r="K75" i="14"/>
  <c r="P75" i="14" s="1"/>
  <c r="K75" i="39"/>
  <c r="P75" i="39" s="1"/>
  <c r="G20" i="29"/>
  <c r="I20" i="29" s="1"/>
  <c r="K26" i="32"/>
  <c r="H39" i="32"/>
  <c r="I75" i="39"/>
  <c r="I75" i="14"/>
  <c r="M75" i="28"/>
  <c r="K25" i="32"/>
  <c r="AE22" i="35"/>
  <c r="L16" i="46"/>
  <c r="P16" i="46"/>
  <c r="T16" i="46"/>
  <c r="V16" i="46"/>
  <c r="F16" i="46"/>
  <c r="X16" i="46"/>
  <c r="R16" i="46"/>
  <c r="AB16" i="46"/>
  <c r="H16" i="46"/>
  <c r="AF16" i="46"/>
  <c r="N16" i="46"/>
  <c r="J16" i="46"/>
  <c r="Z16" i="46"/>
  <c r="AB17" i="35"/>
  <c r="T17" i="35"/>
  <c r="L17" i="35"/>
  <c r="AF17" i="35"/>
  <c r="X17" i="35"/>
  <c r="N17" i="35"/>
  <c r="J17" i="35"/>
  <c r="V17" i="35"/>
  <c r="H17" i="35"/>
  <c r="P17" i="35"/>
  <c r="F17" i="35"/>
  <c r="R17" i="35"/>
  <c r="Z17" i="35"/>
  <c r="AC6" i="37"/>
  <c r="AC60" i="37" s="1"/>
  <c r="AD6" i="37" s="1"/>
  <c r="E6" i="38"/>
  <c r="K39" i="30"/>
  <c r="H46" i="30"/>
  <c r="K46" i="30" s="1"/>
  <c r="J20" i="32"/>
  <c r="J26" i="31"/>
  <c r="J39" i="31" s="1"/>
  <c r="J46" i="31" s="1"/>
  <c r="M17" i="43"/>
  <c r="AE14" i="46"/>
  <c r="J26" i="43"/>
  <c r="I23" i="40"/>
  <c r="S75" i="14"/>
  <c r="G20" i="21"/>
  <c r="J74" i="39"/>
  <c r="J74" i="14"/>
  <c r="J76" i="28"/>
  <c r="M39" i="41"/>
  <c r="J46" i="41"/>
  <c r="M46" i="41" s="1"/>
  <c r="X34" i="34"/>
  <c r="P34" i="34"/>
  <c r="F34" i="34"/>
  <c r="V34" i="34"/>
  <c r="N34" i="34"/>
  <c r="J34" i="34"/>
  <c r="AB34" i="34"/>
  <c r="T34" i="34"/>
  <c r="L34" i="34"/>
  <c r="Z34" i="34"/>
  <c r="H34" i="34"/>
  <c r="R34" i="34"/>
  <c r="V75" i="39"/>
  <c r="H20" i="40"/>
  <c r="E39" i="32"/>
  <c r="H20" i="42"/>
  <c r="K87" i="42"/>
  <c r="T18" i="38"/>
  <c r="P18" i="38"/>
  <c r="J18" i="38"/>
  <c r="AB18" i="38"/>
  <c r="N18" i="38"/>
  <c r="V18" i="38"/>
  <c r="X18" i="38"/>
  <c r="L18" i="38"/>
  <c r="H18" i="38"/>
  <c r="F18" i="38"/>
  <c r="AF18" i="38"/>
  <c r="R18" i="38"/>
  <c r="Z18" i="38"/>
  <c r="M74" i="14"/>
  <c r="M74" i="39"/>
  <c r="AE18" i="45"/>
  <c r="K21" i="43"/>
  <c r="J26" i="29"/>
  <c r="K23" i="29"/>
  <c r="K87" i="41"/>
  <c r="H19" i="41"/>
  <c r="J19" i="32"/>
  <c r="J26" i="30"/>
  <c r="J39" i="30" s="1"/>
  <c r="J46" i="30" s="1"/>
  <c r="M26" i="42"/>
  <c r="J39" i="42"/>
  <c r="O76" i="14"/>
  <c r="G22" i="21"/>
  <c r="AC6" i="45"/>
  <c r="AC60" i="45" s="1"/>
  <c r="AD6" i="45" s="1"/>
  <c r="E6" i="46"/>
  <c r="E60" i="46" s="1"/>
  <c r="G6" i="46" s="1"/>
  <c r="G60" i="46" s="1"/>
  <c r="I6" i="46" s="1"/>
  <c r="I60" i="46" s="1"/>
  <c r="K6" i="46" s="1"/>
  <c r="K60" i="46" s="1"/>
  <c r="M6" i="46" s="1"/>
  <c r="M60" i="46" s="1"/>
  <c r="O6" i="46" s="1"/>
  <c r="O60" i="46" s="1"/>
  <c r="Q6" i="46" s="1"/>
  <c r="Q60" i="46" s="1"/>
  <c r="S6" i="46" s="1"/>
  <c r="S60" i="46" s="1"/>
  <c r="U6" i="46" s="1"/>
  <c r="U60" i="46" s="1"/>
  <c r="W6" i="46" s="1"/>
  <c r="W60" i="46" s="1"/>
  <c r="Y6" i="46" s="1"/>
  <c r="Y60" i="46" s="1"/>
  <c r="AA6" i="46" s="1"/>
  <c r="AA60" i="46" s="1"/>
  <c r="AC6" i="46" s="1"/>
  <c r="AC60" i="46" s="1"/>
  <c r="AD6" i="46" s="1"/>
  <c r="AA13" i="38" l="1"/>
  <c r="Z13" i="38"/>
  <c r="G10" i="38"/>
  <c r="U10" i="38" s="1"/>
  <c r="E23" i="38"/>
  <c r="E58" i="38" s="1"/>
  <c r="E60" i="38" s="1"/>
  <c r="G6" i="38" s="1"/>
  <c r="F10" i="38"/>
  <c r="I23" i="38"/>
  <c r="I58" i="38" s="1"/>
  <c r="J10" i="38"/>
  <c r="K23" i="38"/>
  <c r="K58" i="38" s="1"/>
  <c r="L10" i="38"/>
  <c r="M23" i="38"/>
  <c r="M58" i="38" s="1"/>
  <c r="N10" i="38"/>
  <c r="O23" i="38"/>
  <c r="O58" i="38" s="1"/>
  <c r="P10" i="38"/>
  <c r="S10" i="38"/>
  <c r="W10" i="38"/>
  <c r="AA10" i="38"/>
  <c r="Y10" i="38"/>
  <c r="Q23" i="38"/>
  <c r="Q58" i="38" s="1"/>
  <c r="R10" i="38"/>
  <c r="K87" i="16"/>
  <c r="K20" i="16" s="1"/>
  <c r="K87" i="17"/>
  <c r="K19" i="17" s="1"/>
  <c r="I87" i="16"/>
  <c r="I87" i="17"/>
  <c r="K21" i="21"/>
  <c r="H23" i="21"/>
  <c r="I21" i="21"/>
  <c r="G23" i="29"/>
  <c r="I21" i="29"/>
  <c r="F87" i="30"/>
  <c r="G87" i="30" s="1"/>
  <c r="L76" i="14"/>
  <c r="F87" i="31"/>
  <c r="L76" i="39"/>
  <c r="J26" i="32"/>
  <c r="J39" i="32" s="1"/>
  <c r="J46" i="32" s="1"/>
  <c r="N22" i="46"/>
  <c r="T22" i="46"/>
  <c r="V22" i="46"/>
  <c r="P22" i="46"/>
  <c r="J22" i="46"/>
  <c r="R22" i="46"/>
  <c r="Z22" i="46"/>
  <c r="F22" i="46"/>
  <c r="X22" i="46"/>
  <c r="L22" i="46"/>
  <c r="AB22" i="46"/>
  <c r="H22" i="46"/>
  <c r="AF22" i="46"/>
  <c r="E10" i="2"/>
  <c r="G10" i="16"/>
  <c r="G10" i="2" s="1"/>
  <c r="K39" i="31"/>
  <c r="H46" i="31"/>
  <c r="K46" i="31" s="1"/>
  <c r="I20" i="21"/>
  <c r="Z22" i="38"/>
  <c r="R22" i="38"/>
  <c r="N22" i="38"/>
  <c r="F22" i="38"/>
  <c r="X22" i="38"/>
  <c r="AB22" i="38"/>
  <c r="L22" i="38"/>
  <c r="J22" i="38"/>
  <c r="P22" i="38"/>
  <c r="T22" i="38"/>
  <c r="H22" i="38"/>
  <c r="V22" i="38"/>
  <c r="AF22" i="38"/>
  <c r="AB14" i="35"/>
  <c r="V14" i="35"/>
  <c r="P14" i="35"/>
  <c r="AF14" i="35"/>
  <c r="AF23" i="35" s="1"/>
  <c r="X14" i="35"/>
  <c r="N14" i="35"/>
  <c r="F14" i="35"/>
  <c r="R14" i="35"/>
  <c r="Z14" i="35"/>
  <c r="T14" i="35"/>
  <c r="J14" i="35"/>
  <c r="H14" i="35"/>
  <c r="L14" i="35"/>
  <c r="AE23" i="35"/>
  <c r="AB23" i="35" s="1"/>
  <c r="J22" i="45"/>
  <c r="Z22" i="45"/>
  <c r="AF22" i="45"/>
  <c r="N22" i="45"/>
  <c r="H22" i="45"/>
  <c r="P22" i="45"/>
  <c r="V22" i="45"/>
  <c r="L22" i="45"/>
  <c r="T22" i="45"/>
  <c r="F22" i="45"/>
  <c r="X22" i="45"/>
  <c r="R22" i="45"/>
  <c r="AB22" i="45"/>
  <c r="E70" i="30"/>
  <c r="F49" i="30"/>
  <c r="G49" i="30" s="1"/>
  <c r="E55" i="32"/>
  <c r="M20" i="43"/>
  <c r="AE17" i="46"/>
  <c r="AB18" i="37"/>
  <c r="T18" i="37"/>
  <c r="N18" i="37"/>
  <c r="L18" i="37"/>
  <c r="AF18" i="37"/>
  <c r="R18" i="37"/>
  <c r="H18" i="37"/>
  <c r="V18" i="37"/>
  <c r="P18" i="37"/>
  <c r="J18" i="37"/>
  <c r="F18" i="37"/>
  <c r="Z18" i="37"/>
  <c r="X18" i="37"/>
  <c r="G23" i="21"/>
  <c r="I22" i="21"/>
  <c r="V18" i="45"/>
  <c r="P18" i="45"/>
  <c r="AB18" i="45"/>
  <c r="Z18" i="45"/>
  <c r="N18" i="45"/>
  <c r="J18" i="45"/>
  <c r="H18" i="45"/>
  <c r="X18" i="45"/>
  <c r="R18" i="45"/>
  <c r="AF18" i="45"/>
  <c r="F18" i="45"/>
  <c r="T18" i="45"/>
  <c r="L18" i="45"/>
  <c r="E46" i="32"/>
  <c r="M26" i="43"/>
  <c r="J39" i="43"/>
  <c r="R23" i="35"/>
  <c r="L23" i="35"/>
  <c r="P23" i="35"/>
  <c r="N23" i="35"/>
  <c r="F23" i="35"/>
  <c r="Z23" i="35"/>
  <c r="J23" i="35"/>
  <c r="V23" i="35"/>
  <c r="H23" i="35"/>
  <c r="T23" i="35"/>
  <c r="X23" i="35"/>
  <c r="H46" i="32"/>
  <c r="K46" i="32" s="1"/>
  <c r="K39" i="32"/>
  <c r="G87" i="16"/>
  <c r="G87" i="17"/>
  <c r="H26" i="42"/>
  <c r="H20" i="43"/>
  <c r="K20" i="42"/>
  <c r="I20" i="40"/>
  <c r="K20" i="40"/>
  <c r="J14" i="46"/>
  <c r="Z14" i="46"/>
  <c r="R14" i="46"/>
  <c r="N14" i="46"/>
  <c r="H14" i="46"/>
  <c r="X14" i="46"/>
  <c r="AF14" i="46"/>
  <c r="AF23" i="46" s="1"/>
  <c r="F14" i="46"/>
  <c r="V14" i="46"/>
  <c r="L14" i="46"/>
  <c r="AB14" i="46"/>
  <c r="T14" i="46"/>
  <c r="P14" i="46"/>
  <c r="AE23" i="46"/>
  <c r="Z22" i="35"/>
  <c r="R22" i="35"/>
  <c r="H22" i="35"/>
  <c r="X22" i="35"/>
  <c r="P22" i="35"/>
  <c r="F22" i="35"/>
  <c r="V22" i="35"/>
  <c r="N22" i="35"/>
  <c r="J22" i="35"/>
  <c r="AF22" i="35"/>
  <c r="AB22" i="35"/>
  <c r="L22" i="35"/>
  <c r="T22" i="35"/>
  <c r="M75" i="39"/>
  <c r="M75" i="14"/>
  <c r="H19" i="43"/>
  <c r="K19" i="41"/>
  <c r="H26" i="41"/>
  <c r="J46" i="42"/>
  <c r="M46" i="42" s="1"/>
  <c r="M39" i="42"/>
  <c r="J76" i="14"/>
  <c r="F26" i="21" s="1"/>
  <c r="F26" i="29"/>
  <c r="J76" i="39"/>
  <c r="F26" i="40" s="1"/>
  <c r="AC13" i="38" l="1"/>
  <c r="AC23" i="38" s="1"/>
  <c r="AC58" i="38" s="1"/>
  <c r="AB13" i="38"/>
  <c r="AD13" i="38"/>
  <c r="AF13" i="38" s="1"/>
  <c r="W23" i="38"/>
  <c r="W58" i="38" s="1"/>
  <c r="X10" i="38"/>
  <c r="S23" i="38"/>
  <c r="S58" i="38" s="1"/>
  <c r="T10" i="38"/>
  <c r="AA23" i="38"/>
  <c r="AA58" i="38" s="1"/>
  <c r="AB10" i="38"/>
  <c r="AD10" i="38"/>
  <c r="Y23" i="38"/>
  <c r="Y58" i="38" s="1"/>
  <c r="Z10" i="38"/>
  <c r="U23" i="38"/>
  <c r="U58" i="38" s="1"/>
  <c r="V10" i="38"/>
  <c r="G23" i="38"/>
  <c r="G58" i="38" s="1"/>
  <c r="G60" i="38" s="1"/>
  <c r="I6" i="38" s="1"/>
  <c r="I60" i="38" s="1"/>
  <c r="K6" i="38" s="1"/>
  <c r="K60" i="38" s="1"/>
  <c r="M6" i="38" s="1"/>
  <c r="M60" i="38" s="1"/>
  <c r="O6" i="38" s="1"/>
  <c r="O60" i="38" s="1"/>
  <c r="Q6" i="38" s="1"/>
  <c r="Q60" i="38" s="1"/>
  <c r="S6" i="38" s="1"/>
  <c r="H10" i="38"/>
  <c r="K26" i="17"/>
  <c r="K39" i="17" s="1"/>
  <c r="K46" i="17" s="1"/>
  <c r="K19" i="2"/>
  <c r="K26" i="16"/>
  <c r="K39" i="16" s="1"/>
  <c r="K46" i="16" s="1"/>
  <c r="K20" i="2"/>
  <c r="H26" i="21"/>
  <c r="K23" i="21"/>
  <c r="I19" i="17"/>
  <c r="L87" i="17"/>
  <c r="I20" i="16"/>
  <c r="L87" i="16"/>
  <c r="E87" i="16"/>
  <c r="H87" i="16" s="1"/>
  <c r="E87" i="42"/>
  <c r="F20" i="31"/>
  <c r="I87" i="31"/>
  <c r="E87" i="41"/>
  <c r="I87" i="41" s="1"/>
  <c r="I87" i="30"/>
  <c r="F19" i="30"/>
  <c r="G19" i="30" s="1"/>
  <c r="G26" i="29"/>
  <c r="I23" i="29"/>
  <c r="F49" i="32"/>
  <c r="G49" i="32" s="1"/>
  <c r="E49" i="41"/>
  <c r="E49" i="17"/>
  <c r="Z17" i="46"/>
  <c r="AF17" i="46"/>
  <c r="L17" i="46"/>
  <c r="V17" i="46"/>
  <c r="AB17" i="46"/>
  <c r="X17" i="46"/>
  <c r="R17" i="46"/>
  <c r="N17" i="46"/>
  <c r="P17" i="46"/>
  <c r="J17" i="46"/>
  <c r="F17" i="46"/>
  <c r="H17" i="46"/>
  <c r="T17" i="46"/>
  <c r="E70" i="32"/>
  <c r="H39" i="42"/>
  <c r="K26" i="42"/>
  <c r="H39" i="41"/>
  <c r="K26" i="41"/>
  <c r="K20" i="43"/>
  <c r="AE17" i="45"/>
  <c r="H26" i="43"/>
  <c r="K19" i="43"/>
  <c r="AE16" i="45"/>
  <c r="J87" i="17"/>
  <c r="G19" i="17"/>
  <c r="F87" i="41"/>
  <c r="J46" i="43"/>
  <c r="M46" i="43" s="1"/>
  <c r="M39" i="43"/>
  <c r="V23" i="46"/>
  <c r="N23" i="46"/>
  <c r="AB23" i="46"/>
  <c r="L23" i="46"/>
  <c r="F23" i="46"/>
  <c r="T23" i="46"/>
  <c r="H23" i="46"/>
  <c r="X23" i="46"/>
  <c r="Z23" i="46"/>
  <c r="J23" i="46"/>
  <c r="P23" i="46"/>
  <c r="R23" i="46"/>
  <c r="F87" i="42"/>
  <c r="I87" i="42" s="1"/>
  <c r="G20" i="16"/>
  <c r="J87" i="16"/>
  <c r="G26" i="21"/>
  <c r="I23" i="21"/>
  <c r="S60" i="38" l="1"/>
  <c r="U6" i="38" s="1"/>
  <c r="U60" i="38" s="1"/>
  <c r="W6" i="38" s="1"/>
  <c r="W60" i="38" s="1"/>
  <c r="Y6" i="38" s="1"/>
  <c r="Y60" i="38" s="1"/>
  <c r="AA6" i="38" s="1"/>
  <c r="AA60" i="38" s="1"/>
  <c r="AC6" i="38" s="1"/>
  <c r="AC60" i="38" s="1"/>
  <c r="AD6" i="38" s="1"/>
  <c r="AD23" i="38"/>
  <c r="AD58" i="38" s="1"/>
  <c r="AF10" i="38"/>
  <c r="K26" i="2"/>
  <c r="K39" i="2" s="1"/>
  <c r="K46" i="2" s="1"/>
  <c r="I20" i="2"/>
  <c r="I26" i="16"/>
  <c r="L20" i="16"/>
  <c r="I19" i="2"/>
  <c r="I26" i="17"/>
  <c r="L19" i="17"/>
  <c r="I19" i="30"/>
  <c r="F19" i="32"/>
  <c r="G19" i="32" s="1"/>
  <c r="E19" i="17"/>
  <c r="E19" i="41"/>
  <c r="F26" i="30"/>
  <c r="G26" i="30" s="1"/>
  <c r="E20" i="16"/>
  <c r="F26" i="31"/>
  <c r="E20" i="42"/>
  <c r="F20" i="32"/>
  <c r="F49" i="17"/>
  <c r="E49" i="2"/>
  <c r="E71" i="32"/>
  <c r="H49" i="41"/>
  <c r="E49" i="43"/>
  <c r="G49" i="41"/>
  <c r="H39" i="43"/>
  <c r="K26" i="43"/>
  <c r="H17" i="45"/>
  <c r="N17" i="45"/>
  <c r="Z17" i="45"/>
  <c r="L17" i="45"/>
  <c r="X17" i="45"/>
  <c r="T17" i="45"/>
  <c r="AF17" i="45"/>
  <c r="V17" i="45"/>
  <c r="AB17" i="45"/>
  <c r="F17" i="45"/>
  <c r="R17" i="45"/>
  <c r="P17" i="45"/>
  <c r="J17" i="45"/>
  <c r="K39" i="42"/>
  <c r="H46" i="42"/>
  <c r="F20" i="42"/>
  <c r="J20" i="16"/>
  <c r="G26" i="16"/>
  <c r="G20" i="2"/>
  <c r="J19" i="17"/>
  <c r="G26" i="17"/>
  <c r="G19" i="2"/>
  <c r="F19" i="41"/>
  <c r="V16" i="45"/>
  <c r="H16" i="45"/>
  <c r="F16" i="45"/>
  <c r="R16" i="45"/>
  <c r="T16" i="45"/>
  <c r="L16" i="45"/>
  <c r="AB16" i="45"/>
  <c r="Z16" i="45"/>
  <c r="AF16" i="45"/>
  <c r="AF23" i="45" s="1"/>
  <c r="AE23" i="45"/>
  <c r="N16" i="45"/>
  <c r="P16" i="45"/>
  <c r="X16" i="45"/>
  <c r="J16" i="45"/>
  <c r="H46" i="41"/>
  <c r="K46" i="41" s="1"/>
  <c r="K39" i="41"/>
  <c r="L26" i="17" l="1"/>
  <c r="I39" i="17"/>
  <c r="L19" i="2"/>
  <c r="I26" i="2"/>
  <c r="AE16" i="38"/>
  <c r="L26" i="16"/>
  <c r="I39" i="16"/>
  <c r="AE17" i="38"/>
  <c r="L20" i="2"/>
  <c r="F39" i="31"/>
  <c r="I26" i="31"/>
  <c r="E26" i="42"/>
  <c r="I26" i="42" s="1"/>
  <c r="E26" i="16"/>
  <c r="H26" i="16" s="1"/>
  <c r="H20" i="16"/>
  <c r="E20" i="2"/>
  <c r="H20" i="2" s="1"/>
  <c r="E20" i="43"/>
  <c r="I20" i="43" s="1"/>
  <c r="I20" i="42"/>
  <c r="I26" i="30"/>
  <c r="E26" i="41"/>
  <c r="I26" i="41" s="1"/>
  <c r="E26" i="17"/>
  <c r="H26" i="17" s="1"/>
  <c r="F39" i="30"/>
  <c r="G39" i="30" s="1"/>
  <c r="I19" i="41"/>
  <c r="E19" i="43"/>
  <c r="H19" i="17"/>
  <c r="E19" i="2"/>
  <c r="AE16" i="34"/>
  <c r="I19" i="32"/>
  <c r="F26" i="32"/>
  <c r="G26" i="32" s="1"/>
  <c r="I20" i="32"/>
  <c r="AE17" i="34"/>
  <c r="H49" i="43"/>
  <c r="I49" i="43" s="1"/>
  <c r="H51" i="41"/>
  <c r="G51" i="41"/>
  <c r="G49" i="43"/>
  <c r="F51" i="17"/>
  <c r="F49" i="2"/>
  <c r="G49" i="17"/>
  <c r="X23" i="45"/>
  <c r="J23" i="45"/>
  <c r="AB23" i="45"/>
  <c r="Z23" i="45"/>
  <c r="P23" i="45"/>
  <c r="H23" i="45"/>
  <c r="L23" i="45"/>
  <c r="N23" i="45"/>
  <c r="F23" i="45"/>
  <c r="T23" i="45"/>
  <c r="V23" i="45"/>
  <c r="R23" i="45"/>
  <c r="J26" i="17"/>
  <c r="G39" i="17"/>
  <c r="K46" i="42"/>
  <c r="H55" i="42"/>
  <c r="AE16" i="37"/>
  <c r="G26" i="2"/>
  <c r="J19" i="2"/>
  <c r="F20" i="43"/>
  <c r="F26" i="42"/>
  <c r="F39" i="42" s="1"/>
  <c r="F46" i="42" s="1"/>
  <c r="F55" i="42" s="1"/>
  <c r="F63" i="42" s="1"/>
  <c r="F63" i="43" s="1"/>
  <c r="J26" i="16"/>
  <c r="G39" i="16"/>
  <c r="F19" i="43"/>
  <c r="F26" i="41"/>
  <c r="F39" i="41" s="1"/>
  <c r="F46" i="41" s="1"/>
  <c r="J20" i="2"/>
  <c r="AE17" i="37"/>
  <c r="K39" i="43"/>
  <c r="H46" i="43"/>
  <c r="K46" i="43" s="1"/>
  <c r="N17" i="38" l="1"/>
  <c r="P17" i="38"/>
  <c r="AF17" i="38"/>
  <c r="L17" i="38"/>
  <c r="Z17" i="38"/>
  <c r="J17" i="38"/>
  <c r="H17" i="38"/>
  <c r="R17" i="38"/>
  <c r="V17" i="38"/>
  <c r="F17" i="38"/>
  <c r="X17" i="38"/>
  <c r="T17" i="38"/>
  <c r="AB17" i="38"/>
  <c r="L39" i="16"/>
  <c r="I46" i="16"/>
  <c r="L46" i="16" s="1"/>
  <c r="J16" i="38"/>
  <c r="Z16" i="38"/>
  <c r="H16" i="38"/>
  <c r="AB16" i="38"/>
  <c r="R16" i="38"/>
  <c r="V16" i="38"/>
  <c r="P16" i="38"/>
  <c r="T16" i="38"/>
  <c r="X16" i="38"/>
  <c r="F16" i="38"/>
  <c r="AE23" i="38"/>
  <c r="L16" i="38"/>
  <c r="N16" i="38"/>
  <c r="AF16" i="38"/>
  <c r="I39" i="2"/>
  <c r="L26" i="2"/>
  <c r="I46" i="17"/>
  <c r="L46" i="17" s="1"/>
  <c r="L39" i="17"/>
  <c r="F26" i="43"/>
  <c r="F39" i="43" s="1"/>
  <c r="F46" i="43" s="1"/>
  <c r="I19" i="43"/>
  <c r="E26" i="43"/>
  <c r="H17" i="34"/>
  <c r="P17" i="34"/>
  <c r="N17" i="34"/>
  <c r="AB17" i="34"/>
  <c r="T17" i="34"/>
  <c r="F17" i="34"/>
  <c r="J17" i="34"/>
  <c r="V17" i="34"/>
  <c r="Z17" i="34"/>
  <c r="L17" i="34"/>
  <c r="X17" i="34"/>
  <c r="R17" i="34"/>
  <c r="AF17" i="34"/>
  <c r="I39" i="30"/>
  <c r="F46" i="30"/>
  <c r="G46" i="30" s="1"/>
  <c r="E39" i="41"/>
  <c r="I39" i="41" s="1"/>
  <c r="E39" i="17"/>
  <c r="H39" i="17" s="1"/>
  <c r="H19" i="2"/>
  <c r="E26" i="2"/>
  <c r="I26" i="32"/>
  <c r="F39" i="32"/>
  <c r="G39" i="32" s="1"/>
  <c r="R16" i="34"/>
  <c r="Z16" i="34"/>
  <c r="N16" i="34"/>
  <c r="P16" i="34"/>
  <c r="AE23" i="34"/>
  <c r="AB16" i="34"/>
  <c r="V16" i="34"/>
  <c r="X16" i="34"/>
  <c r="L16" i="34"/>
  <c r="AF16" i="34"/>
  <c r="H16" i="34"/>
  <c r="T16" i="34"/>
  <c r="J16" i="34"/>
  <c r="F16" i="34"/>
  <c r="F46" i="31"/>
  <c r="E39" i="16"/>
  <c r="H39" i="16" s="1"/>
  <c r="I39" i="31"/>
  <c r="E39" i="42"/>
  <c r="I39" i="42" s="1"/>
  <c r="F54" i="17"/>
  <c r="F51" i="2"/>
  <c r="F49" i="41"/>
  <c r="F49" i="43" s="1"/>
  <c r="G51" i="17"/>
  <c r="G49" i="2"/>
  <c r="H54" i="41"/>
  <c r="H51" i="43"/>
  <c r="G54" i="41"/>
  <c r="G51" i="43"/>
  <c r="J26" i="2"/>
  <c r="G39" i="2"/>
  <c r="H63" i="42"/>
  <c r="J54" i="42"/>
  <c r="J55" i="42" s="1"/>
  <c r="K55" i="42"/>
  <c r="R16" i="37"/>
  <c r="N16" i="37"/>
  <c r="F16" i="37"/>
  <c r="AB16" i="37"/>
  <c r="L16" i="37"/>
  <c r="Z16" i="37"/>
  <c r="P16" i="37"/>
  <c r="AF16" i="37"/>
  <c r="V16" i="37"/>
  <c r="X16" i="37"/>
  <c r="T16" i="37"/>
  <c r="J16" i="37"/>
  <c r="H16" i="37"/>
  <c r="AE23" i="37"/>
  <c r="J39" i="16"/>
  <c r="G46" i="16"/>
  <c r="P17" i="37"/>
  <c r="X17" i="37"/>
  <c r="Z17" i="37"/>
  <c r="AF17" i="37"/>
  <c r="T17" i="37"/>
  <c r="V17" i="37"/>
  <c r="F17" i="37"/>
  <c r="N17" i="37"/>
  <c r="J17" i="37"/>
  <c r="R17" i="37"/>
  <c r="L17" i="37"/>
  <c r="AB17" i="37"/>
  <c r="H17" i="37"/>
  <c r="G46" i="17"/>
  <c r="J39" i="17"/>
  <c r="AF23" i="38" l="1"/>
  <c r="J46" i="17"/>
  <c r="I46" i="2"/>
  <c r="L46" i="2" s="1"/>
  <c r="L39" i="2"/>
  <c r="R23" i="38"/>
  <c r="F23" i="38"/>
  <c r="Z23" i="38"/>
  <c r="H23" i="38"/>
  <c r="T23" i="38"/>
  <c r="AB23" i="38"/>
  <c r="X23" i="38"/>
  <c r="V23" i="38"/>
  <c r="J23" i="38"/>
  <c r="P23" i="38"/>
  <c r="N23" i="38"/>
  <c r="L23" i="38"/>
  <c r="AF23" i="37"/>
  <c r="J49" i="2"/>
  <c r="H49" i="2"/>
  <c r="AF23" i="34"/>
  <c r="F46" i="32"/>
  <c r="I39" i="32"/>
  <c r="E46" i="42"/>
  <c r="I46" i="42" s="1"/>
  <c r="I46" i="31"/>
  <c r="E46" i="16"/>
  <c r="H46" i="16" s="1"/>
  <c r="F55" i="31"/>
  <c r="H26" i="2"/>
  <c r="E39" i="2"/>
  <c r="AB23" i="34"/>
  <c r="T23" i="34"/>
  <c r="L23" i="34"/>
  <c r="V23" i="34"/>
  <c r="Z23" i="34"/>
  <c r="N23" i="34"/>
  <c r="J23" i="34"/>
  <c r="X23" i="34"/>
  <c r="H23" i="34"/>
  <c r="P23" i="34"/>
  <c r="R23" i="34"/>
  <c r="F23" i="34"/>
  <c r="I26" i="43"/>
  <c r="E39" i="43"/>
  <c r="F55" i="30"/>
  <c r="G55" i="30" s="1"/>
  <c r="I46" i="30"/>
  <c r="E46" i="41"/>
  <c r="I46" i="41" s="1"/>
  <c r="E46" i="17"/>
  <c r="H46" i="17" s="1"/>
  <c r="H55" i="41"/>
  <c r="H54" i="43"/>
  <c r="F51" i="41"/>
  <c r="F51" i="43" s="1"/>
  <c r="G54" i="17"/>
  <c r="G55" i="17" s="1"/>
  <c r="G51" i="2"/>
  <c r="F55" i="17"/>
  <c r="F54" i="2"/>
  <c r="G55" i="41"/>
  <c r="G54" i="43"/>
  <c r="M55" i="42"/>
  <c r="J63" i="42"/>
  <c r="L54" i="42"/>
  <c r="L55" i="42" s="1"/>
  <c r="L63" i="42" s="1"/>
  <c r="L63" i="43" s="1"/>
  <c r="J46" i="16"/>
  <c r="G55" i="16"/>
  <c r="K63" i="42"/>
  <c r="H63" i="43"/>
  <c r="K63" i="43" s="1"/>
  <c r="X23" i="37"/>
  <c r="Z23" i="37"/>
  <c r="P23" i="37"/>
  <c r="N23" i="37"/>
  <c r="AB23" i="37"/>
  <c r="F23" i="37"/>
  <c r="J23" i="37"/>
  <c r="L23" i="37"/>
  <c r="V23" i="37"/>
  <c r="T23" i="37"/>
  <c r="R23" i="37"/>
  <c r="H23" i="37"/>
  <c r="J39" i="2"/>
  <c r="G46" i="2"/>
  <c r="J46" i="2" l="1"/>
  <c r="I46" i="32"/>
  <c r="G46" i="32"/>
  <c r="H39" i="2"/>
  <c r="E46" i="2"/>
  <c r="H46" i="2" s="1"/>
  <c r="H49" i="30"/>
  <c r="I49" i="30" s="1"/>
  <c r="E55" i="17"/>
  <c r="F55" i="32"/>
  <c r="G55" i="32" s="1"/>
  <c r="E55" i="41"/>
  <c r="F70" i="30"/>
  <c r="G70" i="30" s="1"/>
  <c r="I39" i="43"/>
  <c r="E46" i="43"/>
  <c r="I46" i="43" s="1"/>
  <c r="H49" i="31"/>
  <c r="I55" i="31"/>
  <c r="F63" i="31"/>
  <c r="E55" i="42"/>
  <c r="E55" i="16"/>
  <c r="F54" i="41"/>
  <c r="G54" i="2"/>
  <c r="G55" i="43"/>
  <c r="G70" i="41"/>
  <c r="G70" i="43" s="1"/>
  <c r="G71" i="43" s="1"/>
  <c r="H70" i="41"/>
  <c r="K55" i="41"/>
  <c r="H55" i="43"/>
  <c r="J54" i="41"/>
  <c r="J55" i="41" s="1"/>
  <c r="F55" i="2"/>
  <c r="F70" i="17"/>
  <c r="F70" i="2" s="1"/>
  <c r="F71" i="2" s="1"/>
  <c r="G70" i="17"/>
  <c r="G55" i="2"/>
  <c r="I54" i="17"/>
  <c r="G63" i="16"/>
  <c r="I54" i="16"/>
  <c r="I55" i="16" s="1"/>
  <c r="J55" i="16"/>
  <c r="J63" i="43"/>
  <c r="M63" i="43" s="1"/>
  <c r="M63" i="42"/>
  <c r="F70" i="32" l="1"/>
  <c r="G70" i="32" s="1"/>
  <c r="H55" i="16"/>
  <c r="E63" i="16"/>
  <c r="I55" i="41"/>
  <c r="E55" i="43"/>
  <c r="I55" i="43" s="1"/>
  <c r="E70" i="41"/>
  <c r="F63" i="32"/>
  <c r="I63" i="32" s="1"/>
  <c r="I63" i="31"/>
  <c r="E70" i="17"/>
  <c r="H55" i="17"/>
  <c r="E55" i="2"/>
  <c r="H55" i="2" s="1"/>
  <c r="E63" i="42"/>
  <c r="I55" i="42"/>
  <c r="H55" i="31"/>
  <c r="K49" i="31"/>
  <c r="H49" i="32"/>
  <c r="I49" i="32" s="1"/>
  <c r="H55" i="30"/>
  <c r="I55" i="30" s="1"/>
  <c r="H70" i="43"/>
  <c r="K70" i="41"/>
  <c r="M55" i="41"/>
  <c r="L54" i="41"/>
  <c r="L55" i="41" s="1"/>
  <c r="L70" i="41" s="1"/>
  <c r="L70" i="43" s="1"/>
  <c r="L71" i="43" s="1"/>
  <c r="J70" i="41"/>
  <c r="J54" i="43"/>
  <c r="K55" i="43"/>
  <c r="F55" i="41"/>
  <c r="F55" i="43" s="1"/>
  <c r="F54" i="43"/>
  <c r="I55" i="17"/>
  <c r="J55" i="17" s="1"/>
  <c r="I54" i="2"/>
  <c r="L55" i="16"/>
  <c r="I63" i="16"/>
  <c r="K54" i="16"/>
  <c r="K55" i="16" s="1"/>
  <c r="K63" i="16" s="1"/>
  <c r="K63" i="2" s="1"/>
  <c r="G63" i="2"/>
  <c r="J63" i="2" s="1"/>
  <c r="J63" i="16"/>
  <c r="F70" i="41"/>
  <c r="F70" i="43" s="1"/>
  <c r="F71" i="43" s="1"/>
  <c r="G70" i="2"/>
  <c r="J54" i="2" l="1"/>
  <c r="K55" i="31"/>
  <c r="H63" i="31"/>
  <c r="J49" i="31"/>
  <c r="J55" i="31" s="1"/>
  <c r="J63" i="31" s="1"/>
  <c r="J63" i="32" s="1"/>
  <c r="I70" i="41"/>
  <c r="E70" i="43"/>
  <c r="E70" i="2"/>
  <c r="H70" i="17"/>
  <c r="I63" i="42"/>
  <c r="E63" i="43"/>
  <c r="I63" i="43" s="1"/>
  <c r="E63" i="2"/>
  <c r="H63" i="2" s="1"/>
  <c r="H63" i="16"/>
  <c r="J49" i="30"/>
  <c r="K49" i="30" s="1"/>
  <c r="H70" i="30"/>
  <c r="I70" i="30" s="1"/>
  <c r="H55" i="32"/>
  <c r="F71" i="32"/>
  <c r="M70" i="41"/>
  <c r="J70" i="43"/>
  <c r="M54" i="43"/>
  <c r="J55" i="43"/>
  <c r="K70" i="43"/>
  <c r="H71" i="43"/>
  <c r="I63" i="2"/>
  <c r="L63" i="2" s="1"/>
  <c r="L63" i="16"/>
  <c r="G71" i="2"/>
  <c r="I70" i="17"/>
  <c r="J70" i="17" s="1"/>
  <c r="I55" i="2"/>
  <c r="K54" i="17"/>
  <c r="J55" i="2" l="1"/>
  <c r="I55" i="32"/>
  <c r="K63" i="31"/>
  <c r="H63" i="32"/>
  <c r="K63" i="32" s="1"/>
  <c r="H70" i="2"/>
  <c r="E71" i="2"/>
  <c r="H70" i="32"/>
  <c r="I70" i="32" s="1"/>
  <c r="E71" i="43"/>
  <c r="I70" i="43"/>
  <c r="J55" i="30"/>
  <c r="K55" i="30" s="1"/>
  <c r="J49" i="32"/>
  <c r="K49" i="32" s="1"/>
  <c r="L54" i="43"/>
  <c r="L55" i="43" s="1"/>
  <c r="M55" i="43"/>
  <c r="J71" i="43"/>
  <c r="M70" i="43"/>
  <c r="K54" i="2"/>
  <c r="L54" i="2" s="1"/>
  <c r="K55" i="17"/>
  <c r="L55" i="17" s="1"/>
  <c r="I70" i="2"/>
  <c r="J70" i="2" s="1"/>
  <c r="H71" i="32" l="1"/>
  <c r="J70" i="30"/>
  <c r="J55" i="32"/>
  <c r="K55" i="32" s="1"/>
  <c r="I71" i="2"/>
  <c r="K55" i="2"/>
  <c r="L55" i="2" s="1"/>
  <c r="K70" i="17"/>
  <c r="K70" i="2" l="1"/>
  <c r="L70" i="17"/>
  <c r="J70" i="32"/>
  <c r="K70" i="30"/>
  <c r="K71" i="2" l="1"/>
  <c r="L70" i="2"/>
  <c r="J71" i="32"/>
  <c r="K70" i="3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tc={722FB477-6BE3-447B-AA43-5998A9956508}</author>
    <author>tc={A0FD659B-26EB-4412-BA71-903BFF466BA2}</author>
    <author>tc={12531856-73E1-43FF-B21D-522FE1D1BE5D}</author>
    <author>tc={AD70B214-FF2E-49EC-863C-16D8FC6EEAD0}</author>
  </authors>
  <commentList>
    <comment ref="G9" authorId="0" shapeId="0" xr:uid="{722FB477-6BE3-447B-AA43-5998A9956508}">
      <text>
        <t>[Threaded comment]
Your version of Excel allows you to read this threaded comment; however, any edits to it will get removed if the file is opened in a newer version of Excel. Learn more: https://go.microsoft.com/fwlink/?linkid=870924
Comment:
    Statutory COLA &amp; Augmentation</t>
      </text>
    </comment>
    <comment ref="G31" authorId="1" shapeId="0" xr:uid="{A0FD659B-26EB-4412-BA71-903BFF466BA2}">
      <text>
        <t>[Threaded comment]
Your version of Excel allows you to read this threaded comment; however, any edits to it will get removed if the file is opened in a newer version of Excel. Learn more: https://go.microsoft.com/fwlink/?linkid=870924
Comment:
    This the average for entire staff July through June, which budget assumes is all certificated</t>
      </text>
    </comment>
    <comment ref="G34" authorId="2" shapeId="0" xr:uid="{12531856-73E1-43FF-B21D-522FE1D1BE5D}">
      <text>
        <t>[Threaded comment]
Your version of Excel allows you to read this threaded comment; however, any edits to it will get removed if the file is opened in a newer version of Excel. Learn more: https://go.microsoft.com/fwlink/?linkid=870924
Comment:
    This is average base salary +
benefits</t>
      </text>
    </comment>
    <comment ref="G35" authorId="3" shapeId="0" xr:uid="{AD70B214-FF2E-49EC-863C-16D8FC6EEAD0}">
      <text>
        <t>[Threaded comment]
Your version of Excel allows you to read this threaded comment; however, any edits to it will get removed if the file is opened in a newer version of Excel. Learn more: https://go.microsoft.com/fwlink/?linkid=870924
Comment:
    This field was unclear on definition so N/A for now</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Kerber</author>
  </authors>
  <commentList>
    <comment ref="E49" authorId="0" shapeId="0" xr:uid="{00000000-0006-0000-0600-000001000000}">
      <text>
        <r>
          <rPr>
            <b/>
            <sz val="9"/>
            <color indexed="81"/>
            <rFont val="Tahoma"/>
            <family val="2"/>
          </rPr>
          <t>A. Baker:</t>
        </r>
        <r>
          <rPr>
            <sz val="9"/>
            <color indexed="81"/>
            <rFont val="Tahoma"/>
            <family val="2"/>
          </rPr>
          <t xml:space="preserve">
Input prior year estimated ending fund balance.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tc={9E4B896F-487A-498F-BC0D-F5A9AF3C1D6C}</author>
  </authors>
  <commentList>
    <comment ref="E49" authorId="0" shapeId="0" xr:uid="{9E4B896F-487A-498F-BC0D-F5A9AF3C1D6C}">
      <text>
        <t>[Threaded comment]
Your version of Excel allows you to read this threaded comment; however, any edits to it will get removed if the file is opened in a newer version of Excel. Learn more: https://go.microsoft.com/fwlink/?linkid=870924
Comment:
    Beginning Fund Balance at 6/30/19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 Kerber</author>
    <author>tc={21D10C0A-9F52-4753-9F0F-FCCE62CFE7CD}</author>
  </authors>
  <commentList>
    <comment ref="E6" authorId="0" shapeId="0" xr:uid="{00000000-0006-0000-0900-000001000000}">
      <text>
        <r>
          <rPr>
            <b/>
            <sz val="9"/>
            <color indexed="81"/>
            <rFont val="Tahoma"/>
            <family val="2"/>
          </rPr>
          <t>A. Kerber:</t>
        </r>
        <r>
          <rPr>
            <sz val="9"/>
            <color indexed="81"/>
            <rFont val="Tahoma"/>
            <family val="2"/>
          </rPr>
          <t xml:space="preserve">
Enter </t>
        </r>
      </text>
    </comment>
    <comment ref="AA37" authorId="1" shapeId="0" xr:uid="{21D10C0A-9F52-4753-9F0F-FCCE62CFE7CD}">
      <text>
        <t>[Threaded comment]
Your version of Excel allows you to read this threaded comment; however, any edits to it will get removed if the file is opened in a newer version of Excel. Learn more: https://go.microsoft.com/fwlink/?linkid=870924
Comment:
    This a mechanism to ensure the shcool hits 3% fund balance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 Baker</author>
  </authors>
  <commentList>
    <comment ref="G50" authorId="0" shapeId="0" xr:uid="{00000000-0006-0000-0F00-000001000000}">
      <text>
        <r>
          <rPr>
            <b/>
            <sz val="9"/>
            <color indexed="81"/>
            <rFont val="Tahoma"/>
            <family val="2"/>
          </rPr>
          <t>A. Baker:</t>
        </r>
        <r>
          <rPr>
            <sz val="9"/>
            <color indexed="81"/>
            <rFont val="Tahoma"/>
            <family val="2"/>
          </rPr>
          <t xml:space="preserve">
Input difference between Beg Bal at Adopted Budget and Unaudited Actual ending Fund Balance reported at year end.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 Baker</author>
  </authors>
  <commentList>
    <comment ref="G50" authorId="0" shapeId="0" xr:uid="{00000000-0006-0000-1000-000001000000}">
      <text>
        <r>
          <rPr>
            <b/>
            <sz val="9"/>
            <color indexed="81"/>
            <rFont val="Tahoma"/>
            <family val="2"/>
          </rPr>
          <t xml:space="preserve">A. Baker:  </t>
        </r>
        <r>
          <rPr>
            <sz val="9"/>
            <color indexed="81"/>
            <rFont val="Tahoma"/>
            <family val="2"/>
          </rPr>
          <t>Input difference between Beg Bal at Adopted Budget and  Unaudited Actual ending Fund Balance reported at year end.</t>
        </r>
        <r>
          <rPr>
            <sz val="8"/>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 Kerber</author>
  </authors>
  <commentList>
    <comment ref="E6" authorId="0" shapeId="0" xr:uid="{00000000-0006-0000-1300-000001000000}">
      <text>
        <r>
          <rPr>
            <b/>
            <sz val="9"/>
            <color indexed="81"/>
            <rFont val="Tahoma"/>
            <family val="2"/>
          </rPr>
          <t>A. Kerber:</t>
        </r>
        <r>
          <rPr>
            <sz val="9"/>
            <color indexed="81"/>
            <rFont val="Tahoma"/>
            <family val="2"/>
          </rPr>
          <t xml:space="preserve">
Enter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 Kerber</author>
  </authors>
  <commentList>
    <comment ref="E6" authorId="0" shapeId="0" xr:uid="{00000000-0006-0000-1B00-000001000000}">
      <text>
        <r>
          <rPr>
            <b/>
            <sz val="9"/>
            <color indexed="81"/>
            <rFont val="Tahoma"/>
            <family val="2"/>
          </rPr>
          <t>A. Kerber:</t>
        </r>
        <r>
          <rPr>
            <sz val="9"/>
            <color indexed="81"/>
            <rFont val="Tahoma"/>
            <family val="2"/>
          </rPr>
          <t xml:space="preserve">
Enter </t>
        </r>
      </text>
    </comment>
  </commentList>
</comments>
</file>

<file path=xl/sharedStrings.xml><?xml version="1.0" encoding="utf-8"?>
<sst xmlns="http://schemas.openxmlformats.org/spreadsheetml/2006/main" count="2730" uniqueCount="428">
  <si>
    <t>Total</t>
  </si>
  <si>
    <t>REVENUES</t>
  </si>
  <si>
    <t xml:space="preserve"> </t>
  </si>
  <si>
    <t>EXPENDITURES</t>
  </si>
  <si>
    <t>Certificated Salaries</t>
  </si>
  <si>
    <t>Capital Outlay</t>
  </si>
  <si>
    <t>FUND BALANCE, RESERVES</t>
  </si>
  <si>
    <t>a.</t>
  </si>
  <si>
    <t>b.</t>
  </si>
  <si>
    <t>c.</t>
  </si>
  <si>
    <t>Stores</t>
  </si>
  <si>
    <t>Prepaid Expenditures</t>
  </si>
  <si>
    <t>Charter School Name:</t>
  </si>
  <si>
    <t>CDS #:</t>
  </si>
  <si>
    <t>Charter Approving Entity:</t>
  </si>
  <si>
    <t>County:</t>
  </si>
  <si>
    <t>Charter #:</t>
  </si>
  <si>
    <t>Budget</t>
  </si>
  <si>
    <t>Adopted</t>
  </si>
  <si>
    <t>Percent</t>
  </si>
  <si>
    <t>Projected</t>
  </si>
  <si>
    <t>Actuals</t>
  </si>
  <si>
    <t>DESCRIPTION</t>
  </si>
  <si>
    <t>Change</t>
  </si>
  <si>
    <t>Classified Salaries</t>
  </si>
  <si>
    <t>Benefits</t>
  </si>
  <si>
    <t>Books &amp; Supplies</t>
  </si>
  <si>
    <t>Contracts &amp; Services</t>
  </si>
  <si>
    <t>Other Outgo</t>
  </si>
  <si>
    <t>Total Expenditures</t>
  </si>
  <si>
    <t>OTHER SOURCES &amp; USES</t>
  </si>
  <si>
    <t>Other Uses</t>
  </si>
  <si>
    <t>Net Sources &amp; Uses</t>
  </si>
  <si>
    <t>NET INCREASE (DECREASE) IN FUND BALANCE</t>
  </si>
  <si>
    <t>Ending Balance</t>
  </si>
  <si>
    <t>Revolving Cash</t>
  </si>
  <si>
    <t>ASSUMPTIONS:</t>
  </si>
  <si>
    <t>Total Funded P-2 Attendance</t>
  </si>
  <si>
    <t>Average Teacher Cost (Salary and Benefits)</t>
  </si>
  <si>
    <t>Line</t>
  </si>
  <si>
    <t>d.</t>
  </si>
  <si>
    <t>Charter School Attendance</t>
  </si>
  <si>
    <t>e.</t>
  </si>
  <si>
    <t>Oversight Fees to Sponsor</t>
  </si>
  <si>
    <t>Charter Schools</t>
  </si>
  <si>
    <t>CHARTER SCHOOL CERTIFICATION</t>
  </si>
  <si>
    <t>(</t>
  </si>
  <si>
    <t>Signed:</t>
  </si>
  <si>
    <t xml:space="preserve">      Date:</t>
  </si>
  <si>
    <t>Charter School Official</t>
  </si>
  <si>
    <t>(Original signature required)</t>
  </si>
  <si>
    <t>Printed
Name:</t>
  </si>
  <si>
    <t xml:space="preserve">       Title:</t>
  </si>
  <si>
    <t>To the County Superintendent of Schools:</t>
  </si>
  <si>
    <t>Authorized Representative of
Charter Approving Entity</t>
  </si>
  <si>
    <t>County Superintendent/Designee</t>
  </si>
  <si>
    <t>For Approving Entity:</t>
  </si>
  <si>
    <t>For Charter School:</t>
  </si>
  <si>
    <t>Name</t>
  </si>
  <si>
    <t>Title</t>
  </si>
  <si>
    <t>Telephone</t>
  </si>
  <si>
    <t>E-mail address</t>
  </si>
  <si>
    <t>For additional information on the budget report, please contact:</t>
  </si>
  <si>
    <t>CHARTER SCHOOL INTERIM REPORT</t>
  </si>
  <si>
    <t>Actual</t>
  </si>
  <si>
    <t>Revised</t>
  </si>
  <si>
    <t>Latest</t>
  </si>
  <si>
    <t>CERTIFICATION OF FINANCIAL CONDITION:</t>
  </si>
  <si>
    <t>)   NEGATIVE</t>
  </si>
  <si>
    <t>) QUALIFIED</t>
  </si>
  <si>
    <t>) POSITIVE</t>
  </si>
  <si>
    <t>As the Charter School Official, I certify that</t>
  </si>
  <si>
    <t>this Charter will be able to meet its financial</t>
  </si>
  <si>
    <t>subsequent fiscal years.</t>
  </si>
  <si>
    <t xml:space="preserve">this Charter may not meet its financial </t>
  </si>
  <si>
    <t>obligations for the current fiscal year or two</t>
  </si>
  <si>
    <t>obligations for the current fiscal year and two</t>
  </si>
  <si>
    <t>based upon current projections this charter</t>
  </si>
  <si>
    <t xml:space="preserve">will be unable to meet its financial </t>
  </si>
  <si>
    <t>or for the subsequent fiscal year.</t>
  </si>
  <si>
    <t>obligations for remainder of the fiscal year</t>
  </si>
  <si>
    <t xml:space="preserve">or </t>
  </si>
  <si>
    <t>)  NOT POSITIVE</t>
  </si>
  <si>
    <t>Attached is copy of Letter to Charter Indicating Findings</t>
  </si>
  <si>
    <t>Interim Check List</t>
  </si>
  <si>
    <t>July</t>
  </si>
  <si>
    <t xml:space="preserve">% </t>
  </si>
  <si>
    <t>August</t>
  </si>
  <si>
    <t>%</t>
  </si>
  <si>
    <t>September</t>
  </si>
  <si>
    <t>October</t>
  </si>
  <si>
    <t>November</t>
  </si>
  <si>
    <t>December</t>
  </si>
  <si>
    <t>January</t>
  </si>
  <si>
    <t>February</t>
  </si>
  <si>
    <t>March</t>
  </si>
  <si>
    <t>April</t>
  </si>
  <si>
    <t>May</t>
  </si>
  <si>
    <t>June</t>
  </si>
  <si>
    <t>Estimated</t>
  </si>
  <si>
    <t>Bud</t>
  </si>
  <si>
    <t>Accrual</t>
  </si>
  <si>
    <t>Difference</t>
  </si>
  <si>
    <t>Beginning Cash Balance</t>
  </si>
  <si>
    <t>REVENUE</t>
  </si>
  <si>
    <t>8100-8299</t>
  </si>
  <si>
    <t>8300-8599</t>
  </si>
  <si>
    <t>8600-8799</t>
  </si>
  <si>
    <t>1000-1999</t>
  </si>
  <si>
    <t>2000-2999</t>
  </si>
  <si>
    <t>3000-3999</t>
  </si>
  <si>
    <t>4000-4999</t>
  </si>
  <si>
    <t>5000-5999</t>
  </si>
  <si>
    <t>6000-6599</t>
  </si>
  <si>
    <t>7100-7299</t>
  </si>
  <si>
    <t>OTHER SOURCES/USES</t>
  </si>
  <si>
    <t>PRIOR YEAR TRANSACTIONS</t>
  </si>
  <si>
    <t>NET PRIOR YEAR TRANSACTIONS</t>
  </si>
  <si>
    <t>TOTAL MISC. ADJUSTMENTS</t>
  </si>
  <si>
    <t>ENDING CASH BALANCE</t>
  </si>
  <si>
    <t>7400-7499</t>
  </si>
  <si>
    <t>NET REVENUES LESS EXPENDITURES</t>
  </si>
  <si>
    <t>OTHER ADJUSTMENTS (LIST)</t>
  </si>
  <si>
    <t>DATE PREPARED:</t>
  </si>
  <si>
    <t>July 1 Cash  =</t>
  </si>
  <si>
    <t>I have reviewed the report and concur with the Positive Statement</t>
  </si>
  <si>
    <t>DEBT -  Multiyear Commitments</t>
  </si>
  <si>
    <t>Object</t>
  </si>
  <si>
    <t>Payment</t>
  </si>
  <si>
    <t>Type of Commitment</t>
  </si>
  <si>
    <t># of Years</t>
  </si>
  <si>
    <t>Capital Leases</t>
  </si>
  <si>
    <t>Other Commitments:</t>
  </si>
  <si>
    <t xml:space="preserve">Comments:  </t>
  </si>
  <si>
    <t>Bank Line of Credit Loans</t>
  </si>
  <si>
    <t>Other Sources/Contributions to Restricted Programs</t>
  </si>
  <si>
    <t>Lottery Unrestricted Allocation per ADA</t>
  </si>
  <si>
    <t xml:space="preserve">LIST UNRESTRICTED STATE FUNDS BUDGETED IN OTHER STATE </t>
  </si>
  <si>
    <t>Municipal Lease</t>
  </si>
  <si>
    <t>State School Building Loans</t>
  </si>
  <si>
    <t>Charter School Start-up Loans</t>
  </si>
  <si>
    <t>Compensated Absences</t>
  </si>
  <si>
    <t>Other Post Employment Benefits</t>
  </si>
  <si>
    <t>thru October 31</t>
  </si>
  <si>
    <t>Adjustments for Unaudited Actuals</t>
  </si>
  <si>
    <t>Lottery Unrestricted Estimated Award</t>
  </si>
  <si>
    <t>DUE DATE:</t>
  </si>
  <si>
    <t>Complete your assumption for each applicable item (most will apply) for the light green colored boxes only.</t>
  </si>
  <si>
    <t>Estimated Enrollment</t>
  </si>
  <si>
    <t>GREEN CELLS ONLY</t>
  </si>
  <si>
    <t>Components of Ending Fund Balance (Budget):</t>
  </si>
  <si>
    <t>Nonspendable</t>
  </si>
  <si>
    <t>All Others</t>
  </si>
  <si>
    <t>Restricted</t>
  </si>
  <si>
    <t>Committed - Stabilization Arrangements</t>
  </si>
  <si>
    <t>Committed - Other</t>
  </si>
  <si>
    <t>Assignments</t>
  </si>
  <si>
    <t>Debt Service (see Debt Form)</t>
  </si>
  <si>
    <t xml:space="preserve">     Unrestricted</t>
  </si>
  <si>
    <t xml:space="preserve">     Restricted</t>
  </si>
  <si>
    <t>Total Non-Classroom Based (Independent Study) ADA</t>
  </si>
  <si>
    <t>Total Classroom Based ADA</t>
  </si>
  <si>
    <t xml:space="preserve">Total Funded Non-Classroom Based (Independent Study) ADA </t>
  </si>
  <si>
    <t>LCFF</t>
  </si>
  <si>
    <t>EPA</t>
  </si>
  <si>
    <t>`</t>
  </si>
  <si>
    <t>1st Interim as of October 31</t>
  </si>
  <si>
    <t xml:space="preserve">Note: These pages will bring forward some of your revenue totals based on cell references or formulas. </t>
  </si>
  <si>
    <t>There should be no dollars in the difference column.  If a dollar value is reflected you will need to adjust that line in the cash flow.</t>
  </si>
  <si>
    <t>Other</t>
  </si>
  <si>
    <t>Beginning Balance at Adopted Budget</t>
  </si>
  <si>
    <t>If you have an administrative service contract, enter the dollar amount of the contract.</t>
  </si>
  <si>
    <t>Second Interim</t>
  </si>
  <si>
    <t>2nd Interim as of January 31</t>
  </si>
  <si>
    <t xml:space="preserve">LCFF Calculator:  Use the FCMAT calculator which can be found at </t>
  </si>
  <si>
    <t>FCMAT » Fiscal Crisis &amp; Management Assistance Team</t>
  </si>
  <si>
    <t>First Interim</t>
  </si>
  <si>
    <t>Cash Flow Pages:</t>
  </si>
  <si>
    <t>P-2</t>
  </si>
  <si>
    <t>Regular ADA</t>
  </si>
  <si>
    <t>Extended Year Special Ed</t>
  </si>
  <si>
    <t>Special Ed - NPS</t>
  </si>
  <si>
    <t>TK/K-3:</t>
  </si>
  <si>
    <t>A-1</t>
  </si>
  <si>
    <t>A-2</t>
  </si>
  <si>
    <t>A-3</t>
  </si>
  <si>
    <t>A-4</t>
  </si>
  <si>
    <t>A-5</t>
  </si>
  <si>
    <t>Grades 4-6</t>
  </si>
  <si>
    <t>Grades 7-8</t>
  </si>
  <si>
    <t>Grades 9-12</t>
  </si>
  <si>
    <t>Totals</t>
  </si>
  <si>
    <t>Classroom-based ADA included in A-1</t>
  </si>
  <si>
    <t>Classroom-based ADA included in A-3</t>
  </si>
  <si>
    <t>Classroom-based ADA included in A-5</t>
  </si>
  <si>
    <t>Extended Year Special Ed - NPS</t>
  </si>
  <si>
    <t>Classroom-based ADA included in A-7</t>
  </si>
  <si>
    <t>ADA for Students in Transitional Kindergarten (Lines A-1, A-3, A-5, and A-7, TK/K-3 Column, First Year ADA Only)</t>
  </si>
  <si>
    <t>A-6</t>
  </si>
  <si>
    <t>A-7</t>
  </si>
  <si>
    <t>A-8</t>
  </si>
  <si>
    <t>A-9</t>
  </si>
  <si>
    <t>A-10</t>
  </si>
  <si>
    <t>B-1</t>
  </si>
  <si>
    <t>Actual ADA</t>
  </si>
  <si>
    <t>Projected ADA</t>
  </si>
  <si>
    <r>
      <rPr>
        <b/>
        <sz val="16"/>
        <color indexed="60"/>
        <rFont val="Arial Narrow"/>
        <family val="2"/>
      </rPr>
      <t>*</t>
    </r>
    <r>
      <rPr>
        <b/>
        <sz val="12"/>
        <rFont val="Arial Narrow"/>
        <family val="2"/>
      </rPr>
      <t xml:space="preserve"> For non-classroom, P-2 ADA multiplied by Funding Determination %.  Use this amount in the LCFF calculator and any other ADA based revenue calculations.</t>
    </r>
  </si>
  <si>
    <r>
      <t xml:space="preserve">Funded ADA </t>
    </r>
    <r>
      <rPr>
        <b/>
        <sz val="16"/>
        <color indexed="60"/>
        <rFont val="Arial Narrow"/>
        <family val="2"/>
      </rPr>
      <t>*</t>
    </r>
  </si>
  <si>
    <r>
      <t>Non Classroom Funding Determination Rate</t>
    </r>
    <r>
      <rPr>
        <b/>
        <sz val="16"/>
        <color indexed="60"/>
        <rFont val="Arial Narrow"/>
        <family val="2"/>
      </rPr>
      <t>*</t>
    </r>
  </si>
  <si>
    <t>ADA/Enrollment:</t>
  </si>
  <si>
    <t xml:space="preserve">  ADA to Enrollment Ratio</t>
  </si>
  <si>
    <t xml:space="preserve">  Enrollment Growth Over Prior Year</t>
  </si>
  <si>
    <t>Classroom Staffing Ratio - Students per FTE</t>
  </si>
  <si>
    <t>Certificated Salaries and Benefits:</t>
  </si>
  <si>
    <t>Administrative Service Agreements:</t>
  </si>
  <si>
    <t>Unrestricted MYP</t>
  </si>
  <si>
    <t>EXCESS (DEFICIENCY) OF REVENUES OVER EXPENDITURES</t>
  </si>
  <si>
    <t>Restricted MYP</t>
  </si>
  <si>
    <t>Lottery Prop 20 Restricted Allocation per ADA</t>
  </si>
  <si>
    <t>Lottery Estimated Prop 20 Restricted Award</t>
  </si>
  <si>
    <t>Summary MYP</t>
  </si>
  <si>
    <t>July 1 - Beginning Balances</t>
  </si>
  <si>
    <t>Remaining Balance</t>
  </si>
  <si>
    <t>Budget Submission Check List</t>
  </si>
  <si>
    <t>http://fcmat.org/local-control-funding-formula-resources/</t>
  </si>
  <si>
    <t xml:space="preserve">Complete light green highlighted cells for: </t>
  </si>
  <si>
    <t>Estimated ADA for current and subsequent years</t>
  </si>
  <si>
    <t>Enter any Federal, State and Local Revenues that you anticipate for each year presented by Title in the detail lines at the bottom of the page. The totals will post to the summary above. (Donations, Lottery, etc.)</t>
  </si>
  <si>
    <t xml:space="preserve">Enter Fund Balance: </t>
  </si>
  <si>
    <t>Adjustments for Audit and/or Restatements - At Interim, enter any audit adjustments identified in your prior year's final audit report, if available.  The audit report is generally not available until second interim.  This entry will go in the appropriate interim column and possibly the Latest Revised column.</t>
  </si>
  <si>
    <r>
      <t>At Interims, enter your Actual Expenses (</t>
    </r>
    <r>
      <rPr>
        <b/>
        <i/>
        <sz val="9"/>
        <rFont val="Arial"/>
        <family val="2"/>
      </rPr>
      <t>rounded to the nearest dollar, do not enter cents</t>
    </r>
    <r>
      <rPr>
        <sz val="9"/>
        <rFont val="Arial"/>
        <family val="2"/>
      </rPr>
      <t xml:space="preserve">) as of the date noted. </t>
    </r>
  </si>
  <si>
    <t>At Budget, enter your Estimated Year End Actuals (for budget year minus 1).</t>
  </si>
  <si>
    <t>a</t>
  </si>
  <si>
    <t>b</t>
  </si>
  <si>
    <t>c</t>
  </si>
  <si>
    <t>Don't forget to include the reductions of your prior year payables and receivable balances since there are additions and deductions of your current year cash.</t>
  </si>
  <si>
    <t>The total column MUST equal the Projected Budget column.</t>
  </si>
  <si>
    <t>BUDGET and INTERIM REPORTING INSTRUCTIONS</t>
  </si>
  <si>
    <t>Complete light green highlighted cells</t>
  </si>
  <si>
    <t>Beg Bal</t>
  </si>
  <si>
    <t>% Change over Prior Year</t>
  </si>
  <si>
    <t>% Change over Prior Period</t>
  </si>
  <si>
    <t>Number of Teachers (FTE)</t>
  </si>
  <si>
    <t>Health and Welfare Cost per Employee</t>
  </si>
  <si>
    <t>Retirement Cost per Employee</t>
  </si>
  <si>
    <t>Administive Service Contract</t>
  </si>
  <si>
    <t xml:space="preserve">  Beg Fund Balance at Unaudited Actuals</t>
  </si>
  <si>
    <t>Code(s)</t>
  </si>
  <si>
    <t>Principle</t>
  </si>
  <si>
    <t>Interest</t>
  </si>
  <si>
    <t>Principal Balance</t>
  </si>
  <si>
    <t>July 1,</t>
  </si>
  <si>
    <t>thru October 31,</t>
  </si>
  <si>
    <t>Remaining</t>
  </si>
  <si>
    <t>Ex. Erate</t>
  </si>
  <si>
    <t>Ex. Services Reimbursed by District</t>
  </si>
  <si>
    <t>EX. Title I</t>
  </si>
  <si>
    <t>thru January 31,</t>
  </si>
  <si>
    <r>
      <t xml:space="preserve">NO DEBT </t>
    </r>
    <r>
      <rPr>
        <sz val="10"/>
        <rFont val="Arial"/>
        <family val="2"/>
      </rPr>
      <t xml:space="preserve">(if no debt, </t>
    </r>
    <r>
      <rPr>
        <b/>
        <sz val="10"/>
        <rFont val="Arial"/>
        <family val="2"/>
      </rPr>
      <t>X</t>
    </r>
    <r>
      <rPr>
        <sz val="10"/>
        <rFont val="Arial"/>
        <family val="2"/>
      </rPr>
      <t>)</t>
    </r>
  </si>
  <si>
    <t>Public Hearing Date (mm/dd/yyyy) (If applicable)</t>
  </si>
  <si>
    <t>Other Contracted Costs</t>
  </si>
  <si>
    <t>Step and Column Increase (Total Annual Cost)</t>
  </si>
  <si>
    <t xml:space="preserve">     COLA (on Base)</t>
  </si>
  <si>
    <t xml:space="preserve">     Gap Funding Rate</t>
  </si>
  <si>
    <t>Board Approval Date (mm/dd/yyyy)</t>
  </si>
  <si>
    <t>Actuals - Actuals - Actuals - Actuals - Actuals - Actuals - Actuals - Actuals - Actuals - Actuals - Actuals - Actuals - Actuals - Actuals - Actuals - Actuals - Actuals - Actuals</t>
  </si>
  <si>
    <r>
      <t xml:space="preserve">On or before July 1  </t>
    </r>
    <r>
      <rPr>
        <sz val="10"/>
        <rFont val="Arial"/>
        <family val="2"/>
      </rPr>
      <t>Budget  Report to Authorizing District</t>
    </r>
    <r>
      <rPr>
        <b/>
        <sz val="10"/>
        <rFont val="Arial"/>
        <family val="2"/>
      </rPr>
      <t xml:space="preserve"> </t>
    </r>
    <r>
      <rPr>
        <b/>
        <i/>
        <sz val="10"/>
        <rFont val="Arial"/>
        <family val="2"/>
      </rPr>
      <t>(Coordinate due date with District)</t>
    </r>
  </si>
  <si>
    <t>Budget - Certification</t>
  </si>
  <si>
    <t>Budget - ADA Projections</t>
  </si>
  <si>
    <t>Budget - Unrestricted MYP</t>
  </si>
  <si>
    <t>Budget - Restricted MYP</t>
  </si>
  <si>
    <t>Budget - Summary MYP</t>
  </si>
  <si>
    <r>
      <t xml:space="preserve">Budget - Debt (sheet has a field to report if </t>
    </r>
    <r>
      <rPr>
        <u/>
        <sz val="10"/>
        <rFont val="Arial"/>
        <family val="2"/>
      </rPr>
      <t>No Debt</t>
    </r>
    <r>
      <rPr>
        <sz val="10"/>
        <rFont val="Arial"/>
        <family val="2"/>
      </rPr>
      <t>)</t>
    </r>
  </si>
  <si>
    <t>Budget - Cash Flow Year 1</t>
  </si>
  <si>
    <t>Budget - Cash Flow Year 2</t>
  </si>
  <si>
    <t>LCAP</t>
  </si>
  <si>
    <r>
      <t xml:space="preserve">Budget - Certification </t>
    </r>
    <r>
      <rPr>
        <b/>
        <i/>
        <sz val="10"/>
        <rFont val="Arial"/>
        <family val="2"/>
      </rPr>
      <t>Signed</t>
    </r>
  </si>
  <si>
    <t>Electronic - Required</t>
  </si>
  <si>
    <r>
      <rPr>
        <b/>
        <sz val="10"/>
        <color indexed="60"/>
        <rFont val="Arial"/>
        <family val="2"/>
      </rPr>
      <t xml:space="preserve">* </t>
    </r>
    <r>
      <rPr>
        <sz val="10"/>
        <rFont val="Arial"/>
        <family val="2"/>
      </rPr>
      <t xml:space="preserve"> Be sure to use the most recent version of the calculator at:</t>
    </r>
  </si>
  <si>
    <r>
      <t>LCFF calculator (using the most recent FCMAT release</t>
    </r>
    <r>
      <rPr>
        <b/>
        <sz val="10"/>
        <color indexed="60"/>
        <rFont val="Arial"/>
        <family val="2"/>
      </rPr>
      <t>*</t>
    </r>
    <r>
      <rPr>
        <sz val="10"/>
        <rFont val="Arial"/>
        <family val="2"/>
      </rPr>
      <t>)</t>
    </r>
  </si>
  <si>
    <r>
      <rPr>
        <b/>
        <sz val="10"/>
        <rFont val="Arial"/>
        <family val="2"/>
      </rPr>
      <t>On or before December 15</t>
    </r>
    <r>
      <rPr>
        <sz val="10"/>
        <rFont val="Arial"/>
        <family val="2"/>
      </rPr>
      <t xml:space="preserve"> (1st)  Interim Report to Authorizing District </t>
    </r>
    <r>
      <rPr>
        <b/>
        <i/>
        <sz val="10"/>
        <rFont val="Arial"/>
        <family val="2"/>
      </rPr>
      <t>(Coordinate due date with District)</t>
    </r>
  </si>
  <si>
    <r>
      <rPr>
        <b/>
        <sz val="10"/>
        <rFont val="Arial"/>
        <family val="2"/>
      </rPr>
      <t>On or before March 15</t>
    </r>
    <r>
      <rPr>
        <sz val="10"/>
        <rFont val="Arial"/>
        <family val="2"/>
      </rPr>
      <t xml:space="preserve"> (2nd) Interim Report to Authorizing District </t>
    </r>
    <r>
      <rPr>
        <b/>
        <i/>
        <sz val="10"/>
        <rFont val="Arial"/>
        <family val="2"/>
      </rPr>
      <t>(Coordinate due date with District)</t>
    </r>
  </si>
  <si>
    <t>Interim - Certification</t>
  </si>
  <si>
    <t>Interim - ADA Projections</t>
  </si>
  <si>
    <t>Interim-  Assumptions</t>
  </si>
  <si>
    <t>Interim - Unrestricted MYP</t>
  </si>
  <si>
    <t>Interim - Restricted MYP</t>
  </si>
  <si>
    <t>Interim - Summary MYP</t>
  </si>
  <si>
    <t>Interim - Debt (sheet has a field to report if No Debt)</t>
  </si>
  <si>
    <t>Interim - Cash Flow Year 1</t>
  </si>
  <si>
    <t>Interim - Cash Flow Year 2</t>
  </si>
  <si>
    <r>
      <t xml:space="preserve">Interim - Certification </t>
    </r>
    <r>
      <rPr>
        <b/>
        <i/>
        <sz val="10"/>
        <rFont val="Arial"/>
        <family val="2"/>
      </rPr>
      <t>Signed</t>
    </r>
  </si>
  <si>
    <t>Hard Copy - Minimum Requirement (authorizing District may require additional documents):</t>
  </si>
  <si>
    <t>Make sure the assumptions and revenue totals on the LCFF calculator match the amounts in your workbook.</t>
  </si>
  <si>
    <t>Unrestricted and Restricted MYP Pages:</t>
  </si>
  <si>
    <t>Check your net income/decrease in fund balance.  Make sure that you are not projecting a negative fund balance.  If you are, you may need to reduce your estimated expenditures.</t>
  </si>
  <si>
    <t xml:space="preserve">  Beginning Fund Balance as per Audit Report +/- Restatements</t>
  </si>
  <si>
    <t>All forms must be submitted to your sponsoring District according to their guidelines. This will allow time for our review and allow time for corrections if necessary.</t>
  </si>
  <si>
    <t>If your oversight fees are greater than 1% of your revenues, change the percentage and the amount will automatically calculate once you complete your revenues and expenditure amounts on the Interim pages.</t>
  </si>
  <si>
    <t>Prior Year P-2 ADA</t>
  </si>
  <si>
    <t>Complete the LCFF calculations using the assumptions entered on the ADA and Assumptions worksheets in the Interim tabs.</t>
  </si>
  <si>
    <t>Adjustment for Unaudited Actuals - At Interim, in the Interim Actual column and Latest Revised column, enter any adjustment necessary to adjust your projected beginning fund balance at adopted budget to actual prior year ending fund balance.</t>
  </si>
  <si>
    <t>Check your percentage increases. Do they appear reasonable?</t>
  </si>
  <si>
    <r>
      <t>Enter your actual cash inflows and outflows (</t>
    </r>
    <r>
      <rPr>
        <b/>
        <i/>
        <sz val="9"/>
        <rFont val="Arial"/>
        <family val="2"/>
      </rPr>
      <t>rounded to the nearest dollar, do not enter cents</t>
    </r>
    <r>
      <rPr>
        <sz val="9"/>
        <rFont val="Arial"/>
        <family val="2"/>
      </rPr>
      <t>) through the interim period noted and enter projected cash inflows and outflows for the remaining months.</t>
    </r>
  </si>
  <si>
    <t xml:space="preserve">The Projected Column will feed over from the Summary MYP Page. </t>
  </si>
  <si>
    <t>If cash is negative in any month reflected on the cash flow, you will have to self-certify as "QUALIFIED".  If you are unable to meet your obligations in the current and/or two subsequent years, you will need to self-certify as "NEGATIVE".</t>
  </si>
  <si>
    <t>Note: You won't need to enter any numbers into cells not colored green. These cells contain formulas or are meant to stay blank.</t>
  </si>
  <si>
    <r>
      <t xml:space="preserve">At Budget, enter your </t>
    </r>
    <r>
      <rPr>
        <b/>
        <u/>
        <sz val="9"/>
        <rFont val="Arial"/>
        <family val="2"/>
      </rPr>
      <t>Adopted Budget for July 1.</t>
    </r>
    <r>
      <rPr>
        <sz val="9"/>
        <rFont val="Arial"/>
        <family val="2"/>
      </rPr>
      <t xml:space="preserve">  The adopted budget is entered on the Budget tab and cell references to the 1st and 2nd Interim tabs.</t>
    </r>
  </si>
  <si>
    <t>Beginning Balance at Adopted Budget - in the Adopted Budget column, enter your projected prior year ending fund balance.</t>
  </si>
  <si>
    <t>Certification Pages:</t>
  </si>
  <si>
    <t>ADA pages:</t>
  </si>
  <si>
    <t>Assumptions Pages:</t>
  </si>
  <si>
    <r>
      <t xml:space="preserve">Assumptions Pages (Word): </t>
    </r>
    <r>
      <rPr>
        <b/>
        <i/>
        <u/>
        <sz val="9"/>
        <rFont val="Arial"/>
        <family val="2"/>
      </rPr>
      <t>OPTIONAL</t>
    </r>
  </si>
  <si>
    <t>2019-20</t>
  </si>
  <si>
    <t>Adjustments for Restatements</t>
  </si>
  <si>
    <t>Adjustments for Audit</t>
  </si>
  <si>
    <r>
      <rPr>
        <b/>
        <sz val="16"/>
        <color indexed="60"/>
        <rFont val="Arial Narrow"/>
        <family val="2"/>
      </rPr>
      <t>*</t>
    </r>
    <r>
      <rPr>
        <b/>
        <sz val="12"/>
        <rFont val="Arial Narrow"/>
        <family val="2"/>
      </rPr>
      <t xml:space="preserve"> For non-classroom, P-2 ADA is multiplied by Funding Determination %.  Use this amount in the LCFF calculator and any other ADA based revenue calculations.</t>
    </r>
  </si>
  <si>
    <t>State Aid - Prior Year</t>
  </si>
  <si>
    <t>In Lieu Property Taxes</t>
  </si>
  <si>
    <t>LCFF Sources</t>
  </si>
  <si>
    <t>Federal</t>
  </si>
  <si>
    <t>State</t>
  </si>
  <si>
    <t>Lottery - Unrestricted</t>
  </si>
  <si>
    <t>Lottery - Prop 20 - Restricted</t>
  </si>
  <si>
    <t>Other State Revenue</t>
  </si>
  <si>
    <t>Local</t>
  </si>
  <si>
    <t>AB602 Local Special Education Transfer</t>
  </si>
  <si>
    <t>Other Local Revenues</t>
  </si>
  <si>
    <t>Total Revenues</t>
  </si>
  <si>
    <t>ASSUMPTIONS FOR UNRESTRICTED PROGRAMS:</t>
  </si>
  <si>
    <t>LIST UNRESTRICTED STATE FUNDS BUDGETED IN "Other State Revenue"</t>
  </si>
  <si>
    <t>Economic Uncertainty and Unappropriated Reserve Percentage (9789+9790)/(Total Expenditures + Other Uses)</t>
  </si>
  <si>
    <t xml:space="preserve">Total Other Local Revenue Funds Budgeted:   </t>
  </si>
  <si>
    <t xml:space="preserve">Total Other State Revenue Funds Budgeted:   </t>
  </si>
  <si>
    <t xml:space="preserve">Total Federal Awards Budgeted:   </t>
  </si>
  <si>
    <t>LIST RESTRICTED STATE FUNDS BUDGETED IN "Other State Revenue"</t>
  </si>
  <si>
    <t>LIST FEDERAL RESTRICTED REVENUES</t>
  </si>
  <si>
    <t>LIST FEDERAL UNRESTRICTED REVENUES  (MOST FEDERAL PROGRAM REVENUES ARE RESTRICTED AND SHOULD BE ON RESTRICTED SHEET)</t>
  </si>
  <si>
    <t>Complete the following table for all significant multiyear commitments for the budget year and the following two years.  Clearly identify the number of years remaining and the total remaining principal amount of the commitment, the amount of principal and interest budgeted for the current fiscal year and the following two years.</t>
  </si>
  <si>
    <t>Under the Comment Section, provide a brief statement identifying the funding source for repayment of each obligation.</t>
  </si>
  <si>
    <t>LCAP:</t>
  </si>
  <si>
    <t>Local Control Funding (LCFF) - BAS/FCMAT Calculator:</t>
  </si>
  <si>
    <t>LIST OTHER UNRESTRICTED LOCAL REVENUES BUDGETED in "Other Local Revenues"</t>
  </si>
  <si>
    <t>Accounts Receivable</t>
  </si>
  <si>
    <t>Accounts Payable</t>
  </si>
  <si>
    <t>Line of Credit Payments</t>
  </si>
  <si>
    <t>Deferred Revenue</t>
  </si>
  <si>
    <t>LIST OTHER RESTRICTED LOCAL REVENUES BUDGETED in "Other Local Revenues"</t>
  </si>
  <si>
    <t>ASSUMPTIONS FOR RESTRICTED PROGRAMS:</t>
  </si>
  <si>
    <t xml:space="preserve">PY CBEDS Certified Enrollment    </t>
  </si>
  <si>
    <t>Teachers Increased/(Decreased) for projected Enrollment change</t>
  </si>
  <si>
    <t>Non Classroom Funding Determination Rate*</t>
  </si>
  <si>
    <t>Budget -  Assumptions</t>
  </si>
  <si>
    <t xml:space="preserve">Facilities:        </t>
  </si>
  <si>
    <t>Rent</t>
  </si>
  <si>
    <t>Electricity</t>
  </si>
  <si>
    <t>Heating (gas)</t>
  </si>
  <si>
    <t>List Noteworthy Assumptions for other budget line items: (Books, Supplies, Services, Capital Outlay, Debt, etc.)</t>
  </si>
  <si>
    <t>Lottery Allocation Amount Per ADA:</t>
  </si>
  <si>
    <t>List Noteworthy Assumptions for other 1st Interim line items: (Books, Supplies, Services, Capital Outlay, Debt, etc.)</t>
  </si>
  <si>
    <t xml:space="preserve">Non- Classroom based instruction </t>
  </si>
  <si>
    <t>Teachers Increased/(Decreased) for projected Enrollment change over PY</t>
  </si>
  <si>
    <t>2020-21</t>
  </si>
  <si>
    <t>Committed</t>
  </si>
  <si>
    <t>Reserve for Ecomonic Uncertainties</t>
  </si>
  <si>
    <t>Undesignated / Unappropriated Amount / Unrestricted Net Position</t>
  </si>
  <si>
    <t>Unassigned</t>
  </si>
  <si>
    <t>To the authorizing/oversight district:</t>
  </si>
  <si>
    <t>2021-22</t>
  </si>
  <si>
    <r>
      <t>LCFF before COE tfr, Choice, &amp; Charter supp.</t>
    </r>
    <r>
      <rPr>
        <b/>
        <sz val="12"/>
        <rFont val="Arial Narrow"/>
        <family val="2"/>
      </rPr>
      <t xml:space="preserve"> (FCMAT Calc, Calculator tab)</t>
    </r>
  </si>
  <si>
    <t>Record any other noteworthy items that may make a material difference in your numbers from one year to the next.</t>
  </si>
  <si>
    <t>For each item listed on the Assumptions page, please provide a written document (or a cover letter to your budget) that explains where you obtained your information, what you are basing your enrollment and ADA on, how you estimated salaries, benefits, increases or decreases in utility costs and so on. Please explain all your assumptions. You may need to explain more than what is listed on the Excel Assumptions page. This cover letter will help us review your budget in detail and avoid multiple phone calls to you to explain how you arrived at your estimates. This detail helps both your school and your authorizing district.</t>
  </si>
  <si>
    <t>Enter expenditures that you anticapate in each category listed for each year presented.</t>
  </si>
  <si>
    <t>At Interims, enter your latest revised budget (may be your Adopted budget or any other recent revisions approved by your board).</t>
  </si>
  <si>
    <t xml:space="preserve">PY CBEDS Certified Unduplicated Count    </t>
  </si>
  <si>
    <t xml:space="preserve">   Unduplicated Pupil % (one year, not rolling)</t>
  </si>
  <si>
    <t>PY</t>
  </si>
  <si>
    <t>A-11</t>
  </si>
  <si>
    <t>Non classroom-based ADA Totals (Difference of A-9 and A-10)</t>
  </si>
  <si>
    <t>Total Funded ADA</t>
  </si>
  <si>
    <t>ADA Totals (A-1, A3, A5, A7)</t>
  </si>
  <si>
    <t>Classroom-based ADA Totals (A-2, A-4, A-6, A-8)</t>
  </si>
  <si>
    <t>Actuals - Actuals - Actuals - Actuals - Actuals - Actuals - Actuals - Actuals - Actuals - Actuals</t>
  </si>
  <si>
    <t>ASSUMPTIONS RESTRICTED PROGRAMS:</t>
  </si>
  <si>
    <t>2022-23</t>
  </si>
  <si>
    <t>2020</t>
  </si>
  <si>
    <t>Unduplicated Count</t>
  </si>
  <si>
    <t>Douglas Beaton</t>
  </si>
  <si>
    <t>Chief Business Official</t>
  </si>
  <si>
    <t>760 248 6108 X 4135</t>
  </si>
  <si>
    <t>douglas_beaton@lucernevalleyusd.org</t>
  </si>
  <si>
    <t>Peter Livingston</t>
  </si>
  <si>
    <t>Superintendent</t>
  </si>
  <si>
    <t>760 248-6108 X 4135</t>
  </si>
  <si>
    <t>Noncapitalized Equipment</t>
  </si>
  <si>
    <t>Rentals, Leases, Repairs, and Noncap. Improvements</t>
  </si>
  <si>
    <t>Communications</t>
  </si>
  <si>
    <t>x</t>
  </si>
  <si>
    <t>Thorne Perun</t>
  </si>
  <si>
    <t>Senior Financial Analyst</t>
  </si>
  <si>
    <t>724 288 6281</t>
  </si>
  <si>
    <t>tperun@accelschools.com</t>
  </si>
  <si>
    <t>Special ED - State</t>
  </si>
  <si>
    <t>Misc. Revenue</t>
  </si>
  <si>
    <t>Elite Academic Academy - Adult Work Force Investment</t>
  </si>
  <si>
    <t>Lucerne Valley Unified School District</t>
  </si>
  <si>
    <t>San Bernardino</t>
  </si>
  <si>
    <t>1975</t>
  </si>
  <si>
    <t>36-75051-0138107</t>
  </si>
  <si>
    <t>N/A</t>
  </si>
  <si>
    <t>E-Mail Address</t>
  </si>
  <si>
    <t>Date:</t>
  </si>
  <si>
    <t>2020-21 CHARTER SCHOOL INTERIM REPORT -- ALTERNATIVE FORM: This report has been received by the County Superintendent of Schools pursuant to Education Code Section 47604.33(1)</t>
  </si>
  <si>
    <t>To the County Superintdent of Schools:</t>
  </si>
  <si>
    <t>Title:</t>
  </si>
  <si>
    <t>Printed Name:</t>
  </si>
  <si>
    <t>Authorized Representive of Charter Appriving Entity</t>
  </si>
  <si>
    <t>2020-21 CHARTER SCHOOL INTERIM REPORT -- ALTERNATIVE FORM: This report has been reviewed pursuant to Education Code 47604.32(a) is hereby filed with the County Superintendent pursuant to Education Code Section 47604.33.</t>
  </si>
  <si>
    <t>2020-21 CHARTER SCHOOL INTERIM REPORT -- ALTERNATIVE FORM: This report has been approved, and is herby filed by the charter school pursuant to Education Code Section 47604.33.</t>
  </si>
  <si>
    <t>Charpter Approving Entity:</t>
  </si>
  <si>
    <t>X</t>
  </si>
  <si>
    <t>1. CDE Revolving Loan</t>
  </si>
  <si>
    <t>Special Ed - State</t>
  </si>
  <si>
    <t>CDE Revlover Loan Deduction</t>
  </si>
  <si>
    <t>Misc. Revenue - Learning Loss Mitigation</t>
  </si>
  <si>
    <t>CDE Revolving Loan (Revenue) Deduction</t>
  </si>
  <si>
    <t>Michelle Romaine</t>
  </si>
  <si>
    <t>Head of School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</si>
</sst>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General_)"/>
    <numFmt numFmtId="165" formatCode="_(* #,##0_);_(* \(#,##0\);_(* &quot;-&quot;??_);_(@_)"/>
    <numFmt numFmtId="166" formatCode="0.00_);[Red]\(0.00\)"/>
    <numFmt numFmtId="167" formatCode="&quot;$&quot;#,##0"/>
    <numFmt numFmtId="168" formatCode="_(&quot;$&quot;* #,##0_);_(&quot;$&quot;* \(#,##0\);_(&quot;$&quot;* &quot;-&quot;??_);_(@_)"/>
    <numFmt numFmtId="169" formatCode="0_);[Red]\(0\)"/>
  </numFmts>
  <fonts count="55">
    <font>
      <sz val="10"/>
      <name val="Arial"/>
    </font>
    <font>
      <sz val="11"/>
      <color theme="1"/>
      <name val="Calibri"/>
      <family val="2"/>
      <scheme val="minor"/>
    </font>
    <font>
      <sz val="10"/>
      <name val="Arial"/>
      <family val="2"/>
    </font>
    <font>
      <b/>
      <sz val="11"/>
      <color indexed="8"/>
      <name val="Arial"/>
      <family val="2"/>
    </font>
    <font>
      <sz val="11"/>
      <name val="Arial"/>
      <family val="2"/>
    </font>
    <font>
      <sz val="10"/>
      <name val="Arial Narrow"/>
      <family val="2"/>
    </font>
    <font>
      <sz val="8"/>
      <name val="Arial"/>
      <family val="2"/>
    </font>
    <font>
      <b/>
      <sz val="12"/>
      <name val="Arial Narrow"/>
      <family val="2"/>
    </font>
    <font>
      <sz val="12"/>
      <name val="Arial Narrow"/>
      <family val="2"/>
    </font>
    <font>
      <sz val="12"/>
      <name val="Times New Roman"/>
      <family val="1"/>
    </font>
    <font>
      <b/>
      <i/>
      <sz val="12"/>
      <name val="Arial Narrow"/>
      <family val="2"/>
    </font>
    <font>
      <b/>
      <sz val="8"/>
      <name val="Comic Sans MS"/>
      <family val="4"/>
    </font>
    <font>
      <sz val="8"/>
      <name val="Comic Sans MS"/>
      <family val="4"/>
    </font>
    <font>
      <b/>
      <sz val="10"/>
      <name val="Arial"/>
      <family val="2"/>
    </font>
    <font>
      <sz val="12"/>
      <name val="Arial"/>
      <family val="2"/>
    </font>
    <font>
      <b/>
      <sz val="11"/>
      <name val="Arial"/>
      <family val="2"/>
    </font>
    <font>
      <sz val="10"/>
      <name val="Arial"/>
      <family val="2"/>
    </font>
    <font>
      <b/>
      <u/>
      <sz val="11"/>
      <name val="Arial"/>
      <family val="2"/>
    </font>
    <font>
      <u/>
      <sz val="11"/>
      <name val="Arial"/>
      <family val="2"/>
    </font>
    <font>
      <sz val="10"/>
      <name val="Geneva"/>
    </font>
    <font>
      <b/>
      <sz val="10"/>
      <name val="Arial Narrow"/>
      <family val="2"/>
    </font>
    <font>
      <sz val="10"/>
      <name val="Arial"/>
      <family val="2"/>
    </font>
    <font>
      <b/>
      <sz val="14"/>
      <name val="Arial"/>
      <family val="2"/>
    </font>
    <font>
      <b/>
      <sz val="9"/>
      <name val="Arial"/>
      <family val="2"/>
    </font>
    <font>
      <sz val="9"/>
      <name val="Arial"/>
      <family val="2"/>
    </font>
    <font>
      <b/>
      <u/>
      <sz val="9"/>
      <name val="Arial"/>
      <family val="2"/>
    </font>
    <font>
      <b/>
      <i/>
      <sz val="9"/>
      <name val="Arial"/>
      <family val="2"/>
    </font>
    <font>
      <b/>
      <i/>
      <u/>
      <sz val="9"/>
      <name val="Arial"/>
      <family val="2"/>
    </font>
    <font>
      <sz val="12"/>
      <name val="Arial"/>
      <family val="2"/>
    </font>
    <font>
      <b/>
      <sz val="11"/>
      <color indexed="8"/>
      <name val="Arial Narrow"/>
      <family val="2"/>
    </font>
    <font>
      <b/>
      <sz val="12"/>
      <color indexed="8"/>
      <name val="Arial Narrow"/>
      <family val="2"/>
    </font>
    <font>
      <sz val="12"/>
      <color indexed="56"/>
      <name val="Arial Narrow"/>
      <family val="2"/>
    </font>
    <font>
      <sz val="12"/>
      <color indexed="8"/>
      <name val="Arial Narrow"/>
      <family val="2"/>
    </font>
    <font>
      <sz val="9"/>
      <color indexed="81"/>
      <name val="Tahoma"/>
      <family val="2"/>
    </font>
    <font>
      <b/>
      <sz val="9"/>
      <color indexed="81"/>
      <name val="Tahoma"/>
      <family val="2"/>
    </font>
    <font>
      <b/>
      <sz val="12"/>
      <color indexed="18"/>
      <name val="Arial Narrow"/>
      <family val="2"/>
    </font>
    <font>
      <b/>
      <i/>
      <sz val="10"/>
      <name val="Arial"/>
      <family val="2"/>
    </font>
    <font>
      <b/>
      <sz val="11"/>
      <name val="Arial Narrow"/>
      <family val="2"/>
    </font>
    <font>
      <b/>
      <sz val="8"/>
      <name val="Arial Narrow"/>
      <family val="2"/>
    </font>
    <font>
      <b/>
      <sz val="16"/>
      <color indexed="60"/>
      <name val="Arial Narrow"/>
      <family val="2"/>
    </font>
    <font>
      <sz val="10"/>
      <color indexed="8"/>
      <name val="Arial"/>
      <family val="2"/>
    </font>
    <font>
      <u/>
      <sz val="10"/>
      <name val="Arial"/>
      <family val="2"/>
    </font>
    <font>
      <b/>
      <sz val="10"/>
      <color indexed="60"/>
      <name val="Arial"/>
      <family val="2"/>
    </font>
    <font>
      <sz val="11"/>
      <name val="Arial Narrow"/>
      <family val="2"/>
    </font>
    <font>
      <sz val="8"/>
      <color indexed="81"/>
      <name val="Tahoma"/>
      <family val="2"/>
    </font>
    <font>
      <sz val="6"/>
      <name val="Arial"/>
      <family val="2"/>
    </font>
    <font>
      <sz val="8"/>
      <name val="Arial Narrow"/>
      <family val="2"/>
    </font>
    <font>
      <u/>
      <sz val="10"/>
      <color theme="10"/>
      <name val="Arial"/>
      <family val="2"/>
    </font>
    <font>
      <sz val="12"/>
      <color theme="0" tint="-0.14999847407452621"/>
      <name val="Arial Narrow"/>
      <family val="2"/>
    </font>
    <font>
      <sz val="12"/>
      <color theme="0" tint="-0.249977111117893"/>
      <name val="Arial Narrow"/>
      <family val="2"/>
    </font>
    <font>
      <b/>
      <sz val="11"/>
      <color theme="1"/>
      <name val="Calibri"/>
      <family val="2"/>
      <scheme val="minor"/>
    </font>
    <font>
      <sz val="8"/>
      <color theme="1"/>
      <name val="Calibri"/>
      <family val="2"/>
      <scheme val="minor"/>
    </font>
    <font>
      <u/>
      <sz val="11"/>
      <color theme="1"/>
      <name val="Calibri"/>
      <family val="2"/>
      <scheme val="minor"/>
    </font>
    <font>
      <sz val="20"/>
      <color theme="1"/>
      <name val="Freestyle Script"/>
      <family val="4"/>
    </font>
    <font>
      <sz val="12"/>
      <color theme="1"/>
      <name val="Arial Narrow"/>
      <family val="2"/>
    </font>
  </fonts>
  <fills count="17">
    <fill>
      <patternFill patternType="none"/>
    </fill>
    <fill>
      <patternFill patternType="gray125"/>
    </fill>
    <fill>
      <patternFill patternType="solid">
        <fgColor indexed="42"/>
        <bgColor indexed="64"/>
      </patternFill>
    </fill>
    <fill>
      <patternFill patternType="solid">
        <fgColor indexed="42"/>
        <bgColor indexed="8"/>
      </patternFill>
    </fill>
    <fill>
      <patternFill patternType="solid">
        <fgColor indexed="22"/>
        <bgColor indexed="8"/>
      </patternFill>
    </fill>
    <fill>
      <patternFill patternType="solid">
        <fgColor rgb="FFCCFFCC"/>
        <bgColor indexed="64"/>
      </patternFill>
    </fill>
    <fill>
      <patternFill patternType="solid">
        <fgColor theme="0" tint="-0.249977111117893"/>
        <bgColor indexed="64"/>
      </patternFill>
    </fill>
    <fill>
      <patternFill patternType="solid">
        <fgColor theme="0" tint="-0.249977111117893"/>
        <bgColor indexed="8"/>
      </patternFill>
    </fill>
    <fill>
      <patternFill patternType="solid">
        <fgColor theme="0"/>
        <bgColor indexed="64"/>
      </patternFill>
    </fill>
    <fill>
      <patternFill patternType="solid">
        <fgColor rgb="FFFFFFFF"/>
        <bgColor indexed="64"/>
      </patternFill>
    </fill>
    <fill>
      <patternFill patternType="solid">
        <fgColor rgb="FFCCFFCC"/>
        <bgColor indexed="8"/>
      </patternFill>
    </fill>
    <fill>
      <patternFill patternType="solid">
        <fgColor theme="0"/>
        <bgColor indexed="8"/>
      </patternFill>
    </fill>
    <fill>
      <patternFill patternType="solid">
        <fgColor theme="0" tint="-0.34998626667073579"/>
        <bgColor indexed="64"/>
      </patternFill>
    </fill>
    <fill>
      <patternFill patternType="solid">
        <fgColor rgb="FFCDFECD"/>
        <bgColor indexed="64"/>
      </patternFill>
    </fill>
    <fill>
      <patternFill patternType="solid">
        <fgColor rgb="FFBFBFBF"/>
        <bgColor indexed="64"/>
      </patternFill>
    </fill>
    <fill>
      <patternFill patternType="solid">
        <fgColor rgb="FFFFFF00"/>
        <bgColor indexed="64"/>
      </patternFill>
    </fill>
    <fill>
      <patternFill patternType="solid">
        <fgColor rgb="FFCCFFCC"/>
        <bgColor rgb="FFCCFFCC"/>
      </patternFill>
    </fill>
  </fills>
  <borders count="250">
    <border>
      <left/>
      <right/>
      <top/>
      <bottom/>
      <diagonal/>
    </border>
    <border>
      <left/>
      <right/>
      <top style="thick">
        <color indexed="8"/>
      </top>
      <bottom/>
      <diagonal/>
    </border>
    <border>
      <left style="thick">
        <color indexed="8"/>
      </left>
      <right style="thick">
        <color indexed="8"/>
      </right>
      <top/>
      <bottom/>
      <diagonal/>
    </border>
    <border>
      <left style="thick">
        <color indexed="8"/>
      </left>
      <right style="thick">
        <color indexed="8"/>
      </right>
      <top/>
      <bottom style="thick">
        <color indexed="8"/>
      </bottom>
      <diagonal/>
    </border>
    <border>
      <left/>
      <right/>
      <top/>
      <bottom style="medium">
        <color indexed="64"/>
      </bottom>
      <diagonal/>
    </border>
    <border>
      <left style="medium">
        <color indexed="64"/>
      </left>
      <right/>
      <top/>
      <bottom/>
      <diagonal/>
    </border>
    <border>
      <left style="medium">
        <color indexed="8"/>
      </left>
      <right style="medium">
        <color indexed="8"/>
      </right>
      <top style="thin">
        <color indexed="8"/>
      </top>
      <bottom style="thin">
        <color indexed="8"/>
      </bottom>
      <diagonal/>
    </border>
    <border>
      <left style="medium">
        <color indexed="64"/>
      </left>
      <right style="medium">
        <color indexed="64"/>
      </right>
      <top style="medium">
        <color indexed="64"/>
      </top>
      <bottom style="medium">
        <color indexed="64"/>
      </bottom>
      <diagonal/>
    </border>
    <border>
      <left style="thin">
        <color indexed="8"/>
      </left>
      <right style="thin">
        <color indexed="8"/>
      </right>
      <top style="thin">
        <color indexed="8"/>
      </top>
      <bottom style="thin">
        <color indexed="8"/>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style="thin">
        <color indexed="8"/>
      </left>
      <right style="thin">
        <color indexed="8"/>
      </right>
      <top/>
      <bottom style="thin">
        <color indexed="8"/>
      </bottom>
      <diagonal/>
    </border>
    <border>
      <left/>
      <right style="thick">
        <color indexed="8"/>
      </right>
      <top/>
      <bottom/>
      <diagonal/>
    </border>
    <border>
      <left/>
      <right style="thick">
        <color indexed="8"/>
      </right>
      <top/>
      <bottom style="thick">
        <color indexed="8"/>
      </bottom>
      <diagonal/>
    </border>
    <border>
      <left style="medium">
        <color indexed="64"/>
      </left>
      <right style="medium">
        <color indexed="64"/>
      </right>
      <top style="double">
        <color indexed="64"/>
      </top>
      <bottom/>
      <diagonal/>
    </border>
    <border>
      <left style="medium">
        <color indexed="64"/>
      </left>
      <right style="medium">
        <color indexed="64"/>
      </right>
      <top/>
      <bottom/>
      <diagonal/>
    </border>
    <border>
      <left style="medium">
        <color indexed="64"/>
      </left>
      <right style="medium">
        <color indexed="64"/>
      </right>
      <top/>
      <bottom style="double">
        <color indexed="64"/>
      </bottom>
      <diagonal/>
    </border>
    <border>
      <left/>
      <right/>
      <top style="double">
        <color indexed="64"/>
      </top>
      <bottom/>
      <diagonal/>
    </border>
    <border>
      <left/>
      <right/>
      <top/>
      <bottom style="double">
        <color indexed="64"/>
      </bottom>
      <diagonal/>
    </border>
    <border>
      <left/>
      <right style="medium">
        <color indexed="64"/>
      </right>
      <top/>
      <bottom/>
      <diagonal/>
    </border>
    <border>
      <left style="thin">
        <color indexed="8"/>
      </left>
      <right style="thin">
        <color indexed="8"/>
      </right>
      <top/>
      <bottom/>
      <diagonal/>
    </border>
    <border>
      <left/>
      <right/>
      <top style="thin">
        <color indexed="8"/>
      </top>
      <bottom style="thin">
        <color indexed="8"/>
      </bottom>
      <diagonal/>
    </border>
    <border>
      <left/>
      <right/>
      <top/>
      <bottom style="thin">
        <color indexed="8"/>
      </bottom>
      <diagonal/>
    </border>
    <border>
      <left/>
      <right/>
      <top style="double">
        <color indexed="8"/>
      </top>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8"/>
      </left>
      <right style="thin">
        <color indexed="8"/>
      </right>
      <top style="thin">
        <color indexed="8"/>
      </top>
      <bottom/>
      <diagonal/>
    </border>
    <border>
      <left/>
      <right/>
      <top/>
      <bottom style="thin">
        <color indexed="64"/>
      </bottom>
      <diagonal/>
    </border>
    <border>
      <left/>
      <right/>
      <top/>
      <bottom style="dashed">
        <color indexed="64"/>
      </bottom>
      <diagonal/>
    </border>
    <border>
      <left/>
      <right/>
      <top style="dashed">
        <color indexed="64"/>
      </top>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ck">
        <color indexed="8"/>
      </left>
      <right/>
      <top style="thick">
        <color indexed="8"/>
      </top>
      <bottom/>
      <diagonal/>
    </border>
    <border>
      <left/>
      <right style="thick">
        <color indexed="8"/>
      </right>
      <top style="thick">
        <color indexed="8"/>
      </top>
      <bottom/>
      <diagonal/>
    </border>
    <border>
      <left style="thick">
        <color indexed="8"/>
      </left>
      <right style="thick">
        <color indexed="8"/>
      </right>
      <top style="thick">
        <color indexed="8"/>
      </top>
      <bottom/>
      <diagonal/>
    </border>
    <border>
      <left style="thick">
        <color indexed="8"/>
      </left>
      <right/>
      <top/>
      <bottom/>
      <diagonal/>
    </border>
    <border>
      <left/>
      <right/>
      <top/>
      <bottom style="thick">
        <color indexed="8"/>
      </bottom>
      <diagonal/>
    </border>
    <border>
      <left style="double">
        <color indexed="64"/>
      </left>
      <right/>
      <top style="double">
        <color indexed="64"/>
      </top>
      <bottom/>
      <diagonal/>
    </border>
    <border>
      <left style="medium">
        <color indexed="64"/>
      </left>
      <right style="double">
        <color indexed="64"/>
      </right>
      <top style="double">
        <color indexed="64"/>
      </top>
      <bottom/>
      <diagonal/>
    </border>
    <border>
      <left style="double">
        <color indexed="64"/>
      </left>
      <right/>
      <top/>
      <bottom/>
      <diagonal/>
    </border>
    <border>
      <left style="medium">
        <color indexed="64"/>
      </left>
      <right style="double">
        <color indexed="64"/>
      </right>
      <top/>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bottom/>
      <diagonal/>
    </border>
    <border>
      <left style="double">
        <color indexed="64"/>
      </left>
      <right/>
      <top/>
      <bottom style="medium">
        <color indexed="64"/>
      </bottom>
      <diagonal/>
    </border>
    <border>
      <left/>
      <right style="double">
        <color indexed="64"/>
      </right>
      <top/>
      <bottom style="medium">
        <color indexed="64"/>
      </bottom>
      <diagonal/>
    </border>
    <border>
      <left style="double">
        <color indexed="64"/>
      </left>
      <right/>
      <top style="medium">
        <color indexed="64"/>
      </top>
      <bottom/>
      <diagonal/>
    </border>
    <border>
      <left/>
      <right style="double">
        <color indexed="64"/>
      </right>
      <top style="medium">
        <color indexed="64"/>
      </top>
      <bottom/>
      <diagonal/>
    </border>
    <border>
      <left style="medium">
        <color indexed="64"/>
      </left>
      <right/>
      <top/>
      <bottom style="double">
        <color indexed="64"/>
      </bottom>
      <diagonal/>
    </border>
    <border>
      <left/>
      <right style="medium">
        <color indexed="64"/>
      </right>
      <top style="medium">
        <color indexed="64"/>
      </top>
      <bottom/>
      <diagonal/>
    </border>
    <border>
      <left style="medium">
        <color indexed="8"/>
      </left>
      <right style="medium">
        <color indexed="8"/>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double">
        <color indexed="64"/>
      </right>
      <top style="medium">
        <color indexed="64"/>
      </top>
      <bottom style="medium">
        <color indexed="64"/>
      </bottom>
      <diagonal/>
    </border>
    <border>
      <left style="double">
        <color indexed="64"/>
      </left>
      <right/>
      <top/>
      <bottom style="double">
        <color indexed="64"/>
      </bottom>
      <diagonal/>
    </border>
    <border>
      <left/>
      <right/>
      <top style="thin">
        <color indexed="64"/>
      </top>
      <bottom style="double">
        <color indexed="64"/>
      </bottom>
      <diagonal/>
    </border>
    <border>
      <left style="thick">
        <color indexed="64"/>
      </left>
      <right/>
      <top/>
      <bottom/>
      <diagonal/>
    </border>
    <border>
      <left style="thin">
        <color indexed="64"/>
      </left>
      <right style="double">
        <color indexed="64"/>
      </right>
      <top/>
      <bottom style="double">
        <color indexed="64"/>
      </bottom>
      <diagonal/>
    </border>
    <border>
      <left/>
      <right style="thin">
        <color indexed="64"/>
      </right>
      <top/>
      <bottom style="double">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64"/>
      </top>
      <bottom style="thin">
        <color indexed="8"/>
      </bottom>
      <diagonal/>
    </border>
    <border>
      <left/>
      <right/>
      <top/>
      <bottom style="double">
        <color indexed="8"/>
      </bottom>
      <diagonal/>
    </border>
    <border>
      <left style="thick">
        <color indexed="8"/>
      </left>
      <right style="thick">
        <color indexed="8"/>
      </right>
      <top style="medium">
        <color indexed="64"/>
      </top>
      <bottom style="thick">
        <color indexed="8"/>
      </bottom>
      <diagonal/>
    </border>
    <border>
      <left style="thick">
        <color indexed="8"/>
      </left>
      <right style="medium">
        <color indexed="64"/>
      </right>
      <top style="medium">
        <color indexed="64"/>
      </top>
      <bottom style="thick">
        <color indexed="8"/>
      </bottom>
      <diagonal/>
    </border>
    <border>
      <left style="medium">
        <color indexed="8"/>
      </left>
      <right style="medium">
        <color indexed="64"/>
      </right>
      <top style="thin">
        <color indexed="8"/>
      </top>
      <bottom style="thin">
        <color indexed="8"/>
      </bottom>
      <diagonal/>
    </border>
    <border>
      <left style="medium">
        <color indexed="8"/>
      </left>
      <right style="medium">
        <color indexed="64"/>
      </right>
      <top style="thin">
        <color indexed="64"/>
      </top>
      <bottom/>
      <diagonal/>
    </border>
    <border>
      <left style="medium">
        <color indexed="8"/>
      </left>
      <right style="medium">
        <color indexed="8"/>
      </right>
      <top style="thin">
        <color indexed="8"/>
      </top>
      <bottom style="medium">
        <color indexed="64"/>
      </bottom>
      <diagonal/>
    </border>
    <border>
      <left style="medium">
        <color indexed="8"/>
      </left>
      <right style="medium">
        <color indexed="64"/>
      </right>
      <top style="thin">
        <color indexed="8"/>
      </top>
      <bottom style="medium">
        <color indexed="64"/>
      </bottom>
      <diagonal/>
    </border>
    <border>
      <left style="thin">
        <color indexed="64"/>
      </left>
      <right/>
      <top style="thin">
        <color indexed="64"/>
      </top>
      <bottom style="thin">
        <color indexed="8"/>
      </bottom>
      <diagonal/>
    </border>
    <border>
      <left/>
      <right/>
      <top style="thin">
        <color indexed="64"/>
      </top>
      <bottom style="thin">
        <color indexed="8"/>
      </bottom>
      <diagonal/>
    </border>
    <border>
      <left style="thin">
        <color indexed="8"/>
      </left>
      <right/>
      <top style="thin">
        <color indexed="64"/>
      </top>
      <bottom style="thin">
        <color indexed="8"/>
      </bottom>
      <diagonal/>
    </border>
    <border>
      <left style="thin">
        <color indexed="64"/>
      </left>
      <right style="thin">
        <color indexed="64"/>
      </right>
      <top style="thin">
        <color indexed="64"/>
      </top>
      <bottom/>
      <diagonal/>
    </border>
    <border>
      <left/>
      <right style="thick">
        <color indexed="8"/>
      </right>
      <top style="medium">
        <color indexed="64"/>
      </top>
      <bottom/>
      <diagonal/>
    </border>
    <border>
      <left style="thick">
        <color indexed="8"/>
      </left>
      <right style="thick">
        <color indexed="8"/>
      </right>
      <top style="medium">
        <color indexed="64"/>
      </top>
      <bottom/>
      <diagonal/>
    </border>
    <border>
      <left style="thick">
        <color indexed="8"/>
      </left>
      <right style="medium">
        <color indexed="64"/>
      </right>
      <top style="medium">
        <color indexed="64"/>
      </top>
      <bottom/>
      <diagonal/>
    </border>
    <border>
      <left style="thick">
        <color indexed="8"/>
      </left>
      <right style="medium">
        <color indexed="64"/>
      </right>
      <top/>
      <bottom/>
      <diagonal/>
    </border>
    <border>
      <left style="medium">
        <color indexed="64"/>
      </left>
      <right/>
      <top/>
      <bottom style="thick">
        <color indexed="8"/>
      </bottom>
      <diagonal/>
    </border>
    <border>
      <left style="thick">
        <color indexed="8"/>
      </left>
      <right style="medium">
        <color indexed="64"/>
      </right>
      <top/>
      <bottom style="thick">
        <color indexed="8"/>
      </bottom>
      <diagonal/>
    </border>
    <border>
      <left style="thin">
        <color indexed="8"/>
      </left>
      <right style="thin">
        <color indexed="8"/>
      </right>
      <top style="thin">
        <color indexed="64"/>
      </top>
      <bottom style="thin">
        <color indexed="64"/>
      </bottom>
      <diagonal/>
    </border>
    <border>
      <left style="thin">
        <color indexed="8"/>
      </left>
      <right style="medium">
        <color indexed="64"/>
      </right>
      <top style="thin">
        <color indexed="8"/>
      </top>
      <bottom style="thin">
        <color indexed="8"/>
      </bottom>
      <diagonal/>
    </border>
    <border>
      <left style="thin">
        <color indexed="8"/>
      </left>
      <right style="medium">
        <color indexed="64"/>
      </right>
      <top style="thin">
        <color indexed="8"/>
      </top>
      <bottom/>
      <diagonal/>
    </border>
    <border>
      <left style="thin">
        <color indexed="8"/>
      </left>
      <right style="medium">
        <color indexed="64"/>
      </right>
      <top style="thin">
        <color indexed="64"/>
      </top>
      <bottom style="thin">
        <color indexed="8"/>
      </bottom>
      <diagonal/>
    </border>
    <border>
      <left style="thin">
        <color indexed="64"/>
      </left>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bottom style="thin">
        <color indexed="8"/>
      </bottom>
      <diagonal/>
    </border>
    <border>
      <left/>
      <right style="medium">
        <color indexed="64"/>
      </right>
      <top style="double">
        <color indexed="64"/>
      </top>
      <bottom/>
      <diagonal/>
    </border>
    <border>
      <left style="thin">
        <color indexed="8"/>
      </left>
      <right style="thin">
        <color indexed="8"/>
      </right>
      <top style="thin">
        <color indexed="64"/>
      </top>
      <bottom/>
      <diagonal/>
    </border>
    <border>
      <left style="thin">
        <color indexed="8"/>
      </left>
      <right style="medium">
        <color indexed="64"/>
      </right>
      <top style="thin">
        <color indexed="64"/>
      </top>
      <bottom/>
      <diagonal/>
    </border>
    <border>
      <left style="thin">
        <color indexed="8"/>
      </left>
      <right style="medium">
        <color indexed="64"/>
      </right>
      <top/>
      <bottom/>
      <diagonal/>
    </border>
    <border>
      <left/>
      <right/>
      <top style="thick">
        <color indexed="8"/>
      </top>
      <bottom style="thin">
        <color indexed="64"/>
      </bottom>
      <diagonal/>
    </border>
    <border>
      <left/>
      <right style="thin">
        <color indexed="8"/>
      </right>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top style="thin">
        <color indexed="64"/>
      </top>
      <bottom style="medium">
        <color indexed="64"/>
      </bottom>
      <diagonal/>
    </border>
    <border>
      <left style="thin">
        <color indexed="64"/>
      </left>
      <right/>
      <top/>
      <bottom style="double">
        <color indexed="64"/>
      </bottom>
      <diagonal/>
    </border>
    <border>
      <left style="thin">
        <color indexed="64"/>
      </left>
      <right/>
      <top/>
      <bottom/>
      <diagonal/>
    </border>
    <border>
      <left style="thin">
        <color indexed="64"/>
      </left>
      <right/>
      <top/>
      <bottom style="medium">
        <color indexed="64"/>
      </bottom>
      <diagonal/>
    </border>
    <border>
      <left style="medium">
        <color indexed="64"/>
      </left>
      <right/>
      <top style="double">
        <color indexed="64"/>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diagonal/>
    </border>
    <border>
      <left style="medium">
        <color indexed="64"/>
      </left>
      <right style="double">
        <color indexed="64"/>
      </right>
      <top style="medium">
        <color indexed="64"/>
      </top>
      <bottom style="double">
        <color indexed="64"/>
      </bottom>
      <diagonal/>
    </border>
    <border>
      <left style="double">
        <color indexed="64"/>
      </left>
      <right/>
      <top style="thin">
        <color indexed="64"/>
      </top>
      <bottom/>
      <diagonal/>
    </border>
    <border>
      <left style="thin">
        <color indexed="64"/>
      </left>
      <right style="double">
        <color indexed="64"/>
      </right>
      <top style="thin">
        <color indexed="64"/>
      </top>
      <bottom/>
      <diagonal/>
    </border>
    <border>
      <left style="double">
        <color indexed="64"/>
      </left>
      <right/>
      <top style="thin">
        <color indexed="64"/>
      </top>
      <bottom style="thin">
        <color indexed="64"/>
      </bottom>
      <diagonal/>
    </border>
    <border>
      <left style="double">
        <color indexed="64"/>
      </left>
      <right/>
      <top style="medium">
        <color indexed="64"/>
      </top>
      <bottom style="thin">
        <color indexed="64"/>
      </bottom>
      <diagonal/>
    </border>
    <border>
      <left/>
      <right/>
      <top style="medium">
        <color indexed="64"/>
      </top>
      <bottom style="thin">
        <color indexed="64"/>
      </bottom>
      <diagonal/>
    </border>
    <border>
      <left/>
      <right style="double">
        <color indexed="64"/>
      </right>
      <top style="medium">
        <color indexed="64"/>
      </top>
      <bottom style="thin">
        <color indexed="64"/>
      </bottom>
      <diagonal/>
    </border>
    <border>
      <left/>
      <right style="medium">
        <color indexed="64"/>
      </right>
      <top style="medium">
        <color indexed="64"/>
      </top>
      <bottom style="thin">
        <color indexed="64"/>
      </bottom>
      <diagonal/>
    </border>
    <border>
      <left style="double">
        <color indexed="64"/>
      </left>
      <right style="thin">
        <color indexed="64"/>
      </right>
      <top style="thin">
        <color indexed="64"/>
      </top>
      <bottom/>
      <diagonal/>
    </border>
    <border>
      <left/>
      <right style="medium">
        <color indexed="64"/>
      </right>
      <top/>
      <bottom style="thin">
        <color indexed="64"/>
      </bottom>
      <diagonal/>
    </border>
    <border>
      <left style="medium">
        <color indexed="64"/>
      </left>
      <right style="thin">
        <color indexed="64"/>
      </right>
      <top/>
      <bottom/>
      <diagonal/>
    </border>
    <border>
      <left/>
      <right style="double">
        <color indexed="64"/>
      </right>
      <top style="thin">
        <color indexed="64"/>
      </top>
      <bottom style="thin">
        <color indexed="64"/>
      </bottom>
      <diagonal/>
    </border>
    <border>
      <left/>
      <right style="thin">
        <color indexed="64"/>
      </right>
      <top style="thin">
        <color indexed="64"/>
      </top>
      <bottom/>
      <diagonal/>
    </border>
    <border>
      <left/>
      <right/>
      <top style="thick">
        <color indexed="8"/>
      </top>
      <bottom style="thin">
        <color indexed="8"/>
      </bottom>
      <diagonal/>
    </border>
    <border>
      <left style="thin">
        <color indexed="64"/>
      </left>
      <right style="thin">
        <color indexed="8"/>
      </right>
      <top style="thin">
        <color indexed="8"/>
      </top>
      <bottom style="thin">
        <color indexed="8"/>
      </bottom>
      <diagonal/>
    </border>
    <border>
      <left/>
      <right style="medium">
        <color indexed="64"/>
      </right>
      <top style="thick">
        <color indexed="8"/>
      </top>
      <bottom style="thin">
        <color indexed="8"/>
      </bottom>
      <diagonal/>
    </border>
    <border>
      <left style="thin">
        <color indexed="64"/>
      </left>
      <right style="thin">
        <color indexed="64"/>
      </right>
      <top style="thin">
        <color indexed="8"/>
      </top>
      <bottom/>
      <diagonal/>
    </border>
    <border>
      <left/>
      <right style="medium">
        <color indexed="64"/>
      </right>
      <top/>
      <bottom style="thin">
        <color indexed="8"/>
      </bottom>
      <diagonal/>
    </border>
    <border>
      <left style="thin">
        <color indexed="64"/>
      </left>
      <right style="medium">
        <color indexed="64"/>
      </right>
      <top style="double">
        <color indexed="64"/>
      </top>
      <bottom style="double">
        <color indexed="64"/>
      </bottom>
      <diagonal/>
    </border>
    <border>
      <left style="thin">
        <color indexed="64"/>
      </left>
      <right style="medium">
        <color indexed="64"/>
      </right>
      <top style="thin">
        <color indexed="8"/>
      </top>
      <bottom style="thin">
        <color indexed="8"/>
      </bottom>
      <diagonal/>
    </border>
    <border>
      <left style="thin">
        <color indexed="64"/>
      </left>
      <right style="thin">
        <color indexed="64"/>
      </right>
      <top style="thin">
        <color indexed="8"/>
      </top>
      <bottom style="thin">
        <color indexed="8"/>
      </bottom>
      <diagonal/>
    </border>
    <border>
      <left style="thin">
        <color indexed="64"/>
      </left>
      <right style="medium">
        <color indexed="64"/>
      </right>
      <top style="thin">
        <color indexed="8"/>
      </top>
      <bottom/>
      <diagonal/>
    </border>
    <border>
      <left/>
      <right style="medium">
        <color indexed="64"/>
      </right>
      <top style="double">
        <color indexed="8"/>
      </top>
      <bottom/>
      <diagonal/>
    </border>
    <border>
      <left/>
      <right/>
      <top style="thin">
        <color indexed="8"/>
      </top>
      <bottom/>
      <diagonal/>
    </border>
    <border>
      <left style="thin">
        <color indexed="8"/>
      </left>
      <right/>
      <top style="thin">
        <color indexed="8"/>
      </top>
      <bottom/>
      <diagonal/>
    </border>
    <border>
      <left/>
      <right/>
      <top style="thin">
        <color indexed="8"/>
      </top>
      <bottom style="thin">
        <color indexed="64"/>
      </bottom>
      <diagonal/>
    </border>
    <border>
      <left/>
      <right style="medium">
        <color indexed="64"/>
      </right>
      <top style="thin">
        <color indexed="8"/>
      </top>
      <bottom style="thin">
        <color indexed="8"/>
      </bottom>
      <diagonal/>
    </border>
    <border>
      <left style="thin">
        <color indexed="64"/>
      </left>
      <right/>
      <top style="thin">
        <color indexed="64"/>
      </top>
      <bottom/>
      <diagonal/>
    </border>
    <border>
      <left/>
      <right style="medium">
        <color indexed="64"/>
      </right>
      <top style="thin">
        <color indexed="64"/>
      </top>
      <bottom style="medium">
        <color indexed="64"/>
      </bottom>
      <diagonal/>
    </border>
    <border>
      <left/>
      <right style="thick">
        <color indexed="64"/>
      </right>
      <top style="thick">
        <color indexed="64"/>
      </top>
      <bottom style="double">
        <color indexed="64"/>
      </bottom>
      <diagonal/>
    </border>
    <border>
      <left/>
      <right style="medium">
        <color indexed="64"/>
      </right>
      <top/>
      <bottom style="double">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style="thick">
        <color indexed="64"/>
      </right>
      <top style="thick">
        <color indexed="64"/>
      </top>
      <bottom style="double">
        <color indexed="64"/>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double">
        <color indexed="64"/>
      </top>
      <bottom style="double">
        <color indexed="64"/>
      </bottom>
      <diagonal/>
    </border>
    <border>
      <left style="thin">
        <color indexed="64"/>
      </left>
      <right style="medium">
        <color indexed="64"/>
      </right>
      <top style="thin">
        <color indexed="64"/>
      </top>
      <bottom/>
      <diagonal/>
    </border>
    <border>
      <left style="thin">
        <color indexed="64"/>
      </left>
      <right style="thin">
        <color indexed="64"/>
      </right>
      <top style="double">
        <color indexed="8"/>
      </top>
      <bottom style="double">
        <color indexed="8"/>
      </bottom>
      <diagonal/>
    </border>
    <border>
      <left style="thin">
        <color indexed="64"/>
      </left>
      <right style="medium">
        <color indexed="64"/>
      </right>
      <top style="double">
        <color indexed="8"/>
      </top>
      <bottom style="double">
        <color indexed="8"/>
      </bottom>
      <diagonal/>
    </border>
    <border>
      <left style="thin">
        <color indexed="64"/>
      </left>
      <right style="medium">
        <color indexed="64"/>
      </right>
      <top style="thin">
        <color indexed="64"/>
      </top>
      <bottom style="thin">
        <color indexed="8"/>
      </bottom>
      <diagonal/>
    </border>
    <border>
      <left style="thin">
        <color indexed="8"/>
      </left>
      <right/>
      <top/>
      <bottom style="thin">
        <color indexed="8"/>
      </bottom>
      <diagonal/>
    </border>
    <border>
      <left/>
      <right style="medium">
        <color indexed="64"/>
      </right>
      <top style="thin">
        <color indexed="64"/>
      </top>
      <bottom style="thin">
        <color indexed="8"/>
      </bottom>
      <diagonal/>
    </border>
    <border>
      <left style="thick">
        <color indexed="64"/>
      </left>
      <right/>
      <top style="medium">
        <color indexed="64"/>
      </top>
      <bottom/>
      <diagonal/>
    </border>
    <border>
      <left style="thin">
        <color indexed="64"/>
      </left>
      <right style="thin">
        <color indexed="64"/>
      </right>
      <top/>
      <bottom style="thin">
        <color indexed="8"/>
      </bottom>
      <diagonal/>
    </border>
    <border>
      <left style="thin">
        <color indexed="64"/>
      </left>
      <right style="medium">
        <color indexed="64"/>
      </right>
      <top/>
      <bottom style="thin">
        <color indexed="8"/>
      </bottom>
      <diagonal/>
    </border>
    <border>
      <left style="thin">
        <color indexed="8"/>
      </left>
      <right style="medium">
        <color indexed="64"/>
      </right>
      <top style="thin">
        <color indexed="8"/>
      </top>
      <bottom style="thin">
        <color indexed="64"/>
      </bottom>
      <diagonal/>
    </border>
    <border>
      <left style="thin">
        <color indexed="8"/>
      </left>
      <right style="medium">
        <color indexed="64"/>
      </right>
      <top style="thin">
        <color indexed="64"/>
      </top>
      <bottom style="thin">
        <color indexed="64"/>
      </bottom>
      <diagonal/>
    </border>
    <border>
      <left/>
      <right style="thin">
        <color indexed="8"/>
      </right>
      <top/>
      <bottom style="thin">
        <color indexed="8"/>
      </bottom>
      <diagonal/>
    </border>
    <border>
      <left/>
      <right style="medium">
        <color indexed="64"/>
      </right>
      <top style="thin">
        <color indexed="8"/>
      </top>
      <bottom/>
      <diagonal/>
    </border>
    <border>
      <left/>
      <right style="thick">
        <color indexed="8"/>
      </right>
      <top style="medium">
        <color indexed="64"/>
      </top>
      <bottom style="medium">
        <color indexed="64"/>
      </bottom>
      <diagonal/>
    </border>
    <border>
      <left style="thin">
        <color indexed="64"/>
      </left>
      <right style="thin">
        <color indexed="8"/>
      </right>
      <top style="thin">
        <color indexed="8"/>
      </top>
      <bottom/>
      <diagonal/>
    </border>
    <border>
      <left style="thin">
        <color indexed="64"/>
      </left>
      <right style="thin">
        <color indexed="8"/>
      </right>
      <top style="thin">
        <color indexed="64"/>
      </top>
      <bottom style="thin">
        <color indexed="8"/>
      </bottom>
      <diagonal/>
    </border>
    <border>
      <left style="thin">
        <color indexed="64"/>
      </left>
      <right style="thin">
        <color indexed="64"/>
      </right>
      <top style="thin">
        <color indexed="64"/>
      </top>
      <bottom style="thin">
        <color indexed="8"/>
      </bottom>
      <diagonal/>
    </border>
    <border>
      <left/>
      <right style="thin">
        <color indexed="8"/>
      </right>
      <top style="thin">
        <color indexed="8"/>
      </top>
      <bottom/>
      <diagonal/>
    </border>
    <border>
      <left style="thin">
        <color indexed="64"/>
      </left>
      <right style="thin">
        <color indexed="8"/>
      </right>
      <top style="thin">
        <color indexed="64"/>
      </top>
      <bottom style="thin">
        <color indexed="64"/>
      </bottom>
      <diagonal/>
    </border>
    <border>
      <left style="thin">
        <color indexed="64"/>
      </left>
      <right style="thin">
        <color indexed="8"/>
      </right>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64"/>
      </bottom>
      <diagonal/>
    </border>
    <border>
      <left style="thin">
        <color indexed="64"/>
      </left>
      <right style="thin">
        <color indexed="8"/>
      </right>
      <top style="thin">
        <color indexed="8"/>
      </top>
      <bottom style="thin">
        <color indexed="64"/>
      </bottom>
      <diagonal/>
    </border>
    <border>
      <left style="thin">
        <color indexed="8"/>
      </left>
      <right style="medium">
        <color indexed="8"/>
      </right>
      <top style="thin">
        <color indexed="64"/>
      </top>
      <bottom style="thin">
        <color indexed="64"/>
      </bottom>
      <diagonal/>
    </border>
    <border>
      <left/>
      <right style="medium">
        <color indexed="64"/>
      </right>
      <top style="thick">
        <color indexed="8"/>
      </top>
      <bottom/>
      <diagonal/>
    </border>
    <border>
      <left style="medium">
        <color indexed="8"/>
      </left>
      <right style="medium">
        <color indexed="8"/>
      </right>
      <top style="thin">
        <color indexed="64"/>
      </top>
      <bottom style="thin">
        <color indexed="64"/>
      </bottom>
      <diagonal/>
    </border>
    <border>
      <left style="medium">
        <color indexed="8"/>
      </left>
      <right style="medium">
        <color indexed="8"/>
      </right>
      <top style="thin">
        <color indexed="64"/>
      </top>
      <bottom style="medium">
        <color indexed="64"/>
      </bottom>
      <diagonal/>
    </border>
    <border>
      <left style="thin">
        <color indexed="64"/>
      </left>
      <right style="thin">
        <color indexed="8"/>
      </right>
      <top/>
      <bottom style="thin">
        <color indexed="8"/>
      </bottom>
      <diagonal/>
    </border>
    <border>
      <left style="double">
        <color indexed="64"/>
      </left>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8"/>
      </left>
      <right style="thin">
        <color indexed="8"/>
      </right>
      <top style="double">
        <color indexed="8"/>
      </top>
      <bottom style="double">
        <color indexed="8"/>
      </bottom>
      <diagonal/>
    </border>
    <border>
      <left style="thin">
        <color indexed="8"/>
      </left>
      <right style="medium">
        <color indexed="64"/>
      </right>
      <top style="double">
        <color indexed="8"/>
      </top>
      <bottom style="double">
        <color indexed="8"/>
      </bottom>
      <diagonal/>
    </border>
    <border>
      <left style="thin">
        <color indexed="64"/>
      </left>
      <right/>
      <top style="thin">
        <color indexed="8"/>
      </top>
      <bottom/>
      <diagonal/>
    </border>
    <border>
      <left style="medium">
        <color indexed="64"/>
      </left>
      <right style="thin">
        <color indexed="64"/>
      </right>
      <top style="double">
        <color indexed="8"/>
      </top>
      <bottom style="double">
        <color indexed="8"/>
      </bottom>
      <diagonal/>
    </border>
    <border>
      <left style="thin">
        <color indexed="64"/>
      </left>
      <right/>
      <top style="double">
        <color indexed="8"/>
      </top>
      <bottom style="double">
        <color indexed="8"/>
      </bottom>
      <diagonal/>
    </border>
    <border>
      <left/>
      <right style="thin">
        <color indexed="64"/>
      </right>
      <top style="double">
        <color indexed="8"/>
      </top>
      <bottom style="double">
        <color indexed="8"/>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style="medium">
        <color indexed="64"/>
      </left>
      <right style="thin">
        <color indexed="64"/>
      </right>
      <top style="double">
        <color indexed="64"/>
      </top>
      <bottom style="double">
        <color indexed="8"/>
      </bottom>
      <diagonal/>
    </border>
    <border>
      <left style="thin">
        <color indexed="64"/>
      </left>
      <right style="thin">
        <color indexed="64"/>
      </right>
      <top style="double">
        <color indexed="64"/>
      </top>
      <bottom style="double">
        <color indexed="8"/>
      </bottom>
      <diagonal/>
    </border>
    <border>
      <left style="thin">
        <color indexed="64"/>
      </left>
      <right style="medium">
        <color indexed="64"/>
      </right>
      <top style="double">
        <color indexed="64"/>
      </top>
      <bottom style="double">
        <color indexed="8"/>
      </bottom>
      <diagonal/>
    </border>
    <border>
      <left style="medium">
        <color indexed="64"/>
      </left>
      <right style="thin">
        <color indexed="64"/>
      </right>
      <top style="double">
        <color indexed="64"/>
      </top>
      <bottom style="double">
        <color indexed="64"/>
      </bottom>
      <diagonal/>
    </border>
    <border>
      <left style="thin">
        <color indexed="64"/>
      </left>
      <right/>
      <top style="double">
        <color indexed="64"/>
      </top>
      <bottom style="double">
        <color indexed="64"/>
      </bottom>
      <diagonal/>
    </border>
    <border>
      <left style="thin">
        <color indexed="64"/>
      </left>
      <right/>
      <top style="double">
        <color indexed="64"/>
      </top>
      <bottom style="double">
        <color indexed="8"/>
      </bottom>
      <diagonal/>
    </border>
    <border>
      <left/>
      <right style="thin">
        <color indexed="64"/>
      </right>
      <top style="double">
        <color indexed="64"/>
      </top>
      <bottom style="double">
        <color indexed="8"/>
      </bottom>
      <diagonal/>
    </border>
    <border>
      <left/>
      <right style="medium">
        <color indexed="64"/>
      </right>
      <top/>
      <bottom style="double">
        <color indexed="8"/>
      </bottom>
      <diagonal/>
    </border>
    <border>
      <left/>
      <right style="thin">
        <color indexed="64"/>
      </right>
      <top style="thin">
        <color indexed="8"/>
      </top>
      <bottom style="thin">
        <color indexed="8"/>
      </bottom>
      <diagonal/>
    </border>
    <border>
      <left style="thin">
        <color indexed="64"/>
      </left>
      <right style="thin">
        <color indexed="8"/>
      </right>
      <top/>
      <bottom/>
      <diagonal/>
    </border>
    <border>
      <left/>
      <right style="thin">
        <color indexed="8"/>
      </right>
      <top style="thin">
        <color indexed="64"/>
      </top>
      <bottom style="thin">
        <color indexed="64"/>
      </bottom>
      <diagonal/>
    </border>
    <border>
      <left/>
      <right style="medium">
        <color indexed="8"/>
      </right>
      <top style="thin">
        <color indexed="8"/>
      </top>
      <bottom style="thin">
        <color indexed="8"/>
      </bottom>
      <diagonal/>
    </border>
    <border>
      <left/>
      <right style="medium">
        <color indexed="8"/>
      </right>
      <top/>
      <bottom style="thin">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8"/>
      </right>
      <top style="thin">
        <color indexed="64"/>
      </top>
      <bottom style="thin">
        <color indexed="64"/>
      </bottom>
      <diagonal/>
    </border>
    <border>
      <left/>
      <right style="medium">
        <color indexed="8"/>
      </right>
      <top style="thin">
        <color indexed="8"/>
      </top>
      <bottom/>
      <diagonal/>
    </border>
    <border>
      <left/>
      <right style="medium">
        <color indexed="8"/>
      </right>
      <top/>
      <bottom style="thin">
        <color indexed="8"/>
      </bottom>
      <diagonal/>
    </border>
    <border>
      <left/>
      <right style="medium">
        <color indexed="8"/>
      </right>
      <top style="thin">
        <color indexed="64"/>
      </top>
      <bottom style="thin">
        <color indexed="8"/>
      </bottom>
      <diagonal/>
    </border>
    <border>
      <left style="thin">
        <color indexed="64"/>
      </left>
      <right style="double">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uble">
        <color indexed="64"/>
      </left>
      <right/>
      <top style="thin">
        <color indexed="64"/>
      </top>
      <bottom style="medium">
        <color indexed="64"/>
      </bottom>
      <diagonal/>
    </border>
    <border>
      <left style="double">
        <color indexed="64"/>
      </left>
      <right style="thin">
        <color indexed="64"/>
      </right>
      <top style="thin">
        <color indexed="64"/>
      </top>
      <bottom style="medium">
        <color indexed="64"/>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ck">
        <color indexed="64"/>
      </left>
      <right style="thick">
        <color indexed="64"/>
      </right>
      <top style="thick">
        <color indexed="64"/>
      </top>
      <bottom style="double">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right style="medium">
        <color indexed="8"/>
      </right>
      <top style="thin">
        <color indexed="8"/>
      </top>
      <bottom style="thin">
        <color indexed="64"/>
      </bottom>
      <diagonal/>
    </border>
    <border>
      <left style="thick">
        <color indexed="8"/>
      </left>
      <right/>
      <top/>
      <bottom style="thick">
        <color indexed="8"/>
      </bottom>
      <diagonal/>
    </border>
    <border>
      <left style="thin">
        <color indexed="8"/>
      </left>
      <right style="medium">
        <color indexed="8"/>
      </right>
      <top style="double">
        <color indexed="8"/>
      </top>
      <bottom style="double">
        <color indexed="8"/>
      </bottom>
      <diagonal/>
    </border>
    <border>
      <left style="double">
        <color indexed="8"/>
      </left>
      <right/>
      <top style="double">
        <color indexed="8"/>
      </top>
      <bottom style="double">
        <color indexed="8"/>
      </bottom>
      <diagonal/>
    </border>
    <border>
      <left/>
      <right style="thin">
        <color indexed="8"/>
      </right>
      <top style="double">
        <color indexed="8"/>
      </top>
      <bottom style="double">
        <color indexed="8"/>
      </bottom>
      <diagonal/>
    </border>
    <border>
      <left/>
      <right/>
      <top style="double">
        <color indexed="8"/>
      </top>
      <bottom style="double">
        <color indexed="8"/>
      </bottom>
      <diagonal/>
    </border>
    <border>
      <left/>
      <right style="medium">
        <color indexed="64"/>
      </right>
      <top style="double">
        <color indexed="8"/>
      </top>
      <bottom style="double">
        <color indexed="8"/>
      </bottom>
      <diagonal/>
    </border>
    <border>
      <left style="thin">
        <color indexed="64"/>
      </left>
      <right style="thin">
        <color indexed="8"/>
      </right>
      <top style="thin">
        <color indexed="64"/>
      </top>
      <bottom/>
      <diagonal/>
    </border>
    <border>
      <left style="thin">
        <color indexed="8"/>
      </left>
      <right style="thin">
        <color indexed="8"/>
      </right>
      <top style="thin">
        <color indexed="64"/>
      </top>
      <bottom style="double">
        <color indexed="64"/>
      </bottom>
      <diagonal/>
    </border>
    <border>
      <left style="thin">
        <color indexed="64"/>
      </left>
      <right style="thin">
        <color indexed="8"/>
      </right>
      <top style="thin">
        <color indexed="64"/>
      </top>
      <bottom style="double">
        <color indexed="64"/>
      </bottom>
      <diagonal/>
    </border>
    <border>
      <left style="thin">
        <color indexed="8"/>
      </left>
      <right style="thin">
        <color indexed="64"/>
      </right>
      <top style="thin">
        <color indexed="64"/>
      </top>
      <bottom style="thin">
        <color indexed="8"/>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8"/>
      </top>
      <bottom style="thin">
        <color indexed="64"/>
      </bottom>
      <diagonal/>
    </border>
    <border>
      <left style="thin">
        <color indexed="64"/>
      </left>
      <right style="medium">
        <color indexed="64"/>
      </right>
      <top/>
      <bottom style="double">
        <color indexed="64"/>
      </bottom>
      <diagonal/>
    </border>
    <border>
      <left/>
      <right style="thick">
        <color indexed="8"/>
      </right>
      <top style="thin">
        <color indexed="64"/>
      </top>
      <bottom style="thin">
        <color indexed="64"/>
      </bottom>
      <diagonal/>
    </border>
    <border>
      <left/>
      <right style="thick">
        <color indexed="8"/>
      </right>
      <top style="thin">
        <color indexed="64"/>
      </top>
      <bottom style="medium">
        <color indexed="64"/>
      </bottom>
      <diagonal/>
    </border>
    <border>
      <left style="double">
        <color indexed="8"/>
      </left>
      <right style="thin">
        <color indexed="8"/>
      </right>
      <top style="double">
        <color indexed="8"/>
      </top>
      <bottom style="double">
        <color indexed="8"/>
      </bottom>
      <diagonal/>
    </border>
    <border>
      <left style="medium">
        <color indexed="64"/>
      </left>
      <right/>
      <top style="double">
        <color indexed="8"/>
      </top>
      <bottom style="double">
        <color indexed="8"/>
      </bottom>
      <diagonal/>
    </border>
    <border>
      <left style="thin">
        <color indexed="64"/>
      </left>
      <right/>
      <top style="thin">
        <color indexed="8"/>
      </top>
      <bottom style="double">
        <color indexed="64"/>
      </bottom>
      <diagonal/>
    </border>
    <border>
      <left/>
      <right/>
      <top style="thin">
        <color indexed="8"/>
      </top>
      <bottom style="double">
        <color indexed="64"/>
      </bottom>
      <diagonal/>
    </border>
    <border>
      <left/>
      <right style="thin">
        <color indexed="64"/>
      </right>
      <top style="thin">
        <color indexed="8"/>
      </top>
      <bottom style="double">
        <color indexed="64"/>
      </bottom>
      <diagonal/>
    </border>
    <border>
      <left/>
      <right style="thin">
        <color indexed="64"/>
      </right>
      <top style="thin">
        <color indexed="8"/>
      </top>
      <bottom/>
      <diagonal/>
    </border>
    <border>
      <left/>
      <right style="double">
        <color indexed="64"/>
      </right>
      <top style="medium">
        <color indexed="64"/>
      </top>
      <bottom style="medium">
        <color indexed="64"/>
      </bottom>
      <diagonal/>
    </border>
    <border>
      <left/>
      <right style="double">
        <color indexed="64"/>
      </right>
      <top/>
      <bottom style="double">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right/>
      <top/>
      <bottom style="dotted">
        <color auto="1"/>
      </bottom>
      <diagonal/>
    </border>
    <border>
      <left style="medium">
        <color rgb="FF000000"/>
      </left>
      <right/>
      <top style="thin">
        <color rgb="FF000000"/>
      </top>
      <bottom style="thin">
        <color rgb="FF000000"/>
      </bottom>
      <diagonal/>
    </border>
  </borders>
  <cellStyleXfs count="15">
    <xf numFmtId="0" fontId="0" fillId="0" borderId="0"/>
    <xf numFmtId="43" fontId="2" fillId="0" borderId="0" applyFont="0" applyFill="0" applyBorder="0" applyAlignment="0" applyProtection="0"/>
    <xf numFmtId="40" fontId="19" fillId="0" borderId="0" applyFont="0" applyFill="0" applyBorder="0" applyAlignment="0" applyProtection="0"/>
    <xf numFmtId="3" fontId="21" fillId="0" borderId="0" applyFont="0" applyFill="0" applyBorder="0" applyAlignment="0" applyProtection="0"/>
    <xf numFmtId="3" fontId="2" fillId="0" borderId="0" applyFont="0" applyFill="0" applyBorder="0" applyAlignment="0" applyProtection="0"/>
    <xf numFmtId="44" fontId="2" fillId="0" borderId="0" applyFont="0" applyFill="0" applyBorder="0" applyAlignment="0" applyProtection="0"/>
    <xf numFmtId="5" fontId="21" fillId="0" borderId="0" applyFont="0" applyFill="0" applyBorder="0" applyAlignment="0" applyProtection="0"/>
    <xf numFmtId="5" fontId="2" fillId="0" borderId="0" applyFont="0" applyFill="0" applyBorder="0" applyAlignment="0" applyProtection="0"/>
    <xf numFmtId="0" fontId="47" fillId="0" borderId="0" applyNumberFormat="0" applyFill="0" applyBorder="0" applyAlignment="0" applyProtection="0"/>
    <xf numFmtId="0" fontId="2" fillId="0" borderId="0"/>
    <xf numFmtId="0" fontId="19" fillId="0" borderId="0"/>
    <xf numFmtId="0" fontId="2" fillId="0" borderId="0"/>
    <xf numFmtId="0" fontId="2" fillId="0" borderId="0"/>
    <xf numFmtId="9" fontId="2" fillId="0" borderId="0" applyFont="0" applyFill="0" applyBorder="0" applyAlignment="0" applyProtection="0"/>
    <xf numFmtId="0" fontId="1" fillId="0" borderId="0"/>
  </cellStyleXfs>
  <cellXfs count="1640">
    <xf numFmtId="0" fontId="0" fillId="0" borderId="0" xfId="0"/>
    <xf numFmtId="0" fontId="8" fillId="0" borderId="0" xfId="0" applyFont="1"/>
    <xf numFmtId="0" fontId="9" fillId="0" borderId="0" xfId="0" applyFont="1"/>
    <xf numFmtId="0" fontId="8" fillId="0" borderId="0" xfId="0" applyFont="1" applyProtection="1">
      <protection locked="0"/>
    </xf>
    <xf numFmtId="43" fontId="8" fillId="0" borderId="0" xfId="0" applyNumberFormat="1" applyFont="1" applyProtection="1">
      <protection locked="0"/>
    </xf>
    <xf numFmtId="0" fontId="12" fillId="0" borderId="0" xfId="11" applyFont="1" applyAlignment="1">
      <alignment vertical="center"/>
    </xf>
    <xf numFmtId="0" fontId="11" fillId="0" borderId="0" xfId="11" applyFont="1" applyAlignment="1">
      <alignment vertical="center"/>
    </xf>
    <xf numFmtId="0" fontId="2" fillId="0" borderId="0" xfId="11"/>
    <xf numFmtId="49" fontId="12" fillId="0" borderId="0" xfId="11" applyNumberFormat="1" applyFont="1" applyAlignment="1">
      <alignment vertical="center"/>
    </xf>
    <xf numFmtId="0" fontId="16" fillId="0" borderId="0" xfId="12" applyFont="1"/>
    <xf numFmtId="0" fontId="4" fillId="0" borderId="0" xfId="12" applyFont="1"/>
    <xf numFmtId="38" fontId="7" fillId="0" borderId="0" xfId="6" applyNumberFormat="1" applyFont="1"/>
    <xf numFmtId="38" fontId="7" fillId="0" borderId="0" xfId="6" applyNumberFormat="1" applyFont="1" applyAlignment="1">
      <alignment horizontal="left"/>
    </xf>
    <xf numFmtId="0" fontId="7" fillId="0" borderId="0" xfId="0" applyFont="1" applyAlignment="1">
      <alignment horizontal="centerContinuous"/>
    </xf>
    <xf numFmtId="0" fontId="8" fillId="0" borderId="1" xfId="0" applyFont="1" applyBorder="1"/>
    <xf numFmtId="0" fontId="8" fillId="0" borderId="2" xfId="0" applyFont="1" applyBorder="1" applyAlignment="1">
      <alignment horizontal="center"/>
    </xf>
    <xf numFmtId="0" fontId="8" fillId="0" borderId="3" xfId="0" applyFont="1" applyBorder="1" applyAlignment="1">
      <alignment horizontal="center"/>
    </xf>
    <xf numFmtId="0" fontId="23" fillId="0" borderId="0" xfId="0" applyFont="1"/>
    <xf numFmtId="0" fontId="24" fillId="0" borderId="0" xfId="0" applyFont="1"/>
    <xf numFmtId="0" fontId="25" fillId="0" borderId="0" xfId="0" applyFont="1"/>
    <xf numFmtId="0" fontId="26" fillId="0" borderId="0" xfId="0" applyFont="1"/>
    <xf numFmtId="38" fontId="8" fillId="0" borderId="0" xfId="6" applyNumberFormat="1" applyFont="1"/>
    <xf numFmtId="41" fontId="8" fillId="0" borderId="0" xfId="2" applyNumberFormat="1" applyFont="1"/>
    <xf numFmtId="41" fontId="31" fillId="0" borderId="4" xfId="2" applyNumberFormat="1" applyFont="1" applyBorder="1"/>
    <xf numFmtId="0" fontId="8" fillId="0" borderId="0" xfId="10" applyFont="1" applyAlignment="1">
      <alignment horizontal="center"/>
    </xf>
    <xf numFmtId="41" fontId="8" fillId="0" borderId="5" xfId="2" applyNumberFormat="1" applyFont="1" applyBorder="1"/>
    <xf numFmtId="9" fontId="8" fillId="0" borderId="0" xfId="13" applyFont="1"/>
    <xf numFmtId="43" fontId="8" fillId="0" borderId="0" xfId="2" applyNumberFormat="1" applyFont="1"/>
    <xf numFmtId="43" fontId="8" fillId="0" borderId="0" xfId="10" applyNumberFormat="1" applyFont="1"/>
    <xf numFmtId="43" fontId="8" fillId="0" borderId="6" xfId="13" applyNumberFormat="1" applyFont="1" applyBorder="1"/>
    <xf numFmtId="165" fontId="12" fillId="0" borderId="0" xfId="1" applyNumberFormat="1" applyFont="1" applyAlignment="1">
      <alignment vertical="center"/>
    </xf>
    <xf numFmtId="41" fontId="0" fillId="5" borderId="7" xfId="0" applyNumberFormat="1" applyFill="1" applyBorder="1" applyProtection="1">
      <protection locked="0"/>
    </xf>
    <xf numFmtId="38" fontId="8" fillId="0" borderId="8" xfId="6" applyNumberFormat="1" applyFont="1" applyBorder="1"/>
    <xf numFmtId="10" fontId="8" fillId="0" borderId="8" xfId="13" applyNumberFormat="1" applyFont="1" applyBorder="1"/>
    <xf numFmtId="10" fontId="9" fillId="0" borderId="0" xfId="0" applyNumberFormat="1" applyFont="1"/>
    <xf numFmtId="10" fontId="8" fillId="3" borderId="6" xfId="6" applyNumberFormat="1" applyFont="1" applyFill="1" applyBorder="1" applyAlignment="1" applyProtection="1">
      <alignment horizontal="center"/>
      <protection locked="0"/>
    </xf>
    <xf numFmtId="49" fontId="8" fillId="0" borderId="0" xfId="11" applyNumberFormat="1" applyFont="1" applyAlignment="1">
      <alignment vertical="center"/>
    </xf>
    <xf numFmtId="164" fontId="8" fillId="0" borderId="0" xfId="11" applyNumberFormat="1" applyFont="1" applyAlignment="1">
      <alignment vertical="center"/>
    </xf>
    <xf numFmtId="0" fontId="7" fillId="0" borderId="0" xfId="11" applyFont="1" applyAlignment="1">
      <alignment horizontal="centerContinuous" vertical="center"/>
    </xf>
    <xf numFmtId="37" fontId="7" fillId="0" borderId="0" xfId="11" applyNumberFormat="1" applyFont="1" applyAlignment="1">
      <alignment vertical="center"/>
    </xf>
    <xf numFmtId="37" fontId="7" fillId="0" borderId="0" xfId="11" applyNumberFormat="1" applyFont="1" applyAlignment="1">
      <alignment horizontal="center" vertical="center"/>
    </xf>
    <xf numFmtId="164" fontId="8" fillId="0" borderId="0" xfId="11" applyNumberFormat="1" applyFont="1" applyAlignment="1">
      <alignment horizontal="left" vertical="center"/>
    </xf>
    <xf numFmtId="43" fontId="8" fillId="0" borderId="0" xfId="11" applyNumberFormat="1" applyFont="1" applyAlignment="1">
      <alignment horizontal="right" vertical="center"/>
    </xf>
    <xf numFmtId="37" fontId="7" fillId="0" borderId="5" xfId="11" applyNumberFormat="1" applyFont="1" applyBorder="1" applyAlignment="1">
      <alignment vertical="center"/>
    </xf>
    <xf numFmtId="164" fontId="8" fillId="0" borderId="5" xfId="11" applyNumberFormat="1" applyFont="1" applyBorder="1" applyAlignment="1">
      <alignment vertical="center"/>
    </xf>
    <xf numFmtId="164" fontId="8" fillId="0" borderId="5" xfId="11" applyNumberFormat="1" applyFont="1" applyBorder="1" applyAlignment="1">
      <alignment horizontal="left" vertical="center"/>
    </xf>
    <xf numFmtId="37" fontId="7" fillId="0" borderId="9" xfId="11" applyNumberFormat="1" applyFont="1" applyBorder="1" applyAlignment="1">
      <alignment horizontal="left" vertical="center"/>
    </xf>
    <xf numFmtId="49" fontId="8" fillId="0" borderId="10" xfId="11" applyNumberFormat="1" applyFont="1" applyBorder="1" applyAlignment="1">
      <alignment vertical="center"/>
    </xf>
    <xf numFmtId="164" fontId="8" fillId="0" borderId="10" xfId="11" applyNumberFormat="1" applyFont="1" applyBorder="1" applyAlignment="1">
      <alignment vertical="center"/>
    </xf>
    <xf numFmtId="0" fontId="8" fillId="0" borderId="0" xfId="0" applyFont="1" applyAlignment="1" applyProtection="1">
      <alignment horizontal="left"/>
      <protection locked="0"/>
    </xf>
    <xf numFmtId="10" fontId="8" fillId="0" borderId="0" xfId="0" applyNumberFormat="1" applyFont="1" applyProtection="1">
      <protection locked="0"/>
    </xf>
    <xf numFmtId="41" fontId="31" fillId="0" borderId="11" xfId="2" applyNumberFormat="1" applyFont="1" applyBorder="1"/>
    <xf numFmtId="43" fontId="8" fillId="0" borderId="5" xfId="2" applyNumberFormat="1" applyFont="1" applyBorder="1"/>
    <xf numFmtId="10" fontId="8" fillId="0" borderId="6" xfId="13" applyNumberFormat="1" applyFont="1" applyBorder="1"/>
    <xf numFmtId="10" fontId="8" fillId="0" borderId="8" xfId="6" applyNumberFormat="1" applyFont="1" applyBorder="1"/>
    <xf numFmtId="10" fontId="8" fillId="0" borderId="12" xfId="13" applyNumberFormat="1" applyFont="1" applyBorder="1"/>
    <xf numFmtId="10" fontId="8" fillId="0" borderId="0" xfId="13" applyNumberFormat="1" applyFont="1"/>
    <xf numFmtId="0" fontId="7" fillId="0" borderId="0" xfId="0" applyFont="1" applyAlignment="1">
      <alignment horizontal="center"/>
    </xf>
    <xf numFmtId="0" fontId="8" fillId="0" borderId="13" xfId="0" applyFont="1" applyBorder="1"/>
    <xf numFmtId="0" fontId="8" fillId="0" borderId="14" xfId="0" applyFont="1" applyBorder="1"/>
    <xf numFmtId="43" fontId="8" fillId="0" borderId="15" xfId="10" applyNumberFormat="1" applyFont="1" applyBorder="1" applyAlignment="1">
      <alignment horizontal="center"/>
    </xf>
    <xf numFmtId="43" fontId="8" fillId="0" borderId="16" xfId="10" applyNumberFormat="1" applyFont="1" applyBorder="1" applyAlignment="1">
      <alignment horizontal="center"/>
    </xf>
    <xf numFmtId="41" fontId="8" fillId="0" borderId="17" xfId="10" applyNumberFormat="1" applyFont="1" applyBorder="1"/>
    <xf numFmtId="43" fontId="8" fillId="0" borderId="17" xfId="10" applyNumberFormat="1" applyFont="1" applyBorder="1"/>
    <xf numFmtId="9" fontId="8" fillId="0" borderId="18" xfId="13" applyFont="1" applyBorder="1" applyAlignment="1">
      <alignment horizontal="center"/>
    </xf>
    <xf numFmtId="9" fontId="8" fillId="0" borderId="0" xfId="13" applyFont="1" applyAlignment="1">
      <alignment horizontal="center"/>
    </xf>
    <xf numFmtId="41" fontId="8" fillId="0" borderId="19" xfId="13" applyNumberFormat="1" applyFont="1" applyBorder="1"/>
    <xf numFmtId="9" fontId="8" fillId="0" borderId="18" xfId="13" applyFont="1" applyBorder="1"/>
    <xf numFmtId="9" fontId="8" fillId="0" borderId="20" xfId="13" applyFont="1" applyBorder="1" applyAlignment="1">
      <alignment horizontal="center"/>
    </xf>
    <xf numFmtId="0" fontId="8" fillId="0" borderId="18" xfId="10" applyFont="1" applyBorder="1" applyAlignment="1">
      <alignment horizontal="center"/>
    </xf>
    <xf numFmtId="43" fontId="8" fillId="0" borderId="18" xfId="10" applyNumberFormat="1" applyFont="1" applyBorder="1"/>
    <xf numFmtId="0" fontId="7" fillId="0" borderId="5" xfId="10" applyFont="1" applyBorder="1"/>
    <xf numFmtId="0" fontId="8" fillId="0" borderId="5" xfId="0" applyFont="1" applyBorder="1"/>
    <xf numFmtId="0" fontId="8" fillId="0" borderId="5" xfId="10" applyFont="1" applyBorder="1"/>
    <xf numFmtId="0" fontId="7" fillId="0" borderId="11" xfId="10" applyFont="1" applyBorder="1"/>
    <xf numFmtId="0" fontId="8" fillId="0" borderId="4" xfId="10" applyFont="1" applyBorder="1" applyAlignment="1">
      <alignment horizontal="center"/>
    </xf>
    <xf numFmtId="0" fontId="8" fillId="0" borderId="10" xfId="10" applyFont="1" applyBorder="1" applyAlignment="1">
      <alignment horizontal="center"/>
    </xf>
    <xf numFmtId="41" fontId="8" fillId="0" borderId="9" xfId="2" applyNumberFormat="1" applyFont="1" applyBorder="1"/>
    <xf numFmtId="41" fontId="8" fillId="0" borderId="10" xfId="2" applyNumberFormat="1" applyFont="1" applyBorder="1"/>
    <xf numFmtId="41" fontId="31" fillId="0" borderId="9" xfId="2" applyNumberFormat="1" applyFont="1" applyBorder="1"/>
    <xf numFmtId="41" fontId="31" fillId="0" borderId="10" xfId="2" applyNumberFormat="1" applyFont="1" applyBorder="1"/>
    <xf numFmtId="43" fontId="8" fillId="0" borderId="9" xfId="2" applyNumberFormat="1" applyFont="1" applyBorder="1"/>
    <xf numFmtId="0" fontId="24" fillId="5" borderId="0" xfId="0" applyFont="1" applyFill="1"/>
    <xf numFmtId="0" fontId="23" fillId="5" borderId="0" xfId="0" applyFont="1" applyFill="1"/>
    <xf numFmtId="10" fontId="8" fillId="0" borderId="21" xfId="0" applyNumberFormat="1" applyFont="1" applyBorder="1"/>
    <xf numFmtId="38" fontId="8" fillId="0" borderId="22" xfId="6" applyNumberFormat="1" applyFont="1" applyBorder="1"/>
    <xf numFmtId="0" fontId="7" fillId="0" borderId="0" xfId="0" applyFont="1"/>
    <xf numFmtId="5" fontId="8" fillId="0" borderId="23" xfId="6" applyFont="1" applyBorder="1"/>
    <xf numFmtId="5" fontId="8" fillId="0" borderId="24" xfId="6" applyFont="1" applyBorder="1"/>
    <xf numFmtId="0" fontId="24" fillId="0" borderId="0" xfId="0" applyFont="1" applyAlignment="1">
      <alignment vertical="top" wrapText="1"/>
    </xf>
    <xf numFmtId="0" fontId="24" fillId="0" borderId="0" xfId="0" applyFont="1" applyAlignment="1">
      <alignment horizontal="left" vertical="top" wrapText="1"/>
    </xf>
    <xf numFmtId="37" fontId="7" fillId="0" borderId="25" xfId="11" applyNumberFormat="1" applyFont="1" applyBorder="1" applyAlignment="1">
      <alignment horizontal="center" vertical="center"/>
    </xf>
    <xf numFmtId="37" fontId="7" fillId="0" borderId="0" xfId="11" applyNumberFormat="1" applyFont="1" applyAlignment="1">
      <alignment horizontal="centerContinuous" vertical="center"/>
    </xf>
    <xf numFmtId="0" fontId="0" fillId="0" borderId="0" xfId="0" applyAlignment="1">
      <alignment wrapText="1"/>
    </xf>
    <xf numFmtId="37" fontId="38" fillId="0" borderId="26" xfId="11" applyNumberFormat="1" applyFont="1" applyBorder="1" applyAlignment="1">
      <alignment horizontal="center" vertical="center" wrapText="1"/>
    </xf>
    <xf numFmtId="43" fontId="7" fillId="0" borderId="0" xfId="11" applyNumberFormat="1" applyFont="1" applyAlignment="1">
      <alignment horizontal="centerContinuous" vertical="center"/>
    </xf>
    <xf numFmtId="43" fontId="8" fillId="0" borderId="0" xfId="11" applyNumberFormat="1" applyFont="1" applyAlignment="1">
      <alignment horizontal="left" vertical="center"/>
    </xf>
    <xf numFmtId="43" fontId="0" fillId="0" borderId="0" xfId="0" applyNumberFormat="1"/>
    <xf numFmtId="37" fontId="7" fillId="0" borderId="0" xfId="11" quotePrefix="1" applyNumberFormat="1" applyFont="1" applyAlignment="1">
      <alignment horizontal="center" vertical="center"/>
    </xf>
    <xf numFmtId="10" fontId="8" fillId="6" borderId="12" xfId="13" applyNumberFormat="1" applyFont="1" applyFill="1" applyBorder="1"/>
    <xf numFmtId="10" fontId="8" fillId="0" borderId="27" xfId="13" applyNumberFormat="1" applyFont="1" applyBorder="1"/>
    <xf numFmtId="14" fontId="7" fillId="2" borderId="28" xfId="10" applyNumberFormat="1" applyFont="1" applyFill="1" applyBorder="1" applyProtection="1">
      <protection locked="0"/>
    </xf>
    <xf numFmtId="38" fontId="7" fillId="0" borderId="10" xfId="6" applyNumberFormat="1" applyFont="1" applyBorder="1" applyAlignment="1">
      <alignment horizontal="left"/>
    </xf>
    <xf numFmtId="0" fontId="32" fillId="0" borderId="0" xfId="0" applyFont="1"/>
    <xf numFmtId="10" fontId="8" fillId="3" borderId="6" xfId="13" applyNumberFormat="1" applyFont="1" applyFill="1" applyBorder="1" applyAlignment="1" applyProtection="1">
      <alignment horizontal="center"/>
      <protection locked="0"/>
    </xf>
    <xf numFmtId="0" fontId="2" fillId="0" borderId="0" xfId="12"/>
    <xf numFmtId="0" fontId="24" fillId="0" borderId="0" xfId="0" applyFont="1" applyAlignment="1">
      <alignment vertical="top"/>
    </xf>
    <xf numFmtId="0" fontId="24" fillId="0" borderId="0" xfId="0" applyFont="1" applyAlignment="1">
      <alignment horizontal="right" vertical="top"/>
    </xf>
    <xf numFmtId="0" fontId="7" fillId="0" borderId="10" xfId="0" applyFont="1" applyBorder="1"/>
    <xf numFmtId="0" fontId="7" fillId="0" borderId="19" xfId="11" applyFont="1" applyBorder="1" applyAlignment="1">
      <alignment horizontal="left" vertical="center"/>
    </xf>
    <xf numFmtId="9" fontId="8" fillId="0" borderId="0" xfId="0" applyNumberFormat="1" applyFont="1" applyAlignment="1">
      <alignment horizontal="center" vertical="center"/>
    </xf>
    <xf numFmtId="43" fontId="8" fillId="0" borderId="0" xfId="0" applyNumberFormat="1" applyFont="1" applyAlignment="1">
      <alignment horizontal="center" vertical="center"/>
    </xf>
    <xf numFmtId="0" fontId="8" fillId="0" borderId="0" xfId="11" applyFont="1" applyAlignment="1">
      <alignment vertical="center"/>
    </xf>
    <xf numFmtId="0" fontId="8" fillId="0" borderId="5" xfId="11" applyFont="1" applyBorder="1" applyAlignment="1">
      <alignment vertical="center"/>
    </xf>
    <xf numFmtId="0" fontId="2" fillId="0" borderId="0" xfId="12" applyAlignment="1">
      <alignment horizontal="centerContinuous"/>
    </xf>
    <xf numFmtId="0" fontId="15" fillId="0" borderId="0" xfId="12" applyFont="1" applyAlignment="1">
      <alignment horizontal="centerContinuous"/>
    </xf>
    <xf numFmtId="0" fontId="17" fillId="0" borderId="0" xfId="12" applyFont="1" applyAlignment="1">
      <alignment horizontal="centerContinuous"/>
    </xf>
    <xf numFmtId="0" fontId="15" fillId="0" borderId="0" xfId="12" applyFont="1" applyAlignment="1">
      <alignment horizontal="left"/>
    </xf>
    <xf numFmtId="0" fontId="15" fillId="0" borderId="0" xfId="12" applyFont="1" applyAlignment="1">
      <alignment horizontal="center"/>
    </xf>
    <xf numFmtId="0" fontId="40" fillId="0" borderId="0" xfId="0" applyFont="1"/>
    <xf numFmtId="0" fontId="4" fillId="0" borderId="0" xfId="0" applyFont="1" applyAlignment="1">
      <alignment horizontal="right"/>
    </xf>
    <xf numFmtId="49" fontId="3" fillId="0" borderId="0" xfId="0" applyNumberFormat="1" applyFont="1" applyAlignment="1">
      <alignment horizontal="right"/>
    </xf>
    <xf numFmtId="0" fontId="2" fillId="0" borderId="19" xfId="12" applyBorder="1"/>
    <xf numFmtId="0" fontId="4" fillId="0" borderId="19" xfId="12" applyFont="1" applyBorder="1"/>
    <xf numFmtId="0" fontId="4" fillId="0" borderId="18" xfId="12" applyFont="1" applyBorder="1"/>
    <xf numFmtId="0" fontId="4" fillId="0" borderId="18" xfId="0" applyFont="1" applyBorder="1"/>
    <xf numFmtId="0" fontId="2" fillId="0" borderId="0" xfId="12" applyAlignment="1">
      <alignment horizontal="centerContinuous" vertical="top"/>
    </xf>
    <xf numFmtId="0" fontId="4" fillId="0" borderId="0" xfId="0" applyFont="1" applyAlignment="1">
      <alignment horizontal="centerContinuous" vertical="top"/>
    </xf>
    <xf numFmtId="0" fontId="4" fillId="0" borderId="0" xfId="12" applyFont="1" applyAlignment="1">
      <alignment wrapText="1"/>
    </xf>
    <xf numFmtId="0" fontId="4" fillId="0" borderId="29" xfId="12" applyFont="1" applyBorder="1"/>
    <xf numFmtId="0" fontId="4" fillId="0" borderId="30" xfId="12" applyFont="1" applyBorder="1"/>
    <xf numFmtId="0" fontId="4" fillId="0" borderId="30" xfId="0" applyFont="1" applyBorder="1"/>
    <xf numFmtId="0" fontId="2" fillId="0" borderId="31" xfId="12" applyBorder="1" applyAlignment="1">
      <alignment horizontal="centerContinuous" wrapText="1"/>
    </xf>
    <xf numFmtId="0" fontId="2" fillId="0" borderId="31" xfId="12" applyBorder="1"/>
    <xf numFmtId="0" fontId="2" fillId="0" borderId="0" xfId="12" applyAlignment="1">
      <alignment horizontal="center"/>
    </xf>
    <xf numFmtId="0" fontId="18" fillId="0" borderId="0" xfId="12" applyFont="1"/>
    <xf numFmtId="0" fontId="4" fillId="0" borderId="0" xfId="0" applyFont="1"/>
    <xf numFmtId="0" fontId="4" fillId="0" borderId="31" xfId="12" applyFont="1" applyBorder="1"/>
    <xf numFmtId="0" fontId="4" fillId="0" borderId="31" xfId="0" applyFont="1" applyBorder="1"/>
    <xf numFmtId="0" fontId="13" fillId="0" borderId="0" xfId="0" applyFont="1"/>
    <xf numFmtId="15" fontId="0" fillId="0" borderId="0" xfId="0" applyNumberFormat="1"/>
    <xf numFmtId="0" fontId="2" fillId="0" borderId="0" xfId="0" applyFont="1"/>
    <xf numFmtId="0" fontId="22" fillId="0" borderId="0" xfId="0" applyFont="1"/>
    <xf numFmtId="15" fontId="2" fillId="0" borderId="0" xfId="0" applyNumberFormat="1" applyFont="1"/>
    <xf numFmtId="0" fontId="4" fillId="0" borderId="0" xfId="12" applyFont="1" applyAlignment="1">
      <alignment horizontal="left"/>
    </xf>
    <xf numFmtId="0" fontId="0" fillId="0" borderId="0" xfId="0" applyAlignment="1">
      <alignment horizontal="left"/>
    </xf>
    <xf numFmtId="0" fontId="8" fillId="0" borderId="32" xfId="0" applyFont="1" applyBorder="1"/>
    <xf numFmtId="0" fontId="5" fillId="0" borderId="32" xfId="0" applyFont="1" applyBorder="1"/>
    <xf numFmtId="0" fontId="8" fillId="0" borderId="33" xfId="0" applyFont="1" applyBorder="1" applyAlignment="1">
      <alignment horizontal="left"/>
    </xf>
    <xf numFmtId="0" fontId="8" fillId="0" borderId="32" xfId="0" quotePrefix="1" applyFont="1" applyBorder="1"/>
    <xf numFmtId="9" fontId="8" fillId="0" borderId="33" xfId="13" applyFont="1" applyBorder="1"/>
    <xf numFmtId="9" fontId="8" fillId="0" borderId="32" xfId="13" applyFont="1" applyBorder="1"/>
    <xf numFmtId="0" fontId="0" fillId="0" borderId="32" xfId="0" applyBorder="1"/>
    <xf numFmtId="0" fontId="8" fillId="0" borderId="33" xfId="0" applyFont="1" applyBorder="1"/>
    <xf numFmtId="3" fontId="8" fillId="0" borderId="33" xfId="1" applyNumberFormat="1" applyFont="1" applyBorder="1"/>
    <xf numFmtId="3" fontId="8" fillId="0" borderId="32" xfId="1" applyNumberFormat="1" applyFont="1" applyBorder="1"/>
    <xf numFmtId="3" fontId="8" fillId="0" borderId="32" xfId="1" applyNumberFormat="1" applyFont="1" applyBorder="1" applyAlignment="1">
      <alignment horizontal="right"/>
    </xf>
    <xf numFmtId="0" fontId="8" fillId="0" borderId="33" xfId="0" quotePrefix="1" applyFont="1" applyBorder="1" applyAlignment="1">
      <alignment horizontal="left"/>
    </xf>
    <xf numFmtId="0" fontId="0" fillId="0" borderId="28" xfId="0" applyBorder="1"/>
    <xf numFmtId="0" fontId="8" fillId="0" borderId="31" xfId="0" applyFont="1" applyBorder="1"/>
    <xf numFmtId="9" fontId="8" fillId="0" borderId="33" xfId="13" applyFont="1" applyBorder="1" applyAlignment="1">
      <alignment horizontal="center"/>
    </xf>
    <xf numFmtId="0" fontId="8" fillId="0" borderId="28" xfId="0" applyFont="1" applyBorder="1"/>
    <xf numFmtId="166" fontId="0" fillId="0" borderId="0" xfId="0" applyNumberFormat="1"/>
    <xf numFmtId="14" fontId="5" fillId="5" borderId="32" xfId="0" applyNumberFormat="1" applyFont="1" applyFill="1" applyBorder="1" applyProtection="1">
      <protection locked="0"/>
    </xf>
    <xf numFmtId="10" fontId="7" fillId="0" borderId="0" xfId="0" applyNumberFormat="1" applyFont="1" applyAlignment="1">
      <alignment horizontal="centerContinuous"/>
    </xf>
    <xf numFmtId="10" fontId="7" fillId="0" borderId="0" xfId="0" applyNumberFormat="1" applyFont="1"/>
    <xf numFmtId="10" fontId="8" fillId="0" borderId="0" xfId="0" applyNumberFormat="1" applyFont="1"/>
    <xf numFmtId="37" fontId="7" fillId="0" borderId="0" xfId="0" applyNumberFormat="1" applyFont="1" applyAlignment="1">
      <alignment horizontal="center"/>
    </xf>
    <xf numFmtId="10" fontId="7" fillId="0" borderId="0" xfId="0" applyNumberFormat="1" applyFont="1" applyAlignment="1">
      <alignment horizontal="center"/>
    </xf>
    <xf numFmtId="10" fontId="7" fillId="0" borderId="0" xfId="0" applyNumberFormat="1" applyFont="1" applyAlignment="1">
      <alignment horizontal="right"/>
    </xf>
    <xf numFmtId="0" fontId="8" fillId="0" borderId="34" xfId="0" applyFont="1" applyBorder="1"/>
    <xf numFmtId="0" fontId="8" fillId="0" borderId="35" xfId="0" applyFont="1" applyBorder="1"/>
    <xf numFmtId="0" fontId="8" fillId="0" borderId="36" xfId="0" applyFont="1" applyBorder="1" applyAlignment="1">
      <alignment horizontal="center"/>
    </xf>
    <xf numFmtId="10" fontId="8" fillId="0" borderId="36" xfId="0" applyNumberFormat="1" applyFont="1" applyBorder="1" applyAlignment="1">
      <alignment horizontal="center"/>
    </xf>
    <xf numFmtId="10" fontId="8" fillId="0" borderId="2" xfId="0" applyNumberFormat="1" applyFont="1" applyBorder="1" applyAlignment="1">
      <alignment horizontal="center"/>
    </xf>
    <xf numFmtId="0" fontId="8" fillId="0" borderId="37" xfId="0" applyFont="1" applyBorder="1"/>
    <xf numFmtId="0" fontId="8" fillId="0" borderId="38" xfId="0" applyFont="1" applyBorder="1"/>
    <xf numFmtId="10" fontId="8" fillId="0" borderId="3" xfId="0" applyNumberFormat="1" applyFont="1" applyBorder="1" applyAlignment="1">
      <alignment horizontal="center"/>
    </xf>
    <xf numFmtId="9" fontId="8" fillId="0" borderId="28" xfId="13" applyFont="1" applyBorder="1"/>
    <xf numFmtId="9" fontId="8" fillId="0" borderId="32" xfId="13" applyFont="1" applyBorder="1" applyAlignment="1">
      <alignment horizontal="left"/>
    </xf>
    <xf numFmtId="0" fontId="8" fillId="0" borderId="0" xfId="0" applyFont="1" applyAlignment="1">
      <alignment horizontal="center"/>
    </xf>
    <xf numFmtId="6" fontId="8" fillId="0" borderId="0" xfId="6" applyNumberFormat="1" applyFont="1"/>
    <xf numFmtId="37" fontId="13" fillId="0" borderId="0" xfId="0" applyNumberFormat="1" applyFont="1" applyAlignment="1">
      <alignment horizontal="left"/>
    </xf>
    <xf numFmtId="0" fontId="13" fillId="0" borderId="0" xfId="0" applyFont="1" applyAlignment="1">
      <alignment horizontal="left"/>
    </xf>
    <xf numFmtId="0" fontId="0" fillId="0" borderId="39" xfId="0" applyBorder="1"/>
    <xf numFmtId="0" fontId="0" fillId="0" borderId="18" xfId="0" applyBorder="1"/>
    <xf numFmtId="0" fontId="0" fillId="0" borderId="15" xfId="0" applyBorder="1"/>
    <xf numFmtId="0" fontId="0" fillId="0" borderId="40" xfId="0" applyBorder="1" applyAlignment="1">
      <alignment horizontal="center"/>
    </xf>
    <xf numFmtId="0" fontId="0" fillId="0" borderId="41" xfId="0" applyBorder="1"/>
    <xf numFmtId="0" fontId="0" fillId="0" borderId="16" xfId="0" applyBorder="1"/>
    <xf numFmtId="49" fontId="2" fillId="0" borderId="16" xfId="0" applyNumberFormat="1" applyFont="1" applyBorder="1" applyAlignment="1">
      <alignment horizontal="center"/>
    </xf>
    <xf numFmtId="0" fontId="2" fillId="0" borderId="42" xfId="0" applyFont="1" applyBorder="1" applyAlignment="1">
      <alignment horizontal="center"/>
    </xf>
    <xf numFmtId="0" fontId="0" fillId="0" borderId="42" xfId="0" applyBorder="1"/>
    <xf numFmtId="0" fontId="0" fillId="0" borderId="43" xfId="0" applyBorder="1"/>
    <xf numFmtId="0" fontId="0" fillId="0" borderId="44" xfId="0" applyBorder="1"/>
    <xf numFmtId="0" fontId="2" fillId="0" borderId="43" xfId="0" applyFont="1" applyBorder="1"/>
    <xf numFmtId="41" fontId="0" fillId="0" borderId="0" xfId="0" applyNumberFormat="1"/>
    <xf numFmtId="49" fontId="0" fillId="0" borderId="45" xfId="0" applyNumberFormat="1" applyBorder="1"/>
    <xf numFmtId="0" fontId="0" fillId="0" borderId="46" xfId="0" applyBorder="1"/>
    <xf numFmtId="0" fontId="0" fillId="0" borderId="4" xfId="0" applyBorder="1"/>
    <xf numFmtId="41" fontId="0" fillId="0" borderId="4" xfId="0" applyNumberFormat="1" applyBorder="1"/>
    <xf numFmtId="49" fontId="0" fillId="0" borderId="47" xfId="0" applyNumberFormat="1" applyBorder="1"/>
    <xf numFmtId="0" fontId="0" fillId="0" borderId="48" xfId="0" applyBorder="1" applyAlignment="1">
      <alignment horizontal="left"/>
    </xf>
    <xf numFmtId="0" fontId="0" fillId="0" borderId="10" xfId="0" applyBorder="1" applyAlignment="1">
      <alignment horizontal="left"/>
    </xf>
    <xf numFmtId="0" fontId="0" fillId="0" borderId="49" xfId="0" applyBorder="1" applyAlignment="1">
      <alignment horizontal="left"/>
    </xf>
    <xf numFmtId="43" fontId="7" fillId="0" borderId="0" xfId="10" applyNumberFormat="1" applyFont="1" applyAlignment="1">
      <alignment horizontal="left"/>
    </xf>
    <xf numFmtId="49" fontId="7" fillId="0" borderId="0" xfId="10" applyNumberFormat="1" applyFont="1"/>
    <xf numFmtId="43" fontId="7" fillId="0" borderId="0" xfId="10" applyNumberFormat="1" applyFont="1"/>
    <xf numFmtId="43" fontId="7" fillId="0" borderId="0" xfId="10" applyNumberFormat="1" applyFont="1" applyAlignment="1">
      <alignment horizontal="center"/>
    </xf>
    <xf numFmtId="0" fontId="7" fillId="0" borderId="0" xfId="10" applyFont="1"/>
    <xf numFmtId="49" fontId="7" fillId="0" borderId="0" xfId="10" applyNumberFormat="1" applyFont="1" applyAlignment="1">
      <alignment horizontal="center"/>
    </xf>
    <xf numFmtId="0" fontId="8" fillId="0" borderId="0" xfId="10" applyFont="1"/>
    <xf numFmtId="43" fontId="7" fillId="0" borderId="0" xfId="10" applyNumberFormat="1" applyFont="1" applyAlignment="1">
      <alignment horizontal="right"/>
    </xf>
    <xf numFmtId="14" fontId="7" fillId="0" borderId="0" xfId="10" applyNumberFormat="1" applyFont="1"/>
    <xf numFmtId="43" fontId="8" fillId="0" borderId="18" xfId="10" applyNumberFormat="1" applyFont="1" applyBorder="1" applyAlignment="1">
      <alignment horizontal="center"/>
    </xf>
    <xf numFmtId="0" fontId="8" fillId="0" borderId="5" xfId="10" applyFont="1" applyBorder="1" applyAlignment="1">
      <alignment horizontal="center"/>
    </xf>
    <xf numFmtId="43" fontId="8" fillId="0" borderId="0" xfId="10" applyNumberFormat="1" applyFont="1" applyAlignment="1">
      <alignment horizontal="center"/>
    </xf>
    <xf numFmtId="43" fontId="8" fillId="0" borderId="5" xfId="10" applyNumberFormat="1" applyFont="1" applyBorder="1" applyAlignment="1">
      <alignment horizontal="center"/>
    </xf>
    <xf numFmtId="0" fontId="7" fillId="0" borderId="50" xfId="10" applyFont="1" applyBorder="1"/>
    <xf numFmtId="41" fontId="31" fillId="0" borderId="19" xfId="10" applyNumberFormat="1" applyFont="1" applyBorder="1"/>
    <xf numFmtId="41" fontId="31" fillId="0" borderId="51" xfId="2" applyNumberFormat="1" applyFont="1" applyBorder="1"/>
    <xf numFmtId="43" fontId="8" fillId="0" borderId="10" xfId="2" applyNumberFormat="1" applyFont="1" applyBorder="1"/>
    <xf numFmtId="43" fontId="8" fillId="0" borderId="51" xfId="2" applyNumberFormat="1" applyFont="1" applyBorder="1"/>
    <xf numFmtId="41" fontId="2" fillId="5" borderId="7" xfId="0" applyNumberFormat="1" applyFont="1" applyFill="1" applyBorder="1" applyProtection="1">
      <protection locked="0"/>
    </xf>
    <xf numFmtId="10" fontId="31" fillId="0" borderId="0" xfId="13" applyNumberFormat="1" applyFont="1"/>
    <xf numFmtId="10" fontId="8" fillId="0" borderId="10" xfId="13" applyNumberFormat="1" applyFont="1" applyBorder="1"/>
    <xf numFmtId="10" fontId="31" fillId="0" borderId="10" xfId="13" applyNumberFormat="1" applyFont="1" applyBorder="1"/>
    <xf numFmtId="10" fontId="31" fillId="0" borderId="4" xfId="13" applyNumberFormat="1" applyFont="1" applyBorder="1"/>
    <xf numFmtId="10" fontId="8" fillId="0" borderId="0" xfId="13" applyNumberFormat="1" applyFont="1" applyAlignment="1">
      <alignment horizontal="center"/>
    </xf>
    <xf numFmtId="0" fontId="2" fillId="5" borderId="4" xfId="0" applyFont="1" applyFill="1" applyBorder="1" applyAlignment="1" applyProtection="1">
      <alignment horizontal="center"/>
      <protection locked="0"/>
    </xf>
    <xf numFmtId="0" fontId="2" fillId="5" borderId="44" xfId="0" applyFont="1" applyFill="1" applyBorder="1" applyAlignment="1" applyProtection="1">
      <alignment horizontal="center"/>
      <protection locked="0"/>
    </xf>
    <xf numFmtId="0" fontId="0" fillId="5" borderId="7" xfId="0" applyFill="1" applyBorder="1" applyAlignment="1" applyProtection="1">
      <alignment horizontal="center"/>
      <protection locked="0"/>
    </xf>
    <xf numFmtId="10" fontId="8" fillId="0" borderId="6" xfId="6" applyNumberFormat="1" applyFont="1" applyBorder="1"/>
    <xf numFmtId="10" fontId="8" fillId="6" borderId="6" xfId="13" applyNumberFormat="1" applyFont="1" applyFill="1" applyBorder="1"/>
    <xf numFmtId="10" fontId="8" fillId="0" borderId="52" xfId="13" applyNumberFormat="1" applyFont="1" applyBorder="1"/>
    <xf numFmtId="0" fontId="2" fillId="0" borderId="0" xfId="0" applyFont="1" applyAlignment="1">
      <alignment horizontal="center"/>
    </xf>
    <xf numFmtId="0" fontId="7" fillId="0" borderId="10" xfId="0" applyFont="1" applyBorder="1" applyAlignment="1">
      <alignment horizontal="left"/>
    </xf>
    <xf numFmtId="38" fontId="7" fillId="0" borderId="19" xfId="6" applyNumberFormat="1" applyFont="1" applyBorder="1" applyAlignment="1">
      <alignment horizontal="left"/>
    </xf>
    <xf numFmtId="49" fontId="8" fillId="0" borderId="3" xfId="0" applyNumberFormat="1" applyFont="1" applyBorder="1" applyAlignment="1">
      <alignment horizontal="center"/>
    </xf>
    <xf numFmtId="37" fontId="8" fillId="0" borderId="3" xfId="0" applyNumberFormat="1" applyFont="1" applyBorder="1" applyAlignment="1">
      <alignment horizontal="center"/>
    </xf>
    <xf numFmtId="0" fontId="7" fillId="0" borderId="0" xfId="11" applyFont="1" applyAlignment="1">
      <alignment horizontal="left" vertical="center"/>
    </xf>
    <xf numFmtId="0" fontId="2" fillId="0" borderId="15" xfId="0" applyFont="1" applyBorder="1" applyAlignment="1">
      <alignment horizontal="center"/>
    </xf>
    <xf numFmtId="0" fontId="2" fillId="0" borderId="16" xfId="0" applyFont="1" applyBorder="1" applyAlignment="1">
      <alignment horizontal="center"/>
    </xf>
    <xf numFmtId="41" fontId="0" fillId="5" borderId="53" xfId="0" applyNumberFormat="1" applyFill="1" applyBorder="1" applyProtection="1">
      <protection locked="0"/>
    </xf>
    <xf numFmtId="41" fontId="2" fillId="5" borderId="53" xfId="0" applyNumberFormat="1" applyFont="1" applyFill="1" applyBorder="1" applyProtection="1">
      <protection locked="0"/>
    </xf>
    <xf numFmtId="41" fontId="0" fillId="5" borderId="54" xfId="0" applyNumberFormat="1" applyFill="1" applyBorder="1" applyProtection="1">
      <protection locked="0"/>
    </xf>
    <xf numFmtId="0" fontId="2" fillId="0" borderId="5" xfId="0" applyFont="1" applyBorder="1" applyAlignment="1">
      <alignment horizontal="center"/>
    </xf>
    <xf numFmtId="0" fontId="2" fillId="0" borderId="20" xfId="0" applyFont="1" applyBorder="1" applyAlignment="1">
      <alignment horizontal="center"/>
    </xf>
    <xf numFmtId="49" fontId="2" fillId="5" borderId="55" xfId="0" applyNumberFormat="1" applyFont="1" applyFill="1" applyBorder="1" applyAlignment="1" applyProtection="1">
      <alignment horizontal="center" wrapText="1"/>
      <protection locked="0"/>
    </xf>
    <xf numFmtId="0" fontId="7" fillId="0" borderId="2" xfId="0" applyFont="1" applyBorder="1" applyAlignment="1">
      <alignment horizontal="center"/>
    </xf>
    <xf numFmtId="43" fontId="7" fillId="0" borderId="56" xfId="11" applyNumberFormat="1" applyFont="1" applyBorder="1" applyAlignment="1">
      <alignment horizontal="center" vertical="center"/>
    </xf>
    <xf numFmtId="15" fontId="13" fillId="0" borderId="0" xfId="0" applyNumberFormat="1" applyFont="1"/>
    <xf numFmtId="0" fontId="2" fillId="0" borderId="16" xfId="0" applyFont="1" applyBorder="1"/>
    <xf numFmtId="169" fontId="8" fillId="0" borderId="0" xfId="6" applyNumberFormat="1" applyFont="1"/>
    <xf numFmtId="0" fontId="37" fillId="0" borderId="0" xfId="0" applyFont="1" applyAlignment="1">
      <alignment horizontal="left"/>
    </xf>
    <xf numFmtId="0" fontId="4" fillId="0" borderId="57" xfId="12" applyFont="1" applyBorder="1"/>
    <xf numFmtId="43" fontId="7" fillId="0" borderId="10" xfId="10" applyNumberFormat="1" applyFont="1" applyBorder="1" applyAlignment="1">
      <alignment horizontal="center"/>
    </xf>
    <xf numFmtId="0" fontId="8" fillId="0" borderId="32" xfId="1" applyNumberFormat="1" applyFont="1" applyBorder="1" applyAlignment="1">
      <alignment horizontal="center"/>
    </xf>
    <xf numFmtId="43" fontId="8" fillId="0" borderId="58" xfId="10" applyNumberFormat="1" applyFont="1" applyBorder="1" applyAlignment="1">
      <alignment horizontal="center"/>
    </xf>
    <xf numFmtId="0" fontId="47" fillId="0" borderId="0" xfId="8" applyProtection="1">
      <protection locked="0"/>
    </xf>
    <xf numFmtId="0" fontId="2" fillId="0" borderId="18" xfId="12" applyBorder="1"/>
    <xf numFmtId="44" fontId="2" fillId="0" borderId="18" xfId="12" applyNumberFormat="1" applyBorder="1"/>
    <xf numFmtId="0" fontId="2" fillId="0" borderId="0" xfId="12" applyAlignment="1">
      <alignment horizontal="right"/>
    </xf>
    <xf numFmtId="0" fontId="2" fillId="5" borderId="28" xfId="12" applyFill="1" applyBorder="1" applyAlignment="1" applyProtection="1">
      <alignment horizontal="center"/>
      <protection locked="0"/>
    </xf>
    <xf numFmtId="0" fontId="2" fillId="0" borderId="28" xfId="12" applyBorder="1" applyAlignment="1">
      <alignment horizontal="center"/>
    </xf>
    <xf numFmtId="10" fontId="8" fillId="0" borderId="31" xfId="13" applyNumberFormat="1" applyFont="1" applyBorder="1"/>
    <xf numFmtId="0" fontId="10" fillId="0" borderId="0" xfId="0" applyFont="1"/>
    <xf numFmtId="10" fontId="8" fillId="0" borderId="0" xfId="0" applyNumberFormat="1" applyFont="1" applyAlignment="1">
      <alignment horizontal="center"/>
    </xf>
    <xf numFmtId="10" fontId="8" fillId="0" borderId="18" xfId="13" applyNumberFormat="1" applyFont="1" applyBorder="1"/>
    <xf numFmtId="0" fontId="7" fillId="0" borderId="0" xfId="0" applyFont="1" applyAlignment="1">
      <alignment horizontal="left" vertical="top" wrapText="1"/>
    </xf>
    <xf numFmtId="0" fontId="24" fillId="0" borderId="0" xfId="0" applyFont="1" applyAlignment="1">
      <alignment vertical="center"/>
    </xf>
    <xf numFmtId="0" fontId="23" fillId="5" borderId="0" xfId="0" applyFont="1" applyFill="1" applyAlignment="1">
      <alignment vertical="center"/>
    </xf>
    <xf numFmtId="0" fontId="24" fillId="5" borderId="0" xfId="0" applyFont="1" applyFill="1" applyAlignment="1">
      <alignment vertical="center"/>
    </xf>
    <xf numFmtId="37" fontId="38" fillId="0" borderId="59" xfId="11" applyNumberFormat="1" applyFont="1" applyBorder="1" applyAlignment="1">
      <alignment horizontal="center" wrapText="1"/>
    </xf>
    <xf numFmtId="37" fontId="7" fillId="0" borderId="25" xfId="11" applyNumberFormat="1" applyFont="1" applyBorder="1" applyAlignment="1">
      <alignment horizontal="center"/>
    </xf>
    <xf numFmtId="37" fontId="38" fillId="0" borderId="26" xfId="11" applyNumberFormat="1" applyFont="1" applyBorder="1" applyAlignment="1">
      <alignment horizontal="center" wrapText="1"/>
    </xf>
    <xf numFmtId="37" fontId="7" fillId="0" borderId="60" xfId="11" applyNumberFormat="1" applyFont="1" applyBorder="1" applyAlignment="1">
      <alignment horizontal="center"/>
    </xf>
    <xf numFmtId="9" fontId="8" fillId="0" borderId="0" xfId="0" applyNumberFormat="1" applyFont="1" applyAlignment="1">
      <alignment horizontal="center"/>
    </xf>
    <xf numFmtId="0" fontId="8" fillId="0" borderId="10" xfId="0" applyFont="1" applyBorder="1"/>
    <xf numFmtId="164" fontId="8" fillId="0" borderId="20" xfId="11" applyNumberFormat="1" applyFont="1" applyBorder="1" applyAlignment="1">
      <alignment horizontal="left" vertical="center"/>
    </xf>
    <xf numFmtId="0" fontId="0" fillId="0" borderId="5" xfId="0" applyBorder="1"/>
    <xf numFmtId="0" fontId="8" fillId="0" borderId="11" xfId="0" applyFont="1" applyBorder="1"/>
    <xf numFmtId="43" fontId="8" fillId="0" borderId="61" xfId="11" applyNumberFormat="1" applyFont="1" applyBorder="1" applyAlignment="1">
      <alignment horizontal="left" vertical="center"/>
    </xf>
    <xf numFmtId="0" fontId="8" fillId="0" borderId="9" xfId="0" applyFont="1" applyBorder="1"/>
    <xf numFmtId="164" fontId="8" fillId="0" borderId="28" xfId="11" applyNumberFormat="1" applyFont="1" applyBorder="1" applyAlignment="1">
      <alignment horizontal="left" vertical="center"/>
    </xf>
    <xf numFmtId="164" fontId="8" fillId="0" borderId="28" xfId="11" applyNumberFormat="1" applyFont="1" applyBorder="1" applyAlignment="1">
      <alignment vertical="center"/>
    </xf>
    <xf numFmtId="164" fontId="8" fillId="0" borderId="32" xfId="11" applyNumberFormat="1" applyFont="1" applyBorder="1" applyAlignment="1">
      <alignment vertical="center"/>
    </xf>
    <xf numFmtId="164" fontId="8" fillId="0" borderId="62" xfId="11" applyNumberFormat="1" applyFont="1" applyBorder="1" applyAlignment="1">
      <alignment horizontal="center" vertical="center"/>
    </xf>
    <xf numFmtId="0" fontId="8" fillId="0" borderId="33" xfId="11" applyFont="1" applyBorder="1" applyAlignment="1">
      <alignment vertical="center"/>
    </xf>
    <xf numFmtId="164" fontId="8" fillId="0" borderId="32" xfId="11" applyNumberFormat="1" applyFont="1" applyBorder="1" applyAlignment="1">
      <alignment horizontal="left" vertical="center"/>
    </xf>
    <xf numFmtId="43" fontId="8" fillId="5" borderId="32" xfId="11" applyNumberFormat="1" applyFont="1" applyFill="1" applyBorder="1" applyAlignment="1" applyProtection="1">
      <alignment horizontal="left" vertical="center"/>
      <protection locked="0"/>
    </xf>
    <xf numFmtId="43" fontId="8" fillId="5" borderId="63" xfId="11" applyNumberFormat="1" applyFont="1" applyFill="1" applyBorder="1" applyAlignment="1" applyProtection="1">
      <alignment horizontal="left" vertical="center"/>
      <protection locked="0"/>
    </xf>
    <xf numFmtId="10" fontId="8" fillId="0" borderId="64" xfId="11" applyNumberFormat="1" applyFont="1" applyBorder="1" applyAlignment="1">
      <alignment vertical="center"/>
    </xf>
    <xf numFmtId="10" fontId="8" fillId="0" borderId="65" xfId="11" applyNumberFormat="1" applyFont="1" applyBorder="1" applyAlignment="1">
      <alignment vertical="center"/>
    </xf>
    <xf numFmtId="10" fontId="8" fillId="0" borderId="66" xfId="11" applyNumberFormat="1" applyFont="1" applyBorder="1" applyAlignment="1">
      <alignment vertical="center"/>
    </xf>
    <xf numFmtId="43" fontId="8" fillId="0" borderId="32" xfId="11" applyNumberFormat="1" applyFont="1" applyBorder="1" applyAlignment="1">
      <alignment horizontal="left" vertical="center"/>
    </xf>
    <xf numFmtId="43" fontId="8" fillId="0" borderId="65" xfId="11" applyNumberFormat="1" applyFont="1" applyBorder="1" applyAlignment="1">
      <alignment horizontal="left" vertical="center" wrapText="1"/>
    </xf>
    <xf numFmtId="43" fontId="8" fillId="0" borderId="63" xfId="11" applyNumberFormat="1" applyFont="1" applyBorder="1" applyAlignment="1">
      <alignment horizontal="left" vertical="center"/>
    </xf>
    <xf numFmtId="10" fontId="8" fillId="0" borderId="67" xfId="13" applyNumberFormat="1" applyFont="1" applyBorder="1" applyAlignment="1">
      <alignment vertical="center"/>
    </xf>
    <xf numFmtId="0" fontId="0" fillId="0" borderId="10" xfId="0" applyBorder="1"/>
    <xf numFmtId="0" fontId="7" fillId="0" borderId="51" xfId="0" applyFont="1" applyBorder="1" applyAlignment="1">
      <alignment horizontal="left"/>
    </xf>
    <xf numFmtId="49" fontId="8" fillId="0" borderId="5" xfId="11" applyNumberFormat="1" applyFont="1" applyBorder="1" applyAlignment="1">
      <alignment horizontal="center" vertical="center"/>
    </xf>
    <xf numFmtId="38" fontId="7" fillId="0" borderId="20" xfId="6" applyNumberFormat="1" applyFont="1" applyBorder="1" applyAlignment="1">
      <alignment horizontal="left"/>
    </xf>
    <xf numFmtId="0" fontId="7" fillId="0" borderId="20" xfId="11" applyFont="1" applyBorder="1" applyAlignment="1">
      <alignment horizontal="centerContinuous" vertical="center"/>
    </xf>
    <xf numFmtId="37" fontId="7" fillId="0" borderId="20" xfId="11" applyNumberFormat="1" applyFont="1" applyBorder="1" applyAlignment="1">
      <alignment horizontal="center" vertical="center"/>
    </xf>
    <xf numFmtId="9" fontId="8" fillId="0" borderId="4" xfId="0" applyNumberFormat="1" applyFont="1" applyBorder="1" applyAlignment="1">
      <alignment horizontal="center" vertical="center"/>
    </xf>
    <xf numFmtId="43" fontId="8" fillId="0" borderId="4" xfId="0" applyNumberFormat="1" applyFont="1" applyBorder="1" applyAlignment="1">
      <alignment horizontal="center" vertical="center"/>
    </xf>
    <xf numFmtId="9" fontId="8" fillId="0" borderId="4" xfId="0" applyNumberFormat="1" applyFont="1" applyBorder="1" applyAlignment="1">
      <alignment horizontal="center"/>
    </xf>
    <xf numFmtId="0" fontId="8" fillId="0" borderId="4" xfId="0" applyFont="1" applyBorder="1"/>
    <xf numFmtId="0" fontId="8" fillId="0" borderId="68" xfId="0" applyFont="1" applyBorder="1"/>
    <xf numFmtId="5" fontId="8" fillId="0" borderId="0" xfId="6" applyFont="1"/>
    <xf numFmtId="10" fontId="8" fillId="0" borderId="69" xfId="6" applyNumberFormat="1" applyFont="1" applyBorder="1"/>
    <xf numFmtId="38" fontId="8" fillId="4" borderId="69" xfId="6" applyNumberFormat="1" applyFont="1" applyFill="1" applyBorder="1"/>
    <xf numFmtId="10" fontId="8" fillId="0" borderId="69" xfId="13" applyNumberFormat="1" applyFont="1" applyBorder="1"/>
    <xf numFmtId="38" fontId="8" fillId="4" borderId="69" xfId="5" applyNumberFormat="1" applyFont="1" applyFill="1" applyBorder="1"/>
    <xf numFmtId="10" fontId="8" fillId="4" borderId="69" xfId="13" applyNumberFormat="1" applyFont="1" applyFill="1" applyBorder="1"/>
    <xf numFmtId="38" fontId="8" fillId="4" borderId="69" xfId="13" applyNumberFormat="1" applyFont="1" applyFill="1" applyBorder="1"/>
    <xf numFmtId="38" fontId="8" fillId="7" borderId="69" xfId="6" applyNumberFormat="1" applyFont="1" applyFill="1" applyBorder="1"/>
    <xf numFmtId="38" fontId="8" fillId="7" borderId="69" xfId="5" applyNumberFormat="1" applyFont="1" applyFill="1" applyBorder="1"/>
    <xf numFmtId="10" fontId="8" fillId="0" borderId="70" xfId="13" applyNumberFormat="1" applyFont="1" applyBorder="1"/>
    <xf numFmtId="38" fontId="8" fillId="0" borderId="71" xfId="6" applyNumberFormat="1" applyFont="1" applyBorder="1"/>
    <xf numFmtId="0" fontId="8" fillId="0" borderId="69" xfId="0" applyFont="1" applyBorder="1"/>
    <xf numFmtId="0" fontId="8" fillId="0" borderId="69" xfId="0" applyFont="1" applyBorder="1" applyAlignment="1">
      <alignment horizontal="center"/>
    </xf>
    <xf numFmtId="0" fontId="8" fillId="0" borderId="64" xfId="0" applyFont="1" applyBorder="1"/>
    <xf numFmtId="37" fontId="8" fillId="0" borderId="72" xfId="0" applyNumberFormat="1" applyFont="1" applyBorder="1" applyAlignment="1">
      <alignment horizontal="center"/>
    </xf>
    <xf numFmtId="0" fontId="8" fillId="0" borderId="72" xfId="0" applyFont="1" applyBorder="1" applyAlignment="1">
      <alignment horizontal="center"/>
    </xf>
    <xf numFmtId="0" fontId="8" fillId="0" borderId="73" xfId="0" applyFont="1" applyBorder="1" applyAlignment="1">
      <alignment horizontal="center"/>
    </xf>
    <xf numFmtId="10" fontId="8" fillId="0" borderId="74" xfId="13" applyNumberFormat="1" applyFont="1" applyBorder="1"/>
    <xf numFmtId="9" fontId="8" fillId="0" borderId="5" xfId="13" applyFont="1" applyBorder="1"/>
    <xf numFmtId="3" fontId="8" fillId="0" borderId="5" xfId="1" applyNumberFormat="1" applyFont="1" applyBorder="1"/>
    <xf numFmtId="10" fontId="8" fillId="6" borderId="74" xfId="13" applyNumberFormat="1" applyFont="1" applyFill="1" applyBorder="1"/>
    <xf numFmtId="10" fontId="8" fillId="0" borderId="75" xfId="13" applyNumberFormat="1" applyFont="1" applyBorder="1"/>
    <xf numFmtId="0" fontId="9" fillId="0" borderId="5" xfId="0" applyFont="1" applyBorder="1"/>
    <xf numFmtId="0" fontId="9" fillId="0" borderId="11" xfId="0" applyFont="1" applyBorder="1"/>
    <xf numFmtId="10" fontId="8" fillId="0" borderId="76" xfId="13" applyNumberFormat="1" applyFont="1" applyBorder="1"/>
    <xf numFmtId="10" fontId="8" fillId="0" borderId="77" xfId="13" applyNumberFormat="1" applyFont="1" applyBorder="1"/>
    <xf numFmtId="0" fontId="32" fillId="0" borderId="69" xfId="0" applyFont="1" applyBorder="1" applyAlignment="1">
      <alignment horizontal="center"/>
    </xf>
    <xf numFmtId="0" fontId="32" fillId="0" borderId="69" xfId="0" quotePrefix="1" applyFont="1" applyBorder="1" applyAlignment="1">
      <alignment horizontal="center"/>
    </xf>
    <xf numFmtId="5" fontId="8" fillId="0" borderId="0" xfId="6" applyFont="1" applyAlignment="1">
      <alignment horizontal="left"/>
    </xf>
    <xf numFmtId="41" fontId="8" fillId="0" borderId="33" xfId="13" applyNumberFormat="1" applyFont="1" applyBorder="1"/>
    <xf numFmtId="41" fontId="8" fillId="0" borderId="33" xfId="0" applyNumberFormat="1" applyFont="1" applyBorder="1"/>
    <xf numFmtId="0" fontId="8" fillId="0" borderId="78" xfId="0" applyFont="1" applyBorder="1"/>
    <xf numFmtId="0" fontId="8" fillId="0" borderId="79" xfId="0" applyFont="1" applyBorder="1"/>
    <xf numFmtId="0" fontId="8" fillId="0" borderId="80" xfId="0" applyFont="1" applyBorder="1" applyAlignment="1">
      <alignment horizontal="center"/>
    </xf>
    <xf numFmtId="0" fontId="8" fillId="0" borderId="0" xfId="6" applyNumberFormat="1" applyFont="1"/>
    <xf numFmtId="10" fontId="8" fillId="0" borderId="81" xfId="6" applyNumberFormat="1" applyFont="1" applyBorder="1"/>
    <xf numFmtId="10" fontId="8" fillId="0" borderId="81" xfId="13" applyNumberFormat="1" applyFont="1" applyBorder="1"/>
    <xf numFmtId="0" fontId="8" fillId="0" borderId="82" xfId="0" applyFont="1" applyBorder="1"/>
    <xf numFmtId="0" fontId="8" fillId="0" borderId="83" xfId="0" applyFont="1" applyBorder="1" applyAlignment="1">
      <alignment horizontal="center"/>
    </xf>
    <xf numFmtId="10" fontId="8" fillId="0" borderId="83" xfId="0" applyNumberFormat="1" applyFont="1" applyBorder="1" applyAlignment="1">
      <alignment horizontal="center"/>
    </xf>
    <xf numFmtId="10" fontId="8" fillId="0" borderId="84" xfId="0" applyNumberFormat="1" applyFont="1" applyBorder="1" applyAlignment="1">
      <alignment horizontal="center"/>
    </xf>
    <xf numFmtId="10" fontId="8" fillId="0" borderId="85" xfId="0" applyNumberFormat="1" applyFont="1" applyBorder="1" applyAlignment="1">
      <alignment horizontal="center"/>
    </xf>
    <xf numFmtId="0" fontId="8" fillId="0" borderId="86" xfId="0" applyFont="1" applyBorder="1"/>
    <xf numFmtId="10" fontId="8" fillId="0" borderId="87" xfId="0" applyNumberFormat="1" applyFont="1" applyBorder="1" applyAlignment="1">
      <alignment horizontal="center"/>
    </xf>
    <xf numFmtId="0" fontId="7" fillId="0" borderId="5" xfId="0" applyFont="1" applyBorder="1"/>
    <xf numFmtId="10" fontId="8" fillId="0" borderId="67" xfId="6" applyNumberFormat="1" applyFont="1" applyBorder="1"/>
    <xf numFmtId="10" fontId="8" fillId="0" borderId="67" xfId="13" applyNumberFormat="1" applyFont="1" applyBorder="1"/>
    <xf numFmtId="10" fontId="8" fillId="4" borderId="67" xfId="13" applyNumberFormat="1" applyFont="1" applyFill="1" applyBorder="1"/>
    <xf numFmtId="0" fontId="8" fillId="0" borderId="88" xfId="0" applyFont="1" applyBorder="1" applyAlignment="1">
      <alignment horizontal="center"/>
    </xf>
    <xf numFmtId="10" fontId="8" fillId="0" borderId="89" xfId="13" applyNumberFormat="1" applyFont="1" applyBorder="1"/>
    <xf numFmtId="10" fontId="8" fillId="0" borderId="90" xfId="13" applyNumberFormat="1" applyFont="1" applyBorder="1"/>
    <xf numFmtId="10" fontId="8" fillId="0" borderId="20" xfId="13" applyNumberFormat="1" applyFont="1" applyBorder="1"/>
    <xf numFmtId="10" fontId="8" fillId="0" borderId="91" xfId="13" applyNumberFormat="1" applyFont="1" applyBorder="1"/>
    <xf numFmtId="0" fontId="8" fillId="0" borderId="92" xfId="0" applyFont="1" applyBorder="1"/>
    <xf numFmtId="0" fontId="8" fillId="0" borderId="22" xfId="0" applyFont="1" applyBorder="1"/>
    <xf numFmtId="0" fontId="8" fillId="0" borderId="93" xfId="0" applyFont="1" applyBorder="1" applyAlignment="1">
      <alignment horizontal="center"/>
    </xf>
    <xf numFmtId="38" fontId="8" fillId="7" borderId="94" xfId="6" applyNumberFormat="1" applyFont="1" applyFill="1" applyBorder="1"/>
    <xf numFmtId="38" fontId="8" fillId="4" borderId="8" xfId="6" applyNumberFormat="1" applyFont="1" applyFill="1" applyBorder="1"/>
    <xf numFmtId="38" fontId="8" fillId="4" borderId="89" xfId="6" applyNumberFormat="1" applyFont="1" applyFill="1" applyBorder="1"/>
    <xf numFmtId="10" fontId="8" fillId="6" borderId="27" xfId="13" applyNumberFormat="1" applyFont="1" applyFill="1" applyBorder="1"/>
    <xf numFmtId="38" fontId="8" fillId="4" borderId="27" xfId="6" applyNumberFormat="1" applyFont="1" applyFill="1" applyBorder="1"/>
    <xf numFmtId="38" fontId="8" fillId="4" borderId="90" xfId="6" applyNumberFormat="1" applyFont="1" applyFill="1" applyBorder="1"/>
    <xf numFmtId="0" fontId="30" fillId="0" borderId="5" xfId="0" applyFont="1" applyBorder="1"/>
    <xf numFmtId="10" fontId="8" fillId="0" borderId="95" xfId="13" applyNumberFormat="1" applyFont="1" applyBorder="1"/>
    <xf numFmtId="0" fontId="8" fillId="8" borderId="5" xfId="0" applyFont="1" applyFill="1" applyBorder="1"/>
    <xf numFmtId="169" fontId="8" fillId="7" borderId="94" xfId="6" applyNumberFormat="1" applyFont="1" applyFill="1" applyBorder="1"/>
    <xf numFmtId="169" fontId="8" fillId="7" borderId="8" xfId="6" applyNumberFormat="1" applyFont="1" applyFill="1" applyBorder="1"/>
    <xf numFmtId="38" fontId="8" fillId="7" borderId="8" xfId="6" applyNumberFormat="1" applyFont="1" applyFill="1" applyBorder="1"/>
    <xf numFmtId="169" fontId="8" fillId="0" borderId="8" xfId="6" applyNumberFormat="1" applyFont="1" applyBorder="1"/>
    <xf numFmtId="38" fontId="8" fillId="0" borderId="89" xfId="6" applyNumberFormat="1" applyFont="1" applyBorder="1"/>
    <xf numFmtId="0" fontId="10" fillId="0" borderId="5" xfId="0" applyFont="1" applyBorder="1"/>
    <xf numFmtId="10" fontId="8" fillId="0" borderId="96" xfId="13" applyNumberFormat="1" applyFont="1" applyBorder="1"/>
    <xf numFmtId="9" fontId="8" fillId="0" borderId="31" xfId="13" applyFont="1" applyBorder="1"/>
    <xf numFmtId="10" fontId="8" fillId="0" borderId="97" xfId="0" applyNumberFormat="1" applyFont="1" applyBorder="1"/>
    <xf numFmtId="10" fontId="8" fillId="0" borderId="98" xfId="0" applyNumberFormat="1" applyFont="1" applyBorder="1"/>
    <xf numFmtId="10" fontId="8" fillId="0" borderId="99" xfId="0" applyNumberFormat="1" applyFont="1" applyBorder="1"/>
    <xf numFmtId="0" fontId="8" fillId="0" borderId="100" xfId="0" applyFont="1" applyBorder="1"/>
    <xf numFmtId="166" fontId="8" fillId="0" borderId="32" xfId="0" applyNumberFormat="1" applyFont="1" applyBorder="1"/>
    <xf numFmtId="38" fontId="8" fillId="0" borderId="32" xfId="6" applyNumberFormat="1" applyFont="1" applyBorder="1"/>
    <xf numFmtId="38" fontId="8" fillId="0" borderId="32" xfId="5" applyNumberFormat="1" applyFont="1" applyBorder="1"/>
    <xf numFmtId="10" fontId="8" fillId="0" borderId="32" xfId="13" applyNumberFormat="1" applyFont="1" applyBorder="1"/>
    <xf numFmtId="10" fontId="8" fillId="0" borderId="66" xfId="13" applyNumberFormat="1" applyFont="1" applyBorder="1"/>
    <xf numFmtId="0" fontId="8" fillId="0" borderId="24" xfId="0" applyFont="1" applyBorder="1"/>
    <xf numFmtId="0" fontId="8" fillId="0" borderId="24" xfId="0" applyFont="1" applyBorder="1" applyAlignment="1">
      <alignment horizontal="center"/>
    </xf>
    <xf numFmtId="0" fontId="8" fillId="0" borderId="28" xfId="0" applyFont="1" applyBorder="1" applyAlignment="1">
      <alignment horizontal="center"/>
    </xf>
    <xf numFmtId="0" fontId="8" fillId="0" borderId="33" xfId="0" applyFont="1" applyBorder="1" applyAlignment="1">
      <alignment horizontal="center"/>
    </xf>
    <xf numFmtId="0" fontId="8" fillId="0" borderId="32" xfId="0" applyFont="1" applyBorder="1" applyAlignment="1">
      <alignment horizontal="center"/>
    </xf>
    <xf numFmtId="0" fontId="8" fillId="0" borderId="101" xfId="0" applyFont="1" applyBorder="1" applyAlignment="1">
      <alignment horizontal="center"/>
    </xf>
    <xf numFmtId="0" fontId="32" fillId="0" borderId="33" xfId="0" applyFont="1" applyBorder="1"/>
    <xf numFmtId="0" fontId="32" fillId="0" borderId="64" xfId="0" applyFont="1" applyBorder="1"/>
    <xf numFmtId="0" fontId="30" fillId="0" borderId="64" xfId="0" applyFont="1" applyBorder="1"/>
    <xf numFmtId="0" fontId="28" fillId="0" borderId="33" xfId="0" applyFont="1" applyBorder="1"/>
    <xf numFmtId="9" fontId="8" fillId="0" borderId="33" xfId="13" applyFont="1" applyBorder="1" applyAlignment="1">
      <alignment horizontal="left"/>
    </xf>
    <xf numFmtId="38" fontId="8" fillId="7" borderId="69" xfId="6" applyNumberFormat="1" applyFont="1" applyFill="1" applyBorder="1" applyProtection="1">
      <protection locked="0"/>
    </xf>
    <xf numFmtId="10" fontId="8" fillId="6" borderId="67" xfId="6" applyNumberFormat="1" applyFont="1" applyFill="1" applyBorder="1"/>
    <xf numFmtId="38" fontId="8" fillId="7" borderId="69" xfId="5" applyNumberFormat="1" applyFont="1" applyFill="1" applyBorder="1" applyProtection="1">
      <protection locked="0"/>
    </xf>
    <xf numFmtId="10" fontId="8" fillId="6" borderId="67" xfId="13" applyNumberFormat="1" applyFont="1" applyFill="1" applyBorder="1"/>
    <xf numFmtId="0" fontId="30" fillId="0" borderId="32" xfId="0" applyFont="1" applyBorder="1"/>
    <xf numFmtId="0" fontId="32" fillId="0" borderId="31" xfId="0" applyFont="1" applyBorder="1" applyAlignment="1">
      <alignment horizontal="center"/>
    </xf>
    <xf numFmtId="5" fontId="8" fillId="0" borderId="31" xfId="6" applyFont="1" applyBorder="1"/>
    <xf numFmtId="5" fontId="8" fillId="0" borderId="79" xfId="6" applyFont="1" applyBorder="1"/>
    <xf numFmtId="5" fontId="8" fillId="6" borderId="69" xfId="6" applyFont="1" applyFill="1" applyBorder="1"/>
    <xf numFmtId="10" fontId="8" fillId="6" borderId="95" xfId="13" applyNumberFormat="1" applyFont="1" applyFill="1" applyBorder="1"/>
    <xf numFmtId="169" fontId="8" fillId="6" borderId="94" xfId="6" applyNumberFormat="1" applyFont="1" applyFill="1" applyBorder="1"/>
    <xf numFmtId="38" fontId="8" fillId="6" borderId="89" xfId="6" applyNumberFormat="1" applyFont="1" applyFill="1" applyBorder="1"/>
    <xf numFmtId="9" fontId="8" fillId="0" borderId="31" xfId="13" applyFont="1" applyBorder="1" applyAlignment="1">
      <alignment horizontal="left"/>
    </xf>
    <xf numFmtId="0" fontId="8" fillId="0" borderId="18" xfId="0" applyFont="1" applyBorder="1" applyAlignment="1">
      <alignment horizontal="left"/>
    </xf>
    <xf numFmtId="6" fontId="8" fillId="0" borderId="18" xfId="6" applyNumberFormat="1" applyFont="1" applyBorder="1"/>
    <xf numFmtId="9" fontId="43" fillId="0" borderId="0" xfId="13" applyFont="1" applyAlignment="1">
      <alignment horizontal="left"/>
    </xf>
    <xf numFmtId="166" fontId="8" fillId="0" borderId="79" xfId="0" applyNumberFormat="1" applyFont="1" applyBorder="1"/>
    <xf numFmtId="10" fontId="8" fillId="0" borderId="89" xfId="6" applyNumberFormat="1" applyFont="1" applyBorder="1"/>
    <xf numFmtId="5" fontId="8" fillId="0" borderId="22" xfId="6" applyFont="1" applyBorder="1"/>
    <xf numFmtId="0" fontId="0" fillId="0" borderId="0" xfId="0" applyAlignment="1">
      <alignment horizontal="left" wrapText="1"/>
    </xf>
    <xf numFmtId="0" fontId="8" fillId="0" borderId="18" xfId="10" applyFont="1" applyBorder="1"/>
    <xf numFmtId="0" fontId="7" fillId="0" borderId="4" xfId="10" applyFont="1" applyBorder="1"/>
    <xf numFmtId="0" fontId="8" fillId="0" borderId="10" xfId="10" applyFont="1" applyBorder="1"/>
    <xf numFmtId="0" fontId="7" fillId="0" borderId="10" xfId="10" applyFont="1" applyBorder="1"/>
    <xf numFmtId="9" fontId="8" fillId="0" borderId="33" xfId="13" applyFont="1" applyBorder="1" applyAlignment="1">
      <alignment horizontal="right"/>
    </xf>
    <xf numFmtId="0" fontId="8" fillId="0" borderId="28" xfId="10" applyFont="1" applyBorder="1" applyAlignment="1">
      <alignment horizontal="center"/>
    </xf>
    <xf numFmtId="43" fontId="8" fillId="0" borderId="102" xfId="2" applyNumberFormat="1" applyFont="1" applyBorder="1"/>
    <xf numFmtId="43" fontId="8" fillId="0" borderId="28" xfId="10" applyNumberFormat="1" applyFont="1" applyBorder="1"/>
    <xf numFmtId="0" fontId="8" fillId="0" borderId="32" xfId="10" applyFont="1" applyBorder="1" applyAlignment="1">
      <alignment horizontal="center"/>
    </xf>
    <xf numFmtId="41" fontId="8" fillId="2" borderId="103" xfId="2" applyNumberFormat="1" applyFont="1" applyFill="1" applyBorder="1" applyProtection="1">
      <protection locked="0"/>
    </xf>
    <xf numFmtId="41" fontId="8" fillId="2" borderId="32" xfId="2" applyNumberFormat="1" applyFont="1" applyFill="1" applyBorder="1" applyProtection="1">
      <protection locked="0"/>
    </xf>
    <xf numFmtId="41" fontId="31" fillId="0" borderId="62" xfId="10" applyNumberFormat="1" applyFont="1" applyBorder="1"/>
    <xf numFmtId="41" fontId="31" fillId="0" borderId="62" xfId="10" applyNumberFormat="1" applyFont="1" applyBorder="1" applyAlignment="1">
      <alignment horizontal="center"/>
    </xf>
    <xf numFmtId="41" fontId="8" fillId="0" borderId="103" xfId="2" applyNumberFormat="1" applyFont="1" applyBorder="1"/>
    <xf numFmtId="0" fontId="7" fillId="0" borderId="104" xfId="10" applyFont="1" applyBorder="1"/>
    <xf numFmtId="0" fontId="8" fillId="0" borderId="104" xfId="10" applyFont="1" applyBorder="1" applyAlignment="1">
      <alignment horizontal="center"/>
    </xf>
    <xf numFmtId="10" fontId="31" fillId="0" borderId="104" xfId="13" applyNumberFormat="1" applyFont="1" applyBorder="1"/>
    <xf numFmtId="43" fontId="8" fillId="0" borderId="103" xfId="2" applyNumberFormat="1" applyFont="1" applyBorder="1"/>
    <xf numFmtId="9" fontId="31" fillId="0" borderId="32" xfId="13" applyFont="1" applyBorder="1"/>
    <xf numFmtId="41" fontId="31" fillId="0" borderId="66" xfId="10" applyNumberFormat="1" applyFont="1" applyBorder="1"/>
    <xf numFmtId="10" fontId="8" fillId="0" borderId="104" xfId="13" applyNumberFormat="1" applyFont="1" applyBorder="1"/>
    <xf numFmtId="41" fontId="31" fillId="0" borderId="105" xfId="10" applyNumberFormat="1" applyFont="1" applyBorder="1"/>
    <xf numFmtId="41" fontId="8" fillId="2" borderId="33" xfId="2" applyNumberFormat="1" applyFont="1" applyFill="1" applyBorder="1" applyProtection="1">
      <protection locked="0"/>
    </xf>
    <xf numFmtId="41" fontId="8" fillId="0" borderId="33" xfId="2" applyNumberFormat="1" applyFont="1" applyBorder="1"/>
    <xf numFmtId="41" fontId="8" fillId="0" borderId="106" xfId="2" applyNumberFormat="1" applyFont="1" applyBorder="1"/>
    <xf numFmtId="43" fontId="8" fillId="0" borderId="106" xfId="2" applyNumberFormat="1" applyFont="1" applyBorder="1"/>
    <xf numFmtId="41" fontId="31" fillId="0" borderId="107" xfId="2" applyNumberFormat="1" applyFont="1" applyBorder="1"/>
    <xf numFmtId="41" fontId="8" fillId="2" borderId="67" xfId="2" applyNumberFormat="1" applyFont="1" applyFill="1" applyBorder="1" applyProtection="1">
      <protection locked="0"/>
    </xf>
    <xf numFmtId="0" fontId="8" fillId="0" borderId="32" xfId="10" quotePrefix="1" applyFont="1" applyBorder="1" applyAlignment="1">
      <alignment horizontal="center"/>
    </xf>
    <xf numFmtId="0" fontId="8" fillId="0" borderId="32" xfId="10" applyFont="1" applyBorder="1"/>
    <xf numFmtId="41" fontId="8" fillId="3" borderId="103" xfId="13" applyNumberFormat="1" applyFont="1" applyFill="1" applyBorder="1" applyProtection="1">
      <protection locked="0"/>
    </xf>
    <xf numFmtId="41" fontId="8" fillId="3" borderId="33" xfId="13" applyNumberFormat="1" applyFont="1" applyFill="1" applyBorder="1" applyProtection="1">
      <protection locked="0"/>
    </xf>
    <xf numFmtId="41" fontId="8" fillId="0" borderId="62" xfId="2" applyNumberFormat="1" applyFont="1" applyBorder="1"/>
    <xf numFmtId="0" fontId="7" fillId="0" borderId="103" xfId="10" applyFont="1" applyBorder="1"/>
    <xf numFmtId="0" fontId="7" fillId="0" borderId="32" xfId="10" applyFont="1" applyBorder="1"/>
    <xf numFmtId="0" fontId="8" fillId="0" borderId="9" xfId="10" applyFont="1" applyBorder="1" applyAlignment="1">
      <alignment horizontal="center"/>
    </xf>
    <xf numFmtId="9" fontId="8" fillId="0" borderId="10" xfId="13" applyFont="1" applyBorder="1" applyAlignment="1">
      <alignment horizontal="center"/>
    </xf>
    <xf numFmtId="0" fontId="8" fillId="0" borderId="108" xfId="10" applyFont="1" applyBorder="1"/>
    <xf numFmtId="0" fontId="8" fillId="0" borderId="109" xfId="0" applyFont="1" applyBorder="1"/>
    <xf numFmtId="0" fontId="8" fillId="0" borderId="103" xfId="0" applyFont="1" applyBorder="1"/>
    <xf numFmtId="0" fontId="8" fillId="0" borderId="9" xfId="10" applyFont="1" applyBorder="1"/>
    <xf numFmtId="0" fontId="8" fillId="0" borderId="110" xfId="0" applyFont="1" applyBorder="1"/>
    <xf numFmtId="0" fontId="7" fillId="0" borderId="9" xfId="10" applyFont="1" applyBorder="1"/>
    <xf numFmtId="0" fontId="8" fillId="0" borderId="111" xfId="0" applyFont="1" applyBorder="1"/>
    <xf numFmtId="0" fontId="8" fillId="0" borderId="103" xfId="10" applyFont="1" applyBorder="1"/>
    <xf numFmtId="0" fontId="8" fillId="0" borderId="19" xfId="10" applyFont="1" applyBorder="1" applyAlignment="1">
      <alignment horizontal="right"/>
    </xf>
    <xf numFmtId="0" fontId="12" fillId="0" borderId="19" xfId="11" applyFont="1" applyBorder="1" applyAlignment="1">
      <alignment vertical="center"/>
    </xf>
    <xf numFmtId="0" fontId="7" fillId="0" borderId="9" xfId="11" applyFont="1" applyBorder="1" applyAlignment="1">
      <alignment vertical="center"/>
    </xf>
    <xf numFmtId="0" fontId="8" fillId="0" borderId="10" xfId="11" applyFont="1" applyBorder="1" applyAlignment="1">
      <alignment vertical="center"/>
    </xf>
    <xf numFmtId="37" fontId="35" fillId="0" borderId="53" xfId="11" applyNumberFormat="1" applyFont="1" applyBorder="1" applyAlignment="1">
      <alignment vertical="center"/>
    </xf>
    <xf numFmtId="37" fontId="35" fillId="0" borderId="44" xfId="11" applyNumberFormat="1" applyFont="1" applyBorder="1" applyAlignment="1">
      <alignment vertical="center"/>
    </xf>
    <xf numFmtId="37" fontId="7" fillId="0" borderId="44" xfId="11" applyNumberFormat="1" applyFont="1" applyBorder="1" applyAlignment="1">
      <alignment vertical="center"/>
    </xf>
    <xf numFmtId="37" fontId="7" fillId="0" borderId="44" xfId="11" applyNumberFormat="1" applyFont="1" applyBorder="1" applyAlignment="1">
      <alignment horizontal="left" vertical="center"/>
    </xf>
    <xf numFmtId="37" fontId="35" fillId="0" borderId="9" xfId="11" applyNumberFormat="1" applyFont="1" applyBorder="1" applyAlignment="1">
      <alignment vertical="center"/>
    </xf>
    <xf numFmtId="37" fontId="35" fillId="0" borderId="10" xfId="11" applyNumberFormat="1" applyFont="1" applyBorder="1" applyAlignment="1">
      <alignment vertical="center"/>
    </xf>
    <xf numFmtId="37" fontId="7" fillId="0" borderId="10" xfId="11" applyNumberFormat="1" applyFont="1" applyBorder="1" applyAlignment="1">
      <alignment vertical="center"/>
    </xf>
    <xf numFmtId="37" fontId="7" fillId="0" borderId="10" xfId="11" applyNumberFormat="1" applyFont="1" applyBorder="1" applyAlignment="1">
      <alignment horizontal="left" vertical="center"/>
    </xf>
    <xf numFmtId="37" fontId="7" fillId="0" borderId="112" xfId="11" applyNumberFormat="1" applyFont="1" applyBorder="1" applyAlignment="1">
      <alignment horizontal="center" vertical="center"/>
    </xf>
    <xf numFmtId="43" fontId="7" fillId="0" borderId="113" xfId="11" applyNumberFormat="1" applyFont="1" applyBorder="1" applyAlignment="1">
      <alignment horizontal="center" vertical="center"/>
    </xf>
    <xf numFmtId="37" fontId="7" fillId="0" borderId="114" xfId="11" applyNumberFormat="1" applyFont="1" applyBorder="1" applyAlignment="1">
      <alignment horizontal="center" vertical="center"/>
    </xf>
    <xf numFmtId="43" fontId="8" fillId="0" borderId="115" xfId="11" applyNumberFormat="1" applyFont="1" applyBorder="1" applyAlignment="1">
      <alignment horizontal="left" vertical="center"/>
    </xf>
    <xf numFmtId="0" fontId="7" fillId="0" borderId="116" xfId="0" applyFont="1" applyBorder="1" applyAlignment="1">
      <alignment horizontal="center" wrapText="1"/>
    </xf>
    <xf numFmtId="0" fontId="7" fillId="0" borderId="117" xfId="0" applyFont="1" applyBorder="1" applyAlignment="1">
      <alignment horizontal="center"/>
    </xf>
    <xf numFmtId="0" fontId="7" fillId="0" borderId="118" xfId="0" applyFont="1" applyBorder="1" applyAlignment="1">
      <alignment horizontal="center" wrapText="1"/>
    </xf>
    <xf numFmtId="0" fontId="7" fillId="0" borderId="119" xfId="0" applyFont="1" applyBorder="1" applyAlignment="1">
      <alignment horizontal="center" wrapText="1"/>
    </xf>
    <xf numFmtId="37" fontId="7" fillId="0" borderId="120" xfId="11" applyNumberFormat="1" applyFont="1" applyBorder="1" applyAlignment="1">
      <alignment horizontal="center" vertical="center"/>
    </xf>
    <xf numFmtId="37" fontId="7" fillId="0" borderId="81" xfId="11" applyNumberFormat="1" applyFont="1" applyBorder="1" applyAlignment="1">
      <alignment horizontal="center" vertical="center"/>
    </xf>
    <xf numFmtId="10" fontId="8" fillId="0" borderId="67" xfId="11" applyNumberFormat="1" applyFont="1" applyBorder="1" applyAlignment="1">
      <alignment vertical="center"/>
    </xf>
    <xf numFmtId="164" fontId="8" fillId="0" borderId="31" xfId="11" applyNumberFormat="1" applyFont="1" applyBorder="1" applyAlignment="1">
      <alignment vertical="center"/>
    </xf>
    <xf numFmtId="0" fontId="12" fillId="0" borderId="28" xfId="11" applyFont="1" applyBorder="1" applyAlignment="1">
      <alignment vertical="center"/>
    </xf>
    <xf numFmtId="164" fontId="8" fillId="0" borderId="121" xfId="11" applyNumberFormat="1" applyFont="1" applyBorder="1" applyAlignment="1">
      <alignment horizontal="left" vertical="center"/>
    </xf>
    <xf numFmtId="43" fontId="8" fillId="0" borderId="28" xfId="11" applyNumberFormat="1" applyFont="1" applyBorder="1" applyAlignment="1">
      <alignment horizontal="left" vertical="center"/>
    </xf>
    <xf numFmtId="0" fontId="8" fillId="0" borderId="122" xfId="0" applyFont="1" applyBorder="1"/>
    <xf numFmtId="164" fontId="8" fillId="0" borderId="122" xfId="11" applyNumberFormat="1" applyFont="1" applyBorder="1" applyAlignment="1">
      <alignment vertical="center"/>
    </xf>
    <xf numFmtId="10" fontId="8" fillId="0" borderId="123" xfId="11" applyNumberFormat="1" applyFont="1" applyBorder="1" applyAlignment="1">
      <alignment vertical="center"/>
    </xf>
    <xf numFmtId="43" fontId="8" fillId="0" borderId="69" xfId="11" applyNumberFormat="1" applyFont="1" applyBorder="1" applyAlignment="1">
      <alignment horizontal="left" vertical="center" wrapText="1"/>
    </xf>
    <xf numFmtId="37" fontId="7" fillId="0" borderId="120" xfId="11" applyNumberFormat="1" applyFont="1" applyBorder="1" applyAlignment="1">
      <alignment horizontal="center"/>
    </xf>
    <xf numFmtId="37" fontId="7" fillId="0" borderId="114" xfId="11" applyNumberFormat="1" applyFont="1" applyBorder="1" applyAlignment="1">
      <alignment horizontal="center"/>
    </xf>
    <xf numFmtId="37" fontId="7" fillId="0" borderId="81" xfId="11" applyNumberFormat="1" applyFont="1" applyBorder="1" applyAlignment="1">
      <alignment horizontal="center"/>
    </xf>
    <xf numFmtId="37" fontId="7" fillId="0" borderId="124" xfId="11" applyNumberFormat="1" applyFont="1" applyBorder="1" applyAlignment="1">
      <alignment horizontal="center"/>
    </xf>
    <xf numFmtId="37" fontId="7" fillId="9" borderId="81" xfId="11" applyNumberFormat="1" applyFont="1" applyFill="1" applyBorder="1" applyAlignment="1">
      <alignment horizontal="center"/>
    </xf>
    <xf numFmtId="0" fontId="12" fillId="0" borderId="10" xfId="11" applyFont="1" applyBorder="1" applyAlignment="1">
      <alignment vertical="center"/>
    </xf>
    <xf numFmtId="0" fontId="12" fillId="0" borderId="51" xfId="11" applyFont="1" applyBorder="1" applyAlignment="1">
      <alignment vertical="center"/>
    </xf>
    <xf numFmtId="49" fontId="7" fillId="0" borderId="5" xfId="11" applyNumberFormat="1" applyFont="1" applyBorder="1" applyAlignment="1">
      <alignment horizontal="center" vertical="center"/>
    </xf>
    <xf numFmtId="0" fontId="12" fillId="0" borderId="20" xfId="11" applyFont="1" applyBorder="1" applyAlignment="1">
      <alignment vertical="center"/>
    </xf>
    <xf numFmtId="0" fontId="11" fillId="0" borderId="20" xfId="11" applyFont="1" applyBorder="1" applyAlignment="1">
      <alignment vertical="center"/>
    </xf>
    <xf numFmtId="10" fontId="8" fillId="10" borderId="6" xfId="13" applyNumberFormat="1" applyFont="1" applyFill="1" applyBorder="1" applyAlignment="1" applyProtection="1">
      <alignment horizontal="center"/>
      <protection locked="0"/>
    </xf>
    <xf numFmtId="10" fontId="7" fillId="0" borderId="2" xfId="0" applyNumberFormat="1" applyFont="1" applyBorder="1" applyAlignment="1">
      <alignment horizontal="center"/>
    </xf>
    <xf numFmtId="0" fontId="0" fillId="0" borderId="125" xfId="0" applyBorder="1"/>
    <xf numFmtId="5" fontId="8" fillId="0" borderId="28" xfId="6" applyFont="1" applyBorder="1"/>
    <xf numFmtId="0" fontId="0" fillId="0" borderId="23" xfId="0" applyBorder="1"/>
    <xf numFmtId="10" fontId="8" fillId="0" borderId="31" xfId="0" applyNumberFormat="1" applyFont="1" applyBorder="1"/>
    <xf numFmtId="169" fontId="8" fillId="7" borderId="126" xfId="6" applyNumberFormat="1" applyFont="1" applyFill="1" applyBorder="1"/>
    <xf numFmtId="169" fontId="8" fillId="0" borderId="126" xfId="6" applyNumberFormat="1" applyFont="1" applyBorder="1"/>
    <xf numFmtId="0" fontId="8" fillId="0" borderId="84" xfId="0" applyFont="1" applyBorder="1" applyAlignment="1">
      <alignment horizontal="center"/>
    </xf>
    <xf numFmtId="0" fontId="8" fillId="0" borderId="85" xfId="0" applyFont="1" applyBorder="1" applyAlignment="1">
      <alignment horizontal="center"/>
    </xf>
    <xf numFmtId="0" fontId="8" fillId="0" borderId="87" xfId="0" applyFont="1" applyBorder="1" applyAlignment="1">
      <alignment horizontal="center"/>
    </xf>
    <xf numFmtId="0" fontId="0" fillId="0" borderId="127" xfId="0" applyBorder="1"/>
    <xf numFmtId="0" fontId="0" fillId="0" borderId="121" xfId="0" applyBorder="1"/>
    <xf numFmtId="0" fontId="8" fillId="6" borderId="33" xfId="0" applyFont="1" applyFill="1" applyBorder="1"/>
    <xf numFmtId="0" fontId="8" fillId="6" borderId="64" xfId="0" applyFont="1" applyFill="1" applyBorder="1"/>
    <xf numFmtId="0" fontId="8" fillId="6" borderId="33" xfId="0" applyFont="1" applyFill="1" applyBorder="1" applyAlignment="1">
      <alignment horizontal="center"/>
    </xf>
    <xf numFmtId="10" fontId="8" fillId="6" borderId="69" xfId="13" applyNumberFormat="1" applyFont="1" applyFill="1" applyBorder="1"/>
    <xf numFmtId="38" fontId="8" fillId="6" borderId="67" xfId="6" applyNumberFormat="1" applyFont="1" applyFill="1" applyBorder="1"/>
    <xf numFmtId="0" fontId="0" fillId="0" borderId="20" xfId="0" applyBorder="1"/>
    <xf numFmtId="38" fontId="8" fillId="6" borderId="8" xfId="6" applyNumberFormat="1" applyFont="1" applyFill="1" applyBorder="1"/>
    <xf numFmtId="38" fontId="8" fillId="6" borderId="128" xfId="6" applyNumberFormat="1" applyFont="1" applyFill="1" applyBorder="1"/>
    <xf numFmtId="6" fontId="8" fillId="0" borderId="20" xfId="6" applyNumberFormat="1" applyFont="1" applyBorder="1"/>
    <xf numFmtId="0" fontId="0" fillId="0" borderId="129" xfId="0" applyBorder="1"/>
    <xf numFmtId="0" fontId="32" fillId="6" borderId="33" xfId="0" applyFont="1" applyFill="1" applyBorder="1"/>
    <xf numFmtId="0" fontId="30" fillId="6" borderId="64" xfId="0" applyFont="1" applyFill="1" applyBorder="1"/>
    <xf numFmtId="0" fontId="32" fillId="6" borderId="69" xfId="0" applyFont="1" applyFill="1" applyBorder="1" applyAlignment="1">
      <alignment horizontal="center"/>
    </xf>
    <xf numFmtId="0" fontId="32" fillId="0" borderId="28" xfId="0" applyFont="1" applyBorder="1"/>
    <xf numFmtId="0" fontId="32" fillId="0" borderId="28" xfId="0" applyFont="1" applyBorder="1" applyAlignment="1">
      <alignment horizontal="center"/>
    </xf>
    <xf numFmtId="6" fontId="8" fillId="0" borderId="28" xfId="6" applyNumberFormat="1" applyFont="1" applyBorder="1"/>
    <xf numFmtId="0" fontId="8" fillId="0" borderId="28" xfId="6" applyNumberFormat="1" applyFont="1" applyBorder="1"/>
    <xf numFmtId="10" fontId="8" fillId="0" borderId="28" xfId="13" applyNumberFormat="1" applyFont="1" applyBorder="1"/>
    <xf numFmtId="6" fontId="8" fillId="0" borderId="121" xfId="6" applyNumberFormat="1" applyFont="1" applyBorder="1"/>
    <xf numFmtId="10" fontId="8" fillId="6" borderId="69" xfId="6" applyNumberFormat="1" applyFont="1" applyFill="1" applyBorder="1"/>
    <xf numFmtId="6" fontId="8" fillId="0" borderId="130" xfId="6" applyNumberFormat="1" applyFont="1" applyBorder="1"/>
    <xf numFmtId="10" fontId="8" fillId="0" borderId="131" xfId="13" applyNumberFormat="1" applyFont="1" applyBorder="1"/>
    <xf numFmtId="10" fontId="8" fillId="0" borderId="132" xfId="13" applyNumberFormat="1" applyFont="1" applyBorder="1"/>
    <xf numFmtId="10" fontId="8" fillId="0" borderId="128" xfId="13" applyNumberFormat="1" applyFont="1" applyBorder="1"/>
    <xf numFmtId="10" fontId="8" fillId="0" borderId="133" xfId="13" applyNumberFormat="1" applyFont="1" applyBorder="1"/>
    <xf numFmtId="0" fontId="0" fillId="0" borderId="24" xfId="0" applyBorder="1"/>
    <xf numFmtId="0" fontId="0" fillId="0" borderId="134" xfId="0" applyBorder="1"/>
    <xf numFmtId="38" fontId="8" fillId="0" borderId="66" xfId="6" applyNumberFormat="1" applyFont="1" applyBorder="1"/>
    <xf numFmtId="10" fontId="8" fillId="0" borderId="135" xfId="13" applyNumberFormat="1" applyFont="1" applyBorder="1"/>
    <xf numFmtId="10" fontId="8" fillId="6" borderId="8" xfId="13" applyNumberFormat="1" applyFont="1" applyFill="1" applyBorder="1"/>
    <xf numFmtId="38" fontId="8" fillId="6" borderId="67" xfId="6" applyNumberFormat="1" applyFont="1" applyFill="1" applyBorder="1" applyProtection="1">
      <protection locked="0"/>
    </xf>
    <xf numFmtId="6" fontId="8" fillId="0" borderId="0" xfId="13" applyNumberFormat="1" applyFont="1" applyAlignment="1">
      <alignment horizontal="right"/>
    </xf>
    <xf numFmtId="6" fontId="8" fillId="0" borderId="0" xfId="13" applyNumberFormat="1" applyFont="1"/>
    <xf numFmtId="10" fontId="8" fillId="6" borderId="69" xfId="13" applyNumberFormat="1" applyFont="1" applyFill="1" applyBorder="1"/>
    <xf numFmtId="38" fontId="8" fillId="6" borderId="93" xfId="7" applyNumberFormat="1" applyFont="1" applyFill="1" applyBorder="1"/>
    <xf numFmtId="38" fontId="8" fillId="6" borderId="136" xfId="7" applyNumberFormat="1" applyFont="1" applyFill="1" applyBorder="1"/>
    <xf numFmtId="0" fontId="28" fillId="6" borderId="33" xfId="0" applyFont="1" applyFill="1" applyBorder="1"/>
    <xf numFmtId="0" fontId="32" fillId="6" borderId="64" xfId="0" applyFont="1" applyFill="1" applyBorder="1"/>
    <xf numFmtId="0" fontId="8" fillId="0" borderId="135" xfId="0" applyFont="1" applyBorder="1"/>
    <xf numFmtId="0" fontId="30" fillId="0" borderId="137" xfId="0" applyFont="1" applyBorder="1"/>
    <xf numFmtId="0" fontId="8" fillId="6" borderId="64" xfId="0" applyFont="1" applyFill="1" applyBorder="1"/>
    <xf numFmtId="0" fontId="32" fillId="6" borderId="69" xfId="0" quotePrefix="1" applyFont="1" applyFill="1" applyBorder="1" applyAlignment="1">
      <alignment horizontal="center"/>
    </xf>
    <xf numFmtId="10" fontId="8" fillId="0" borderId="22" xfId="13" applyNumberFormat="1" applyFont="1" applyBorder="1"/>
    <xf numFmtId="10" fontId="8" fillId="0" borderId="138" xfId="13" applyNumberFormat="1" applyFont="1" applyBorder="1"/>
    <xf numFmtId="10" fontId="8" fillId="6" borderId="89" xfId="13" applyNumberFormat="1" applyFont="1" applyFill="1" applyBorder="1"/>
    <xf numFmtId="0" fontId="32" fillId="0" borderId="139" xfId="0" applyFont="1" applyBorder="1"/>
    <xf numFmtId="0" fontId="30" fillId="0" borderId="31" xfId="0" applyFont="1" applyBorder="1"/>
    <xf numFmtId="43" fontId="8" fillId="0" borderId="32" xfId="10" applyNumberFormat="1" applyFont="1" applyBorder="1"/>
    <xf numFmtId="41" fontId="8" fillId="0" borderId="32" xfId="2" applyNumberFormat="1" applyFont="1" applyBorder="1"/>
    <xf numFmtId="41" fontId="8" fillId="3" borderId="32" xfId="13" applyNumberFormat="1" applyFont="1" applyFill="1" applyBorder="1" applyProtection="1">
      <protection locked="0"/>
    </xf>
    <xf numFmtId="41" fontId="8" fillId="0" borderId="0" xfId="13" applyNumberFormat="1" applyFont="1"/>
    <xf numFmtId="41" fontId="31" fillId="0" borderId="0" xfId="10" applyNumberFormat="1" applyFont="1"/>
    <xf numFmtId="9" fontId="31" fillId="0" borderId="66" xfId="13" applyFont="1" applyBorder="1"/>
    <xf numFmtId="10" fontId="31" fillId="0" borderId="140" xfId="13" applyNumberFormat="1" applyFont="1" applyBorder="1"/>
    <xf numFmtId="10" fontId="8" fillId="0" borderId="51" xfId="13" applyNumberFormat="1" applyFont="1" applyBorder="1"/>
    <xf numFmtId="10" fontId="8" fillId="0" borderId="140" xfId="13" applyNumberFormat="1" applyFont="1" applyBorder="1"/>
    <xf numFmtId="10" fontId="31" fillId="0" borderId="51" xfId="13" applyNumberFormat="1" applyFont="1" applyBorder="1"/>
    <xf numFmtId="10" fontId="8" fillId="0" borderId="20" xfId="13" applyNumberFormat="1" applyFont="1" applyBorder="1" applyAlignment="1">
      <alignment horizontal="center"/>
    </xf>
    <xf numFmtId="10" fontId="31" fillId="0" borderId="20" xfId="13" applyNumberFormat="1" applyFont="1" applyBorder="1"/>
    <xf numFmtId="10" fontId="31" fillId="0" borderId="68" xfId="13" applyNumberFormat="1" applyFont="1" applyBorder="1"/>
    <xf numFmtId="0" fontId="7" fillId="0" borderId="28" xfId="10" applyFont="1" applyBorder="1"/>
    <xf numFmtId="43" fontId="8" fillId="0" borderId="28" xfId="2" applyNumberFormat="1" applyFont="1" applyBorder="1"/>
    <xf numFmtId="43" fontId="8" fillId="0" borderId="121" xfId="10" applyNumberFormat="1" applyFont="1" applyBorder="1"/>
    <xf numFmtId="41" fontId="8" fillId="0" borderId="28" xfId="2" applyNumberFormat="1" applyFont="1" applyBorder="1"/>
    <xf numFmtId="43" fontId="8" fillId="0" borderId="121" xfId="2" applyNumberFormat="1" applyFont="1" applyBorder="1"/>
    <xf numFmtId="41" fontId="8" fillId="2" borderId="141" xfId="2" applyNumberFormat="1" applyFont="1" applyFill="1" applyBorder="1" applyProtection="1">
      <protection locked="0"/>
    </xf>
    <xf numFmtId="0" fontId="8" fillId="0" borderId="51" xfId="10" applyFont="1" applyBorder="1" applyAlignment="1">
      <alignment horizontal="center"/>
    </xf>
    <xf numFmtId="0" fontId="8" fillId="0" borderId="20" xfId="10" applyFont="1" applyBorder="1" applyAlignment="1">
      <alignment horizontal="center"/>
    </xf>
    <xf numFmtId="0" fontId="8" fillId="0" borderId="142" xfId="10" applyFont="1" applyBorder="1" applyAlignment="1">
      <alignment horizontal="right"/>
    </xf>
    <xf numFmtId="10" fontId="31" fillId="0" borderId="28" xfId="13" applyNumberFormat="1" applyFont="1" applyBorder="1"/>
    <xf numFmtId="41" fontId="8" fillId="0" borderId="121" xfId="2" applyNumberFormat="1" applyFont="1" applyBorder="1"/>
    <xf numFmtId="10" fontId="8" fillId="0" borderId="64" xfId="13" applyNumberFormat="1" applyFont="1" applyBorder="1"/>
    <xf numFmtId="10" fontId="8" fillId="0" borderId="143" xfId="13" applyNumberFormat="1" applyFont="1" applyBorder="1"/>
    <xf numFmtId="10" fontId="31" fillId="0" borderId="143" xfId="13" applyNumberFormat="1" applyFont="1" applyBorder="1"/>
    <xf numFmtId="10" fontId="8" fillId="0" borderId="144" xfId="13" applyNumberFormat="1" applyFont="1" applyBorder="1" applyAlignment="1">
      <alignment horizontal="center"/>
    </xf>
    <xf numFmtId="10" fontId="8" fillId="0" borderId="145" xfId="13" applyNumberFormat="1" applyFont="1" applyBorder="1" applyAlignment="1">
      <alignment horizontal="center"/>
    </xf>
    <xf numFmtId="10" fontId="31" fillId="0" borderId="145" xfId="13" applyNumberFormat="1" applyFont="1" applyBorder="1"/>
    <xf numFmtId="10" fontId="31" fillId="0" borderId="146" xfId="13" applyNumberFormat="1" applyFont="1" applyBorder="1"/>
    <xf numFmtId="10" fontId="8" fillId="0" borderId="145" xfId="13" applyNumberFormat="1" applyFont="1" applyBorder="1"/>
    <xf numFmtId="43" fontId="8" fillId="0" borderId="9" xfId="2" applyNumberFormat="1" applyFont="1" applyBorder="1" applyAlignment="1">
      <alignment horizontal="center"/>
    </xf>
    <xf numFmtId="43" fontId="8" fillId="0" borderId="10" xfId="10" applyNumberFormat="1" applyFont="1" applyBorder="1" applyAlignment="1">
      <alignment horizontal="center"/>
    </xf>
    <xf numFmtId="9" fontId="8" fillId="0" borderId="51" xfId="13" applyFont="1" applyBorder="1" applyAlignment="1">
      <alignment horizontal="center"/>
    </xf>
    <xf numFmtId="41" fontId="8" fillId="2" borderId="147" xfId="2" applyNumberFormat="1" applyFont="1" applyFill="1" applyBorder="1" applyProtection="1">
      <protection locked="0"/>
    </xf>
    <xf numFmtId="41" fontId="8" fillId="0" borderId="142" xfId="13" applyNumberFormat="1" applyFont="1" applyBorder="1"/>
    <xf numFmtId="9" fontId="8" fillId="0" borderId="121" xfId="13" applyFont="1" applyBorder="1"/>
    <xf numFmtId="41" fontId="8" fillId="0" borderId="102" xfId="2" applyNumberFormat="1" applyFont="1" applyBorder="1"/>
    <xf numFmtId="10" fontId="8" fillId="0" borderId="121" xfId="13" applyNumberFormat="1" applyFont="1" applyBorder="1"/>
    <xf numFmtId="10" fontId="8" fillId="0" borderId="51" xfId="13" applyNumberFormat="1" applyFont="1" applyBorder="1" applyAlignment="1">
      <alignment horizontal="center"/>
    </xf>
    <xf numFmtId="10" fontId="31" fillId="0" borderId="121" xfId="13" applyNumberFormat="1" applyFont="1" applyBorder="1"/>
    <xf numFmtId="0" fontId="47" fillId="0" borderId="0" xfId="8" applyAlignment="1">
      <alignment horizontal="left"/>
    </xf>
    <xf numFmtId="10" fontId="8" fillId="0" borderId="23" xfId="13" applyNumberFormat="1" applyFont="1" applyBorder="1"/>
    <xf numFmtId="10" fontId="8" fillId="0" borderId="129" xfId="13" applyNumberFormat="1" applyFont="1" applyBorder="1"/>
    <xf numFmtId="43" fontId="8" fillId="0" borderId="96" xfId="10" applyNumberFormat="1" applyFont="1" applyBorder="1"/>
    <xf numFmtId="0" fontId="8" fillId="0" borderId="71" xfId="0" applyFont="1" applyBorder="1" applyAlignment="1">
      <alignment horizontal="center"/>
    </xf>
    <xf numFmtId="0" fontId="32" fillId="0" borderId="0" xfId="0" applyFont="1" applyAlignment="1">
      <alignment horizontal="center"/>
    </xf>
    <xf numFmtId="6" fontId="8" fillId="0" borderId="23" xfId="6" applyNumberFormat="1" applyFont="1" applyBorder="1"/>
    <xf numFmtId="43" fontId="8" fillId="0" borderId="33" xfId="11" applyNumberFormat="1" applyFont="1" applyBorder="1" applyAlignment="1">
      <alignment horizontal="left" vertical="center" wrapText="1"/>
    </xf>
    <xf numFmtId="0" fontId="7" fillId="0" borderId="18" xfId="11" applyFont="1" applyBorder="1" applyAlignment="1">
      <alignment horizontal="center" vertical="center"/>
    </xf>
    <xf numFmtId="43" fontId="7" fillId="0" borderId="18" xfId="11" applyNumberFormat="1" applyFont="1" applyBorder="1" applyAlignment="1">
      <alignment horizontal="center" vertical="center"/>
    </xf>
    <xf numFmtId="0" fontId="7" fillId="0" borderId="96" xfId="11" applyFont="1" applyBorder="1" applyAlignment="1">
      <alignment horizontal="center" vertical="center"/>
    </xf>
    <xf numFmtId="164" fontId="8" fillId="0" borderId="28" xfId="11" applyNumberFormat="1" applyFont="1" applyBorder="1" applyAlignment="1">
      <alignment horizontal="center" vertical="center"/>
    </xf>
    <xf numFmtId="164" fontId="8" fillId="0" borderId="31" xfId="11" applyNumberFormat="1" applyFont="1" applyBorder="1" applyAlignment="1">
      <alignment horizontal="center" vertical="center"/>
    </xf>
    <xf numFmtId="43" fontId="8" fillId="0" borderId="31" xfId="11" applyNumberFormat="1" applyFont="1" applyBorder="1" applyAlignment="1">
      <alignment horizontal="left" vertical="center"/>
    </xf>
    <xf numFmtId="164" fontId="8" fillId="0" borderId="31" xfId="11" applyNumberFormat="1" applyFont="1" applyBorder="1" applyAlignment="1">
      <alignment horizontal="left" vertical="center"/>
    </xf>
    <xf numFmtId="164" fontId="8" fillId="0" borderId="148" xfId="11" applyNumberFormat="1" applyFont="1" applyBorder="1" applyAlignment="1">
      <alignment horizontal="left" vertical="center"/>
    </xf>
    <xf numFmtId="0" fontId="8" fillId="0" borderId="31" xfId="11" applyFont="1" applyBorder="1" applyAlignment="1">
      <alignment vertical="center"/>
    </xf>
    <xf numFmtId="10" fontId="8" fillId="0" borderId="31" xfId="11" applyNumberFormat="1" applyFont="1" applyBorder="1" applyAlignment="1">
      <alignment vertical="center"/>
    </xf>
    <xf numFmtId="10" fontId="8" fillId="0" borderId="148" xfId="11" applyNumberFormat="1" applyFont="1" applyBorder="1" applyAlignment="1">
      <alignment vertical="center"/>
    </xf>
    <xf numFmtId="164" fontId="8" fillId="0" borderId="0" xfId="11" applyNumberFormat="1" applyFont="1" applyAlignment="1">
      <alignment horizontal="center" vertical="center"/>
    </xf>
    <xf numFmtId="10" fontId="8" fillId="0" borderId="28" xfId="11" applyNumberFormat="1" applyFont="1" applyBorder="1" applyAlignment="1">
      <alignment vertical="center"/>
    </xf>
    <xf numFmtId="10" fontId="8" fillId="0" borderId="0" xfId="11" applyNumberFormat="1" applyFont="1" applyAlignment="1">
      <alignment vertical="center"/>
    </xf>
    <xf numFmtId="0" fontId="7" fillId="0" borderId="0" xfId="0" applyFont="1" applyAlignment="1">
      <alignment horizontal="left" vertical="top"/>
    </xf>
    <xf numFmtId="43" fontId="8" fillId="0" borderId="61" xfId="11" applyNumberFormat="1" applyFont="1" applyBorder="1" applyAlignment="1">
      <alignment horizontal="left" vertical="center" wrapText="1"/>
    </xf>
    <xf numFmtId="165" fontId="8" fillId="0" borderId="0" xfId="1" applyNumberFormat="1" applyFont="1" applyAlignment="1">
      <alignment vertical="center"/>
    </xf>
    <xf numFmtId="164" fontId="8" fillId="0" borderId="149" xfId="11" applyNumberFormat="1" applyFont="1" applyBorder="1" applyAlignment="1">
      <alignment horizontal="center" vertical="center"/>
    </xf>
    <xf numFmtId="3" fontId="8" fillId="0" borderId="69" xfId="13" applyNumberFormat="1" applyFont="1" applyBorder="1"/>
    <xf numFmtId="3" fontId="8" fillId="0" borderId="32" xfId="6" applyNumberFormat="1" applyFont="1" applyBorder="1"/>
    <xf numFmtId="3" fontId="8" fillId="0" borderId="32" xfId="5" applyNumberFormat="1" applyFont="1" applyBorder="1"/>
    <xf numFmtId="3" fontId="8" fillId="0" borderId="32" xfId="13" applyNumberFormat="1" applyFont="1" applyBorder="1"/>
    <xf numFmtId="3" fontId="8" fillId="6" borderId="69" xfId="13" applyNumberFormat="1" applyFont="1" applyFill="1" applyBorder="1"/>
    <xf numFmtId="3" fontId="8" fillId="6" borderId="69" xfId="6" applyNumberFormat="1" applyFont="1" applyFill="1" applyBorder="1"/>
    <xf numFmtId="10" fontId="8" fillId="0" borderId="94" xfId="7" applyNumberFormat="1" applyFont="1" applyBorder="1"/>
    <xf numFmtId="10" fontId="8" fillId="0" borderId="32" xfId="6" applyNumberFormat="1" applyFont="1" applyBorder="1"/>
    <xf numFmtId="3" fontId="8" fillId="6" borderId="33" xfId="6" applyNumberFormat="1" applyFont="1" applyFill="1" applyBorder="1"/>
    <xf numFmtId="3" fontId="8" fillId="6" borderId="33" xfId="13" applyNumberFormat="1" applyFont="1" applyFill="1" applyBorder="1"/>
    <xf numFmtId="10" fontId="8" fillId="0" borderId="150" xfId="6" applyNumberFormat="1" applyFont="1" applyBorder="1"/>
    <xf numFmtId="10" fontId="8" fillId="0" borderId="66" xfId="6" applyNumberFormat="1" applyFont="1" applyBorder="1"/>
    <xf numFmtId="10" fontId="8" fillId="0" borderId="151" xfId="6" applyNumberFormat="1" applyFont="1" applyBorder="1"/>
    <xf numFmtId="10" fontId="8" fillId="0" borderId="130" xfId="6" applyNumberFormat="1" applyFont="1" applyBorder="1"/>
    <xf numFmtId="10" fontId="8" fillId="0" borderId="152" xfId="6" applyNumberFormat="1" applyFont="1" applyBorder="1"/>
    <xf numFmtId="10" fontId="8" fillId="0" borderId="153" xfId="6" applyNumberFormat="1" applyFont="1" applyBorder="1"/>
    <xf numFmtId="3" fontId="8" fillId="6" borderId="132" xfId="6" applyNumberFormat="1" applyFont="1" applyFill="1" applyBorder="1"/>
    <xf numFmtId="3" fontId="8" fillId="6" borderId="93" xfId="6" applyNumberFormat="1" applyFont="1" applyFill="1" applyBorder="1"/>
    <xf numFmtId="10" fontId="8" fillId="0" borderId="27" xfId="6" applyNumberFormat="1" applyFont="1" applyBorder="1"/>
    <xf numFmtId="10" fontId="8" fillId="6" borderId="132" xfId="6" applyNumberFormat="1" applyFont="1" applyFill="1" applyBorder="1"/>
    <xf numFmtId="10" fontId="8" fillId="6" borderId="128" xfId="6" applyNumberFormat="1" applyFont="1" applyFill="1" applyBorder="1"/>
    <xf numFmtId="10" fontId="8" fillId="6" borderId="131" xfId="6" applyNumberFormat="1" applyFont="1" applyFill="1" applyBorder="1"/>
    <xf numFmtId="10" fontId="8" fillId="6" borderId="133" xfId="6" applyNumberFormat="1" applyFont="1" applyFill="1" applyBorder="1"/>
    <xf numFmtId="5" fontId="8" fillId="0" borderId="32" xfId="6" applyFont="1" applyBorder="1"/>
    <xf numFmtId="0" fontId="0" fillId="0" borderId="66" xfId="0" applyBorder="1"/>
    <xf numFmtId="3" fontId="8" fillId="6" borderId="8" xfId="13" applyNumberFormat="1" applyFont="1" applyFill="1" applyBorder="1"/>
    <xf numFmtId="0" fontId="32" fillId="0" borderId="32" xfId="0" quotePrefix="1" applyFont="1" applyBorder="1" applyAlignment="1">
      <alignment horizontal="center"/>
    </xf>
    <xf numFmtId="10" fontId="8" fillId="0" borderId="81" xfId="0" applyNumberFormat="1" applyFont="1" applyBorder="1"/>
    <xf numFmtId="10" fontId="8" fillId="0" borderId="151" xfId="0" applyNumberFormat="1" applyFont="1" applyBorder="1"/>
    <xf numFmtId="6" fontId="8" fillId="0" borderId="20" xfId="13" applyNumberFormat="1" applyFont="1" applyBorder="1"/>
    <xf numFmtId="10" fontId="8" fillId="0" borderId="154" xfId="13" applyNumberFormat="1" applyFont="1" applyBorder="1"/>
    <xf numFmtId="3" fontId="8" fillId="6" borderId="69" xfId="6" applyNumberFormat="1" applyFont="1" applyFill="1" applyBorder="1" applyProtection="1">
      <protection locked="0"/>
    </xf>
    <xf numFmtId="10" fontId="8" fillId="6" borderId="94" xfId="7" applyNumberFormat="1" applyFont="1" applyFill="1" applyBorder="1" applyProtection="1">
      <protection locked="0"/>
    </xf>
    <xf numFmtId="10" fontId="8" fillId="6" borderId="94" xfId="7" applyNumberFormat="1" applyFont="1" applyFill="1" applyBorder="1"/>
    <xf numFmtId="10" fontId="8" fillId="6" borderId="8" xfId="7" applyNumberFormat="1" applyFont="1" applyFill="1" applyBorder="1" applyProtection="1">
      <protection locked="0"/>
    </xf>
    <xf numFmtId="10" fontId="8" fillId="6" borderId="69" xfId="6" applyNumberFormat="1" applyFont="1" applyFill="1" applyBorder="1" applyProtection="1">
      <protection locked="0"/>
    </xf>
    <xf numFmtId="10" fontId="8" fillId="6" borderId="150" xfId="6" applyNumberFormat="1" applyFont="1" applyFill="1" applyBorder="1"/>
    <xf numFmtId="10" fontId="8" fillId="6" borderId="27" xfId="6" applyNumberFormat="1" applyFont="1" applyFill="1" applyBorder="1"/>
    <xf numFmtId="3" fontId="8" fillId="6" borderId="12" xfId="13" applyNumberFormat="1" applyFont="1" applyFill="1" applyBorder="1"/>
    <xf numFmtId="3" fontId="8" fillId="6" borderId="94" xfId="6" applyNumberFormat="1" applyFont="1" applyFill="1" applyBorder="1"/>
    <xf numFmtId="3" fontId="8" fillId="6" borderId="8" xfId="6" applyNumberFormat="1" applyFont="1" applyFill="1" applyBorder="1"/>
    <xf numFmtId="3" fontId="8" fillId="6" borderId="155" xfId="13" applyNumberFormat="1" applyFont="1" applyFill="1" applyBorder="1"/>
    <xf numFmtId="3" fontId="8" fillId="6" borderId="93" xfId="13" applyNumberFormat="1" applyFont="1" applyFill="1" applyBorder="1"/>
    <xf numFmtId="3" fontId="8" fillId="6" borderId="132" xfId="13" applyNumberFormat="1" applyFont="1" applyFill="1" applyBorder="1"/>
    <xf numFmtId="0" fontId="0" fillId="0" borderId="79" xfId="0" applyBorder="1"/>
    <xf numFmtId="0" fontId="0" fillId="0" borderId="156" xfId="0" applyBorder="1"/>
    <xf numFmtId="10" fontId="8" fillId="6" borderId="8" xfId="6" applyNumberFormat="1" applyFont="1" applyFill="1" applyBorder="1"/>
    <xf numFmtId="0" fontId="7" fillId="0" borderId="0" xfId="11" applyFont="1" applyAlignment="1">
      <alignment horizontal="center" vertical="center"/>
    </xf>
    <xf numFmtId="0" fontId="8" fillId="0" borderId="69" xfId="10" quotePrefix="1" applyFont="1" applyBorder="1" applyAlignment="1">
      <alignment horizontal="center"/>
    </xf>
    <xf numFmtId="0" fontId="8" fillId="0" borderId="69" xfId="10" applyFont="1" applyBorder="1" applyAlignment="1">
      <alignment horizontal="center"/>
    </xf>
    <xf numFmtId="43" fontId="8" fillId="0" borderId="157" xfId="2" applyNumberFormat="1" applyFont="1" applyBorder="1" applyAlignment="1">
      <alignment horizontal="center"/>
    </xf>
    <xf numFmtId="0" fontId="8" fillId="0" borderId="81" xfId="0" applyFont="1" applyBorder="1" applyAlignment="1">
      <alignment horizontal="center"/>
    </xf>
    <xf numFmtId="10" fontId="8" fillId="0" borderId="148" xfId="13" applyNumberFormat="1" applyFont="1" applyBorder="1"/>
    <xf numFmtId="3" fontId="8" fillId="7" borderId="8" xfId="6" applyNumberFormat="1" applyFont="1" applyFill="1" applyBorder="1"/>
    <xf numFmtId="10" fontId="8" fillId="6" borderId="27" xfId="13" applyNumberFormat="1" applyFont="1" applyFill="1" applyBorder="1"/>
    <xf numFmtId="10" fontId="8" fillId="6" borderId="8" xfId="13" applyNumberFormat="1" applyFont="1" applyFill="1" applyBorder="1"/>
    <xf numFmtId="10" fontId="8" fillId="6" borderId="21" xfId="0" applyNumberFormat="1" applyFont="1" applyFill="1" applyBorder="1"/>
    <xf numFmtId="10" fontId="8" fillId="6" borderId="97" xfId="0" applyNumberFormat="1" applyFont="1" applyFill="1" applyBorder="1"/>
    <xf numFmtId="10" fontId="8" fillId="0" borderId="131" xfId="6" applyNumberFormat="1" applyFont="1" applyBorder="1"/>
    <xf numFmtId="10" fontId="8" fillId="0" borderId="132" xfId="6" applyNumberFormat="1" applyFont="1" applyBorder="1"/>
    <xf numFmtId="10" fontId="8" fillId="0" borderId="12" xfId="6" applyNumberFormat="1" applyFont="1" applyBorder="1"/>
    <xf numFmtId="10" fontId="8" fillId="0" borderId="22" xfId="6" applyNumberFormat="1" applyFont="1" applyBorder="1"/>
    <xf numFmtId="10" fontId="0" fillId="0" borderId="69" xfId="0" applyNumberFormat="1" applyBorder="1"/>
    <xf numFmtId="10" fontId="8" fillId="0" borderId="158" xfId="6" applyNumberFormat="1" applyFont="1" applyBorder="1"/>
    <xf numFmtId="10" fontId="8" fillId="0" borderId="159" xfId="6" applyNumberFormat="1" applyFont="1" applyBorder="1"/>
    <xf numFmtId="10" fontId="8" fillId="0" borderId="138" xfId="6" applyNumberFormat="1" applyFont="1" applyBorder="1"/>
    <xf numFmtId="10" fontId="8" fillId="0" borderId="128" xfId="6" applyNumberFormat="1" applyFont="1" applyBorder="1"/>
    <xf numFmtId="10" fontId="8" fillId="0" borderId="133" xfId="6" applyNumberFormat="1" applyFont="1" applyBorder="1"/>
    <xf numFmtId="10" fontId="8" fillId="0" borderId="8" xfId="7" applyNumberFormat="1" applyFont="1" applyBorder="1"/>
    <xf numFmtId="10" fontId="8" fillId="0" borderId="160" xfId="6" applyNumberFormat="1" applyFont="1" applyBorder="1"/>
    <xf numFmtId="10" fontId="8" fillId="0" borderId="99" xfId="6" applyNumberFormat="1" applyFont="1" applyBorder="1"/>
    <xf numFmtId="10" fontId="8" fillId="0" borderId="98" xfId="6" applyNumberFormat="1" applyFont="1" applyBorder="1"/>
    <xf numFmtId="10" fontId="8" fillId="0" borderId="161" xfId="6" applyNumberFormat="1" applyFont="1" applyBorder="1"/>
    <xf numFmtId="10" fontId="0" fillId="6" borderId="132" xfId="0" applyNumberFormat="1" applyFill="1" applyBorder="1"/>
    <xf numFmtId="3" fontId="0" fillId="6" borderId="132" xfId="0" applyNumberFormat="1" applyFill="1" applyBorder="1"/>
    <xf numFmtId="10" fontId="0" fillId="6" borderId="131" xfId="0" applyNumberFormat="1" applyFill="1" applyBorder="1"/>
    <xf numFmtId="3" fontId="8" fillId="6" borderId="162" xfId="6" applyNumberFormat="1" applyFont="1" applyFill="1" applyBorder="1"/>
    <xf numFmtId="10" fontId="8" fillId="6" borderId="12" xfId="6" applyNumberFormat="1" applyFont="1" applyFill="1" applyBorder="1"/>
    <xf numFmtId="0" fontId="8" fillId="0" borderId="32" xfId="0" applyFont="1" applyBorder="1" applyAlignment="1">
      <alignment vertical="center"/>
    </xf>
    <xf numFmtId="9" fontId="8" fillId="0" borderId="33" xfId="13" applyFont="1" applyBorder="1" applyAlignment="1">
      <alignment vertical="center"/>
    </xf>
    <xf numFmtId="10" fontId="8" fillId="0" borderId="23" xfId="13" applyNumberFormat="1" applyFont="1" applyBorder="1" applyAlignment="1">
      <alignment horizontal="right"/>
    </xf>
    <xf numFmtId="10" fontId="8" fillId="0" borderId="129" xfId="13" applyNumberFormat="1" applyFont="1" applyBorder="1" applyAlignment="1">
      <alignment horizontal="right"/>
    </xf>
    <xf numFmtId="1" fontId="8" fillId="0" borderId="3" xfId="0" applyNumberFormat="1" applyFont="1" applyBorder="1" applyAlignment="1">
      <alignment horizontal="center"/>
    </xf>
    <xf numFmtId="38" fontId="8" fillId="0" borderId="18" xfId="6" applyNumberFormat="1" applyFont="1" applyBorder="1"/>
    <xf numFmtId="43" fontId="8" fillId="6" borderId="65" xfId="11" applyNumberFormat="1" applyFont="1" applyFill="1" applyBorder="1" applyAlignment="1">
      <alignment horizontal="left" vertical="center"/>
    </xf>
    <xf numFmtId="43" fontId="8" fillId="6" borderId="69" xfId="11" applyNumberFormat="1" applyFont="1" applyFill="1" applyBorder="1" applyAlignment="1">
      <alignment horizontal="left" vertical="center"/>
    </xf>
    <xf numFmtId="43" fontId="8" fillId="6" borderId="33" xfId="11" applyNumberFormat="1" applyFont="1" applyFill="1" applyBorder="1" applyAlignment="1">
      <alignment horizontal="left" vertical="center"/>
    </xf>
    <xf numFmtId="37" fontId="7" fillId="0" borderId="55" xfId="11" applyNumberFormat="1" applyFont="1" applyBorder="1" applyAlignment="1">
      <alignment horizontal="center" vertical="center"/>
    </xf>
    <xf numFmtId="0" fontId="7" fillId="0" borderId="5" xfId="11" applyFont="1" applyBorder="1" applyAlignment="1">
      <alignment vertical="center"/>
    </xf>
    <xf numFmtId="37" fontId="7" fillId="0" borderId="51" xfId="11" applyNumberFormat="1" applyFont="1" applyBorder="1" applyAlignment="1">
      <alignment vertical="center"/>
    </xf>
    <xf numFmtId="43" fontId="8" fillId="0" borderId="0" xfId="0" applyNumberFormat="1" applyFont="1"/>
    <xf numFmtId="0" fontId="5" fillId="0" borderId="28" xfId="0" applyFont="1" applyBorder="1"/>
    <xf numFmtId="37" fontId="8" fillId="0" borderId="0" xfId="0" applyNumberFormat="1" applyFont="1" applyAlignment="1">
      <alignment horizontal="center"/>
    </xf>
    <xf numFmtId="0" fontId="8" fillId="0" borderId="20" xfId="0" applyFont="1" applyBorder="1" applyAlignment="1">
      <alignment horizontal="center"/>
    </xf>
    <xf numFmtId="0" fontId="5" fillId="0" borderId="0" xfId="0" applyFont="1"/>
    <xf numFmtId="166" fontId="8" fillId="0" borderId="23" xfId="6" applyNumberFormat="1" applyFont="1" applyBorder="1" applyAlignment="1">
      <alignment horizontal="right"/>
    </xf>
    <xf numFmtId="0" fontId="5" fillId="0" borderId="31" xfId="0" applyFont="1" applyBorder="1"/>
    <xf numFmtId="43" fontId="8" fillId="0" borderId="135" xfId="13" applyNumberFormat="1" applyFont="1" applyBorder="1"/>
    <xf numFmtId="169" fontId="8" fillId="0" borderId="135" xfId="6" applyNumberFormat="1" applyFont="1" applyBorder="1"/>
    <xf numFmtId="165" fontId="8" fillId="0" borderId="135" xfId="13" applyNumberFormat="1" applyFont="1" applyBorder="1"/>
    <xf numFmtId="10" fontId="8" fillId="0" borderId="163" xfId="13" applyNumberFormat="1" applyFont="1" applyBorder="1"/>
    <xf numFmtId="0" fontId="7" fillId="0" borderId="28" xfId="0" applyFont="1" applyBorder="1"/>
    <xf numFmtId="0" fontId="20" fillId="0" borderId="28" xfId="0" applyFont="1" applyBorder="1"/>
    <xf numFmtId="166" fontId="7" fillId="0" borderId="23" xfId="6" applyNumberFormat="1" applyFont="1" applyBorder="1" applyAlignment="1">
      <alignment horizontal="right"/>
    </xf>
    <xf numFmtId="10" fontId="7" fillId="0" borderId="23" xfId="13" applyNumberFormat="1" applyFont="1" applyBorder="1" applyAlignment="1">
      <alignment horizontal="right"/>
    </xf>
    <xf numFmtId="10" fontId="7" fillId="0" borderId="129" xfId="13" applyNumberFormat="1" applyFont="1" applyBorder="1" applyAlignment="1">
      <alignment horizontal="right"/>
    </xf>
    <xf numFmtId="43" fontId="8" fillId="0" borderId="0" xfId="13" applyNumberFormat="1" applyFont="1"/>
    <xf numFmtId="165" fontId="8" fillId="0" borderId="0" xfId="13" applyNumberFormat="1" applyFont="1"/>
    <xf numFmtId="0" fontId="2" fillId="0" borderId="139" xfId="0" applyFont="1" applyBorder="1"/>
    <xf numFmtId="43" fontId="8" fillId="0" borderId="23" xfId="13" applyNumberFormat="1" applyFont="1" applyBorder="1"/>
    <xf numFmtId="40" fontId="8" fillId="0" borderId="23" xfId="13" applyNumberFormat="1" applyFont="1" applyBorder="1"/>
    <xf numFmtId="43" fontId="8" fillId="0" borderId="23" xfId="0" applyNumberFormat="1" applyFont="1" applyBorder="1"/>
    <xf numFmtId="43" fontId="8" fillId="0" borderId="0" xfId="6" applyNumberFormat="1" applyFont="1"/>
    <xf numFmtId="10" fontId="8" fillId="0" borderId="20" xfId="0" applyNumberFormat="1" applyFont="1" applyBorder="1"/>
    <xf numFmtId="43" fontId="8" fillId="0" borderId="28" xfId="6" applyNumberFormat="1" applyFont="1" applyBorder="1"/>
    <xf numFmtId="10" fontId="8" fillId="0" borderId="28" xfId="0" applyNumberFormat="1" applyFont="1" applyBorder="1"/>
    <xf numFmtId="10" fontId="8" fillId="0" borderId="121" xfId="0" applyNumberFormat="1" applyFont="1" applyBorder="1"/>
    <xf numFmtId="0" fontId="10" fillId="0" borderId="53" xfId="0" applyFont="1" applyBorder="1"/>
    <xf numFmtId="0" fontId="8" fillId="0" borderId="44" xfId="0" applyFont="1" applyBorder="1"/>
    <xf numFmtId="0" fontId="5" fillId="0" borderId="164" xfId="0" applyFont="1" applyBorder="1"/>
    <xf numFmtId="0" fontId="7" fillId="0" borderId="5" xfId="0" applyFont="1" applyBorder="1" applyAlignment="1">
      <alignment horizontal="left"/>
    </xf>
    <xf numFmtId="9" fontId="7" fillId="0" borderId="5" xfId="13" applyFont="1" applyBorder="1"/>
    <xf numFmtId="0" fontId="7" fillId="0" borderId="5" xfId="0" quotePrefix="1" applyFont="1" applyBorder="1" applyAlignment="1">
      <alignment horizontal="left"/>
    </xf>
    <xf numFmtId="10" fontId="8" fillId="6" borderId="67" xfId="13" applyNumberFormat="1" applyFont="1" applyFill="1" applyBorder="1"/>
    <xf numFmtId="168" fontId="8" fillId="6" borderId="6" xfId="13" applyNumberFormat="1" applyFont="1" applyFill="1" applyBorder="1"/>
    <xf numFmtId="168" fontId="8" fillId="6" borderId="6" xfId="6" applyNumberFormat="1" applyFont="1" applyFill="1" applyBorder="1"/>
    <xf numFmtId="10" fontId="8" fillId="5" borderId="33" xfId="0" quotePrefix="1" applyNumberFormat="1" applyFont="1" applyFill="1" applyBorder="1" applyAlignment="1" applyProtection="1">
      <alignment horizontal="center"/>
      <protection locked="0"/>
    </xf>
    <xf numFmtId="41" fontId="8" fillId="10" borderId="93" xfId="7" applyNumberFormat="1" applyFont="1" applyFill="1" applyBorder="1" applyProtection="1">
      <protection locked="0"/>
    </xf>
    <xf numFmtId="41" fontId="8" fillId="3" borderId="69" xfId="5" applyNumberFormat="1" applyFont="1" applyFill="1" applyBorder="1" applyProtection="1">
      <protection locked="0"/>
    </xf>
    <xf numFmtId="41" fontId="8" fillId="0" borderId="69" xfId="6" applyNumberFormat="1" applyFont="1" applyBorder="1"/>
    <xf numFmtId="41" fontId="8" fillId="0" borderId="69" xfId="5" applyNumberFormat="1" applyFont="1" applyBorder="1"/>
    <xf numFmtId="41" fontId="8" fillId="11" borderId="69" xfId="6" applyNumberFormat="1" applyFont="1" applyFill="1" applyBorder="1"/>
    <xf numFmtId="41" fontId="8" fillId="11" borderId="69" xfId="5" applyNumberFormat="1" applyFont="1" applyFill="1" applyBorder="1"/>
    <xf numFmtId="41" fontId="8" fillId="3" borderId="69" xfId="6" applyNumberFormat="1" applyFont="1" applyFill="1" applyBorder="1" applyProtection="1">
      <protection locked="0"/>
    </xf>
    <xf numFmtId="41" fontId="8" fillId="4" borderId="69" xfId="6" applyNumberFormat="1" applyFont="1" applyFill="1" applyBorder="1"/>
    <xf numFmtId="41" fontId="8" fillId="0" borderId="81" xfId="5" applyNumberFormat="1" applyFont="1" applyBorder="1"/>
    <xf numFmtId="41" fontId="8" fillId="0" borderId="81" xfId="6" applyNumberFormat="1" applyFont="1" applyBorder="1"/>
    <xf numFmtId="41" fontId="8" fillId="3" borderId="132" xfId="7" applyNumberFormat="1" applyFont="1" applyFill="1" applyBorder="1" applyProtection="1">
      <protection locked="0"/>
    </xf>
    <xf numFmtId="41" fontId="8" fillId="3" borderId="8" xfId="7" applyNumberFormat="1" applyFont="1" applyFill="1" applyBorder="1" applyProtection="1">
      <protection locked="0"/>
    </xf>
    <xf numFmtId="42" fontId="8" fillId="10" borderId="126" xfId="6" applyNumberFormat="1" applyFont="1" applyFill="1" applyBorder="1" applyProtection="1">
      <protection locked="0"/>
    </xf>
    <xf numFmtId="42" fontId="8" fillId="3" borderId="8" xfId="6" applyNumberFormat="1" applyFont="1" applyFill="1" applyBorder="1" applyProtection="1">
      <protection locked="0"/>
    </xf>
    <xf numFmtId="42" fontId="8" fillId="3" borderId="165" xfId="6" applyNumberFormat="1" applyFont="1" applyFill="1" applyBorder="1" applyProtection="1">
      <protection locked="0"/>
    </xf>
    <xf numFmtId="42" fontId="8" fillId="3" borderId="27" xfId="6" applyNumberFormat="1" applyFont="1" applyFill="1" applyBorder="1" applyProtection="1">
      <protection locked="0"/>
    </xf>
    <xf numFmtId="41" fontId="8" fillId="5" borderId="132" xfId="6" applyNumberFormat="1" applyFont="1" applyFill="1" applyBorder="1" applyProtection="1">
      <protection locked="0"/>
    </xf>
    <xf numFmtId="41" fontId="8" fillId="5" borderId="128" xfId="6" applyNumberFormat="1" applyFont="1" applyFill="1" applyBorder="1" applyProtection="1">
      <protection locked="0"/>
    </xf>
    <xf numFmtId="41" fontId="8" fillId="0" borderId="128" xfId="6" applyNumberFormat="1" applyFont="1" applyBorder="1"/>
    <xf numFmtId="41" fontId="8" fillId="0" borderId="166" xfId="6" applyNumberFormat="1" applyFont="1" applyBorder="1"/>
    <xf numFmtId="41" fontId="8" fillId="0" borderId="70" xfId="6" applyNumberFormat="1" applyFont="1" applyBorder="1"/>
    <xf numFmtId="41" fontId="8" fillId="5" borderId="167" xfId="6" applyNumberFormat="1" applyFont="1" applyFill="1" applyBorder="1" applyProtection="1">
      <protection locked="0"/>
    </xf>
    <xf numFmtId="41" fontId="8" fillId="5" borderId="22" xfId="6" applyNumberFormat="1" applyFont="1" applyFill="1" applyBorder="1" applyProtection="1">
      <protection locked="0"/>
    </xf>
    <xf numFmtId="41" fontId="8" fillId="5" borderId="132" xfId="13" applyNumberFormat="1" applyFont="1" applyFill="1" applyBorder="1" applyProtection="1">
      <protection locked="0"/>
    </xf>
    <xf numFmtId="41" fontId="8" fillId="5" borderId="22" xfId="13" applyNumberFormat="1" applyFont="1" applyFill="1" applyBorder="1" applyProtection="1">
      <protection locked="0"/>
    </xf>
    <xf numFmtId="41" fontId="8" fillId="5" borderId="135" xfId="6" applyNumberFormat="1" applyFont="1" applyFill="1" applyBorder="1" applyProtection="1">
      <protection locked="0"/>
    </xf>
    <xf numFmtId="41" fontId="8" fillId="5" borderId="94" xfId="6" applyNumberFormat="1" applyFont="1" applyFill="1" applyBorder="1" applyProtection="1">
      <protection locked="0"/>
    </xf>
    <xf numFmtId="41" fontId="8" fillId="5" borderId="94" xfId="13" applyNumberFormat="1" applyFont="1" applyFill="1" applyBorder="1" applyProtection="1">
      <protection locked="0"/>
    </xf>
    <xf numFmtId="41" fontId="8" fillId="5" borderId="168" xfId="6" applyNumberFormat="1" applyFont="1" applyFill="1" applyBorder="1" applyProtection="1">
      <protection locked="0"/>
    </xf>
    <xf numFmtId="41" fontId="8" fillId="5" borderId="8" xfId="6" applyNumberFormat="1" applyFont="1" applyFill="1" applyBorder="1" applyProtection="1">
      <protection locked="0"/>
    </xf>
    <xf numFmtId="41" fontId="8" fillId="5" borderId="8" xfId="13" applyNumberFormat="1" applyFont="1" applyFill="1" applyBorder="1" applyProtection="1">
      <protection locked="0"/>
    </xf>
    <xf numFmtId="41" fontId="8" fillId="5" borderId="27" xfId="6" applyNumberFormat="1" applyFont="1" applyFill="1" applyBorder="1" applyProtection="1">
      <protection locked="0"/>
    </xf>
    <xf numFmtId="41" fontId="8" fillId="5" borderId="167" xfId="7" applyNumberFormat="1" applyFont="1" applyFill="1" applyBorder="1" applyProtection="1">
      <protection locked="0"/>
    </xf>
    <xf numFmtId="41" fontId="8" fillId="5" borderId="93" xfId="6" applyNumberFormat="1" applyFont="1" applyFill="1" applyBorder="1" applyProtection="1">
      <protection locked="0"/>
    </xf>
    <xf numFmtId="41" fontId="8" fillId="5" borderId="132" xfId="7" applyNumberFormat="1" applyFont="1" applyFill="1" applyBorder="1" applyProtection="1">
      <protection locked="0"/>
    </xf>
    <xf numFmtId="41" fontId="8" fillId="5" borderId="93" xfId="13" applyNumberFormat="1" applyFont="1" applyFill="1" applyBorder="1" applyProtection="1">
      <protection locked="0"/>
    </xf>
    <xf numFmtId="41" fontId="8" fillId="5" borderId="22" xfId="13" applyNumberFormat="1" applyFont="1" applyFill="1" applyBorder="1" applyProtection="1">
      <protection locked="0"/>
    </xf>
    <xf numFmtId="41" fontId="8" fillId="5" borderId="22" xfId="3" applyNumberFormat="1" applyFont="1" applyFill="1" applyBorder="1" applyProtection="1">
      <protection locked="0"/>
    </xf>
    <xf numFmtId="41" fontId="8" fillId="5" borderId="22" xfId="1" applyNumberFormat="1" applyFont="1" applyFill="1" applyBorder="1" applyProtection="1">
      <protection locked="0"/>
    </xf>
    <xf numFmtId="41" fontId="8" fillId="5" borderId="22" xfId="0" applyNumberFormat="1" applyFont="1" applyFill="1" applyBorder="1" applyProtection="1">
      <protection locked="0"/>
    </xf>
    <xf numFmtId="41" fontId="8" fillId="5" borderId="0" xfId="0" applyNumberFormat="1" applyFont="1" applyFill="1" applyProtection="1">
      <protection locked="0"/>
    </xf>
    <xf numFmtId="41" fontId="8" fillId="5" borderId="32" xfId="13" applyNumberFormat="1" applyFont="1" applyFill="1" applyBorder="1" applyProtection="1">
      <protection locked="0"/>
    </xf>
    <xf numFmtId="41" fontId="8" fillId="5" borderId="32" xfId="6" applyNumberFormat="1" applyFont="1" applyFill="1" applyBorder="1" applyProtection="1">
      <protection locked="0"/>
    </xf>
    <xf numFmtId="41" fontId="8" fillId="5" borderId="32" xfId="1" applyNumberFormat="1" applyFont="1" applyFill="1" applyBorder="1" applyProtection="1">
      <protection locked="0"/>
    </xf>
    <xf numFmtId="41" fontId="8" fillId="5" borderId="32" xfId="3" applyNumberFormat="1" applyFont="1" applyFill="1" applyBorder="1" applyProtection="1">
      <protection locked="0"/>
    </xf>
    <xf numFmtId="41" fontId="8" fillId="5" borderId="31" xfId="6" applyNumberFormat="1" applyFont="1" applyFill="1" applyBorder="1" applyProtection="1">
      <protection locked="0"/>
    </xf>
    <xf numFmtId="41" fontId="8" fillId="5" borderId="94" xfId="13" applyNumberFormat="1" applyFont="1" applyFill="1" applyBorder="1" applyProtection="1">
      <protection locked="0"/>
    </xf>
    <xf numFmtId="41" fontId="8" fillId="5" borderId="94" xfId="3" applyNumberFormat="1" applyFont="1" applyFill="1" applyBorder="1" applyProtection="1">
      <protection locked="0"/>
    </xf>
    <xf numFmtId="41" fontId="8" fillId="5" borderId="94" xfId="1" applyNumberFormat="1" applyFont="1" applyFill="1" applyBorder="1" applyProtection="1">
      <protection locked="0"/>
    </xf>
    <xf numFmtId="41" fontId="8" fillId="5" borderId="64" xfId="13" applyNumberFormat="1" applyFont="1" applyFill="1" applyBorder="1" applyProtection="1">
      <protection locked="0"/>
    </xf>
    <xf numFmtId="41" fontId="8" fillId="5" borderId="64" xfId="6" applyNumberFormat="1" applyFont="1" applyFill="1" applyBorder="1" applyProtection="1">
      <protection locked="0"/>
    </xf>
    <xf numFmtId="41" fontId="8" fillId="5" borderId="64" xfId="1" applyNumberFormat="1" applyFont="1" applyFill="1" applyBorder="1" applyProtection="1">
      <protection locked="0"/>
    </xf>
    <xf numFmtId="41" fontId="8" fillId="5" borderId="64" xfId="3" applyNumberFormat="1" applyFont="1" applyFill="1" applyBorder="1" applyProtection="1">
      <protection locked="0"/>
    </xf>
    <xf numFmtId="41" fontId="8" fillId="5" borderId="8" xfId="13" applyNumberFormat="1" applyFont="1" applyFill="1" applyBorder="1" applyProtection="1">
      <protection locked="0"/>
    </xf>
    <xf numFmtId="41" fontId="8" fillId="5" borderId="8" xfId="3" applyNumberFormat="1" applyFont="1" applyFill="1" applyBorder="1" applyProtection="1">
      <protection locked="0"/>
    </xf>
    <xf numFmtId="41" fontId="8" fillId="5" borderId="8" xfId="1" applyNumberFormat="1" applyFont="1" applyFill="1" applyBorder="1" applyProtection="1">
      <protection locked="0"/>
    </xf>
    <xf numFmtId="41" fontId="8" fillId="5" borderId="69" xfId="13" applyNumberFormat="1" applyFont="1" applyFill="1" applyBorder="1" applyProtection="1">
      <protection locked="0"/>
    </xf>
    <xf numFmtId="41" fontId="8" fillId="5" borderId="69" xfId="6" applyNumberFormat="1" applyFont="1" applyFill="1" applyBorder="1" applyProtection="1">
      <protection locked="0"/>
    </xf>
    <xf numFmtId="41" fontId="8" fillId="5" borderId="69" xfId="1" applyNumberFormat="1" applyFont="1" applyFill="1" applyBorder="1" applyProtection="1">
      <protection locked="0"/>
    </xf>
    <xf numFmtId="41" fontId="8" fillId="5" borderId="69" xfId="3" applyNumberFormat="1" applyFont="1" applyFill="1" applyBorder="1" applyProtection="1">
      <protection locked="0"/>
    </xf>
    <xf numFmtId="41" fontId="8" fillId="5" borderId="169" xfId="6" applyNumberFormat="1" applyFont="1" applyFill="1" applyBorder="1" applyProtection="1">
      <protection locked="0"/>
    </xf>
    <xf numFmtId="41" fontId="8" fillId="5" borderId="32" xfId="6" applyNumberFormat="1" applyFont="1" applyFill="1" applyBorder="1" applyProtection="1">
      <protection locked="0"/>
    </xf>
    <xf numFmtId="41" fontId="8" fillId="5" borderId="170" xfId="6" applyNumberFormat="1" applyFont="1" applyFill="1" applyBorder="1" applyProtection="1">
      <protection locked="0"/>
    </xf>
    <xf numFmtId="41" fontId="8" fillId="5" borderId="0" xfId="6" applyNumberFormat="1" applyFont="1" applyFill="1" applyProtection="1">
      <protection locked="0"/>
    </xf>
    <xf numFmtId="41" fontId="0" fillId="5" borderId="169" xfId="0" applyNumberFormat="1" applyFill="1" applyBorder="1" applyProtection="1">
      <protection locked="0"/>
    </xf>
    <xf numFmtId="41" fontId="8" fillId="5" borderId="31" xfId="6" applyNumberFormat="1" applyFont="1" applyFill="1" applyBorder="1" applyProtection="1">
      <protection locked="0"/>
    </xf>
    <xf numFmtId="41" fontId="8" fillId="5" borderId="33" xfId="6" applyNumberFormat="1" applyFont="1" applyFill="1" applyBorder="1" applyProtection="1">
      <protection locked="0"/>
    </xf>
    <xf numFmtId="41" fontId="8" fillId="5" borderId="139" xfId="6" applyNumberFormat="1" applyFont="1" applyFill="1" applyBorder="1" applyProtection="1">
      <protection locked="0"/>
    </xf>
    <xf numFmtId="41" fontId="8" fillId="0" borderId="69" xfId="13" applyNumberFormat="1" applyFont="1" applyBorder="1"/>
    <xf numFmtId="41" fontId="8" fillId="3" borderId="94" xfId="7" applyNumberFormat="1" applyFont="1" applyFill="1" applyBorder="1" applyProtection="1">
      <protection locked="0"/>
    </xf>
    <xf numFmtId="41" fontId="8" fillId="3" borderId="8" xfId="6" applyNumberFormat="1" applyFont="1" applyFill="1" applyBorder="1" applyProtection="1">
      <protection locked="0"/>
    </xf>
    <xf numFmtId="41" fontId="8" fillId="3" borderId="27" xfId="6" applyNumberFormat="1" applyFont="1" applyFill="1" applyBorder="1" applyProtection="1">
      <protection locked="0"/>
    </xf>
    <xf numFmtId="41" fontId="8" fillId="10" borderId="80" xfId="6" applyNumberFormat="1" applyFont="1" applyFill="1" applyBorder="1" applyProtection="1">
      <protection locked="0"/>
    </xf>
    <xf numFmtId="41" fontId="8" fillId="0" borderId="93" xfId="6" applyNumberFormat="1" applyFont="1" applyBorder="1"/>
    <xf numFmtId="41" fontId="8" fillId="0" borderId="8" xfId="5" applyNumberFormat="1" applyFont="1" applyBorder="1"/>
    <xf numFmtId="41" fontId="8" fillId="0" borderId="93" xfId="5" applyNumberFormat="1" applyFont="1" applyBorder="1"/>
    <xf numFmtId="41" fontId="8" fillId="0" borderId="94" xfId="6" applyNumberFormat="1" applyFont="1" applyBorder="1"/>
    <xf numFmtId="41" fontId="8" fillId="0" borderId="8" xfId="6" applyNumberFormat="1" applyFont="1" applyBorder="1"/>
    <xf numFmtId="41" fontId="8" fillId="0" borderId="93" xfId="13" applyNumberFormat="1" applyFont="1" applyBorder="1"/>
    <xf numFmtId="41" fontId="8" fillId="0" borderId="94" xfId="13" applyNumberFormat="1" applyFont="1" applyBorder="1"/>
    <xf numFmtId="41" fontId="8" fillId="0" borderId="0" xfId="5" applyNumberFormat="1" applyFont="1"/>
    <xf numFmtId="41" fontId="8" fillId="0" borderId="0" xfId="6" applyNumberFormat="1" applyFont="1"/>
    <xf numFmtId="41" fontId="8" fillId="0" borderId="126" xfId="5" applyNumberFormat="1" applyFont="1" applyBorder="1"/>
    <xf numFmtId="41" fontId="8" fillId="0" borderId="126" xfId="6" applyNumberFormat="1" applyFont="1" applyBorder="1"/>
    <xf numFmtId="43" fontId="8" fillId="0" borderId="22" xfId="6" applyNumberFormat="1" applyFont="1" applyBorder="1"/>
    <xf numFmtId="42" fontId="31" fillId="0" borderId="110" xfId="2" applyNumberFormat="1" applyFont="1" applyBorder="1"/>
    <xf numFmtId="42" fontId="31" fillId="0" borderId="171" xfId="2" applyNumberFormat="1" applyFont="1" applyBorder="1"/>
    <xf numFmtId="42" fontId="31" fillId="0" borderId="104" xfId="2" applyNumberFormat="1" applyFont="1" applyBorder="1"/>
    <xf numFmtId="42" fontId="31" fillId="0" borderId="149" xfId="2" applyNumberFormat="1" applyFont="1" applyBorder="1"/>
    <xf numFmtId="41" fontId="31" fillId="12" borderId="16" xfId="10" applyNumberFormat="1" applyFont="1" applyFill="1" applyBorder="1"/>
    <xf numFmtId="41" fontId="31" fillId="12" borderId="111" xfId="10" applyNumberFormat="1" applyFont="1" applyFill="1" applyBorder="1"/>
    <xf numFmtId="41" fontId="31" fillId="12" borderId="148" xfId="10" applyNumberFormat="1" applyFont="1" applyFill="1" applyBorder="1"/>
    <xf numFmtId="41" fontId="31" fillId="12" borderId="5" xfId="10" applyNumberFormat="1" applyFont="1" applyFill="1" applyBorder="1"/>
    <xf numFmtId="41" fontId="31" fillId="12" borderId="20" xfId="10" applyNumberFormat="1" applyFont="1" applyFill="1" applyBorder="1"/>
    <xf numFmtId="41" fontId="31" fillId="12" borderId="5" xfId="2" applyNumberFormat="1" applyFont="1" applyFill="1" applyBorder="1"/>
    <xf numFmtId="41" fontId="31" fillId="12" borderId="20" xfId="2" applyNumberFormat="1" applyFont="1" applyFill="1" applyBorder="1"/>
    <xf numFmtId="43" fontId="8" fillId="0" borderId="32" xfId="2" applyNumberFormat="1" applyFont="1" applyBorder="1"/>
    <xf numFmtId="43" fontId="8" fillId="0" borderId="66" xfId="10" applyNumberFormat="1" applyFont="1" applyBorder="1"/>
    <xf numFmtId="41" fontId="8" fillId="0" borderId="66" xfId="2" applyNumberFormat="1" applyFont="1" applyBorder="1"/>
    <xf numFmtId="0" fontId="8" fillId="0" borderId="102" xfId="10" applyFont="1" applyBorder="1"/>
    <xf numFmtId="0" fontId="8" fillId="0" borderId="28" xfId="10" applyFont="1" applyBorder="1"/>
    <xf numFmtId="0" fontId="2" fillId="0" borderId="0" xfId="0" applyFont="1" applyAlignment="1" applyProtection="1">
      <alignment horizontal="center"/>
      <protection locked="0"/>
    </xf>
    <xf numFmtId="164" fontId="8" fillId="6" borderId="69" xfId="11" applyNumberFormat="1" applyFont="1" applyFill="1" applyBorder="1" applyAlignment="1">
      <alignment horizontal="left" vertical="center"/>
    </xf>
    <xf numFmtId="41" fontId="8" fillId="13" borderId="69" xfId="6" applyNumberFormat="1" applyFont="1" applyFill="1" applyBorder="1" applyProtection="1">
      <protection locked="0"/>
    </xf>
    <xf numFmtId="41" fontId="8" fillId="13" borderId="69" xfId="13" applyNumberFormat="1" applyFont="1" applyFill="1" applyBorder="1" applyProtection="1">
      <protection locked="0"/>
    </xf>
    <xf numFmtId="41" fontId="8" fillId="0" borderId="33" xfId="6" applyNumberFormat="1" applyFont="1" applyBorder="1"/>
    <xf numFmtId="41" fontId="8" fillId="13" borderId="33" xfId="6" applyNumberFormat="1" applyFont="1" applyFill="1" applyBorder="1" applyProtection="1">
      <protection locked="0"/>
    </xf>
    <xf numFmtId="41" fontId="8" fillId="6" borderId="33" xfId="6" applyNumberFormat="1" applyFont="1" applyFill="1" applyBorder="1"/>
    <xf numFmtId="41" fontId="8" fillId="13" borderId="33" xfId="13" applyNumberFormat="1" applyFont="1" applyFill="1" applyBorder="1" applyProtection="1">
      <protection locked="0"/>
    </xf>
    <xf numFmtId="41" fontId="8" fillId="6" borderId="69" xfId="6" applyNumberFormat="1" applyFont="1" applyFill="1" applyBorder="1"/>
    <xf numFmtId="43" fontId="8" fillId="6" borderId="69" xfId="13" applyNumberFormat="1" applyFont="1" applyFill="1" applyBorder="1"/>
    <xf numFmtId="43" fontId="8" fillId="6" borderId="33" xfId="13" applyNumberFormat="1" applyFont="1" applyFill="1" applyBorder="1"/>
    <xf numFmtId="43" fontId="8" fillId="6" borderId="69" xfId="6" applyNumberFormat="1" applyFont="1" applyFill="1" applyBorder="1"/>
    <xf numFmtId="43" fontId="8" fillId="6" borderId="132" xfId="6" applyNumberFormat="1" applyFont="1" applyFill="1" applyBorder="1"/>
    <xf numFmtId="43" fontId="8" fillId="6" borderId="128" xfId="6" applyNumberFormat="1" applyFont="1" applyFill="1" applyBorder="1"/>
    <xf numFmtId="43" fontId="8" fillId="6" borderId="93" xfId="6" applyNumberFormat="1" applyFont="1" applyFill="1" applyBorder="1"/>
    <xf numFmtId="43" fontId="8" fillId="6" borderId="136" xfId="6" applyNumberFormat="1" applyFont="1" applyFill="1" applyBorder="1"/>
    <xf numFmtId="41" fontId="8" fillId="0" borderId="81" xfId="13" applyNumberFormat="1" applyFont="1" applyBorder="1"/>
    <xf numFmtId="41" fontId="8" fillId="13" borderId="8" xfId="6" applyNumberFormat="1" applyFont="1" applyFill="1" applyBorder="1" applyProtection="1">
      <protection locked="0"/>
    </xf>
    <xf numFmtId="41" fontId="8" fillId="13" borderId="8" xfId="13" applyNumberFormat="1" applyFont="1" applyFill="1" applyBorder="1" applyProtection="1">
      <protection locked="0"/>
    </xf>
    <xf numFmtId="41" fontId="8" fillId="13" borderId="27" xfId="13" applyNumberFormat="1" applyFont="1" applyFill="1" applyBorder="1" applyProtection="1">
      <protection locked="0"/>
    </xf>
    <xf numFmtId="41" fontId="8" fillId="13" borderId="93" xfId="13" applyNumberFormat="1" applyFont="1" applyFill="1" applyBorder="1" applyProtection="1">
      <protection locked="0"/>
    </xf>
    <xf numFmtId="41" fontId="8" fillId="13" borderId="136" xfId="13" applyNumberFormat="1" applyFont="1" applyFill="1" applyBorder="1" applyProtection="1">
      <protection locked="0"/>
    </xf>
    <xf numFmtId="41" fontId="8" fillId="13" borderId="132" xfId="13" applyNumberFormat="1" applyFont="1" applyFill="1" applyBorder="1" applyProtection="1">
      <protection locked="0"/>
    </xf>
    <xf numFmtId="41" fontId="8" fillId="13" borderId="128" xfId="13" applyNumberFormat="1" applyFont="1" applyFill="1" applyBorder="1" applyProtection="1">
      <protection locked="0"/>
    </xf>
    <xf numFmtId="42" fontId="8" fillId="0" borderId="150" xfId="13" applyNumberFormat="1" applyFont="1" applyBorder="1"/>
    <xf numFmtId="41" fontId="8" fillId="0" borderId="8" xfId="13" applyNumberFormat="1" applyFont="1" applyBorder="1"/>
    <xf numFmtId="41" fontId="8" fillId="0" borderId="80" xfId="7" applyNumberFormat="1" applyFont="1" applyBorder="1"/>
    <xf numFmtId="41" fontId="8" fillId="0" borderId="93" xfId="7" applyNumberFormat="1" applyFont="1" applyBorder="1"/>
    <xf numFmtId="41" fontId="8" fillId="0" borderId="168" xfId="6" applyNumberFormat="1" applyFont="1" applyBorder="1"/>
    <xf numFmtId="41" fontId="8" fillId="0" borderId="27" xfId="6" applyNumberFormat="1" applyFont="1" applyBorder="1"/>
    <xf numFmtId="5" fontId="8" fillId="0" borderId="1" xfId="6" applyFont="1" applyBorder="1"/>
    <xf numFmtId="5" fontId="8" fillId="0" borderId="125" xfId="6" applyFont="1" applyBorder="1"/>
    <xf numFmtId="41" fontId="8" fillId="4" borderId="94" xfId="7" applyNumberFormat="1" applyFont="1" applyFill="1" applyBorder="1"/>
    <xf numFmtId="41" fontId="8" fillId="6" borderId="69" xfId="13" applyNumberFormat="1" applyFont="1" applyFill="1" applyBorder="1"/>
    <xf numFmtId="41" fontId="8" fillId="4" borderId="93" xfId="13" applyNumberFormat="1" applyFont="1" applyFill="1" applyBorder="1"/>
    <xf numFmtId="41" fontId="8" fillId="0" borderId="32" xfId="6" applyNumberFormat="1" applyFont="1" applyBorder="1"/>
    <xf numFmtId="41" fontId="8" fillId="0" borderId="32" xfId="5" applyNumberFormat="1" applyFont="1" applyBorder="1"/>
    <xf numFmtId="41" fontId="8" fillId="0" borderId="32" xfId="13" applyNumberFormat="1" applyFont="1" applyBorder="1"/>
    <xf numFmtId="41" fontId="8" fillId="6" borderId="33" xfId="13" applyNumberFormat="1" applyFont="1" applyFill="1" applyBorder="1"/>
    <xf numFmtId="41" fontId="8" fillId="0" borderId="80" xfId="6" applyNumberFormat="1" applyFont="1" applyBorder="1"/>
    <xf numFmtId="41" fontId="8" fillId="0" borderId="70" xfId="13" applyNumberFormat="1" applyFont="1" applyBorder="1"/>
    <xf numFmtId="41" fontId="8" fillId="13" borderId="94" xfId="6" applyNumberFormat="1" applyFont="1" applyFill="1" applyBorder="1" applyProtection="1">
      <protection locked="0"/>
    </xf>
    <xf numFmtId="41" fontId="8" fillId="0" borderId="27" xfId="13" applyNumberFormat="1" applyFont="1" applyBorder="1"/>
    <xf numFmtId="41" fontId="8" fillId="13" borderId="12" xfId="13" applyNumberFormat="1" applyFont="1" applyFill="1" applyBorder="1" applyProtection="1">
      <protection locked="0"/>
    </xf>
    <xf numFmtId="41" fontId="8" fillId="6" borderId="8" xfId="13" applyNumberFormat="1" applyFont="1" applyFill="1" applyBorder="1"/>
    <xf numFmtId="41" fontId="8" fillId="0" borderId="162" xfId="6" applyNumberFormat="1" applyFont="1" applyBorder="1"/>
    <xf numFmtId="41" fontId="8" fillId="6" borderId="94" xfId="6" applyNumberFormat="1" applyFont="1" applyFill="1" applyBorder="1"/>
    <xf numFmtId="41" fontId="8" fillId="0" borderId="22" xfId="6" applyNumberFormat="1" applyFont="1" applyBorder="1"/>
    <xf numFmtId="41" fontId="8" fillId="0" borderId="22" xfId="13" applyNumberFormat="1" applyFont="1" applyBorder="1"/>
    <xf numFmtId="41" fontId="8" fillId="5" borderId="136" xfId="6" applyNumberFormat="1" applyFont="1" applyFill="1" applyBorder="1" applyProtection="1">
      <protection locked="0"/>
    </xf>
    <xf numFmtId="41" fontId="8" fillId="5" borderId="93" xfId="13" applyNumberFormat="1" applyFont="1" applyFill="1" applyBorder="1" applyProtection="1">
      <protection locked="0"/>
    </xf>
    <xf numFmtId="41" fontId="8" fillId="5" borderId="93" xfId="3" applyNumberFormat="1" applyFont="1" applyFill="1" applyBorder="1" applyProtection="1">
      <protection locked="0"/>
    </xf>
    <xf numFmtId="41" fontId="8" fillId="5" borderId="93" xfId="1" applyNumberFormat="1" applyFont="1" applyFill="1" applyBorder="1" applyProtection="1">
      <protection locked="0"/>
    </xf>
    <xf numFmtId="41" fontId="8" fillId="5" borderId="33" xfId="13" applyNumberFormat="1" applyFont="1" applyFill="1" applyBorder="1" applyProtection="1">
      <protection locked="0"/>
    </xf>
    <xf numFmtId="41" fontId="8" fillId="5" borderId="33" xfId="6" applyNumberFormat="1" applyFont="1" applyFill="1" applyBorder="1" applyProtection="1">
      <protection locked="0"/>
    </xf>
    <xf numFmtId="41" fontId="8" fillId="5" borderId="33" xfId="1" applyNumberFormat="1" applyFont="1" applyFill="1" applyBorder="1" applyProtection="1">
      <protection locked="0"/>
    </xf>
    <xf numFmtId="41" fontId="8" fillId="5" borderId="33" xfId="3" applyNumberFormat="1" applyFont="1" applyFill="1" applyBorder="1" applyProtection="1">
      <protection locked="0"/>
    </xf>
    <xf numFmtId="41" fontId="8" fillId="5" borderId="132" xfId="13" applyNumberFormat="1" applyFont="1" applyFill="1" applyBorder="1" applyProtection="1">
      <protection locked="0"/>
    </xf>
    <xf numFmtId="41" fontId="8" fillId="5" borderId="132" xfId="3" applyNumberFormat="1" applyFont="1" applyFill="1" applyBorder="1" applyProtection="1">
      <protection locked="0"/>
    </xf>
    <xf numFmtId="41" fontId="8" fillId="5" borderId="132" xfId="1" applyNumberFormat="1" applyFont="1" applyFill="1" applyBorder="1" applyProtection="1">
      <protection locked="0"/>
    </xf>
    <xf numFmtId="41" fontId="8" fillId="5" borderId="132" xfId="0" applyNumberFormat="1" applyFont="1" applyFill="1" applyBorder="1" applyProtection="1">
      <protection locked="0"/>
    </xf>
    <xf numFmtId="41" fontId="8" fillId="5" borderId="172" xfId="0" applyNumberFormat="1" applyFont="1" applyFill="1" applyBorder="1" applyProtection="1">
      <protection locked="0"/>
    </xf>
    <xf numFmtId="41" fontId="8" fillId="5" borderId="81" xfId="6" applyNumberFormat="1" applyFont="1" applyFill="1" applyBorder="1" applyProtection="1">
      <protection locked="0"/>
    </xf>
    <xf numFmtId="41" fontId="8" fillId="5" borderId="173" xfId="6" applyNumberFormat="1" applyFont="1" applyFill="1" applyBorder="1" applyProtection="1">
      <protection locked="0"/>
    </xf>
    <xf numFmtId="41" fontId="8" fillId="5" borderId="21" xfId="6" applyNumberFormat="1" applyFont="1" applyFill="1" applyBorder="1" applyProtection="1">
      <protection locked="0"/>
    </xf>
    <xf numFmtId="41" fontId="8" fillId="5" borderId="97" xfId="6" applyNumberFormat="1" applyFont="1" applyFill="1" applyBorder="1" applyProtection="1">
      <protection locked="0"/>
    </xf>
    <xf numFmtId="41" fontId="8" fillId="5" borderId="88" xfId="6" applyNumberFormat="1" applyFont="1" applyFill="1" applyBorder="1" applyProtection="1">
      <protection locked="0"/>
    </xf>
    <xf numFmtId="10" fontId="8" fillId="0" borderId="125" xfId="6" applyNumberFormat="1" applyFont="1" applyBorder="1"/>
    <xf numFmtId="10" fontId="8" fillId="0" borderId="28" xfId="6" applyNumberFormat="1" applyFont="1" applyBorder="1"/>
    <xf numFmtId="10" fontId="8" fillId="0" borderId="24" xfId="6" applyNumberFormat="1" applyFont="1" applyBorder="1"/>
    <xf numFmtId="10" fontId="8" fillId="0" borderId="23" xfId="6" applyNumberFormat="1" applyFont="1" applyBorder="1"/>
    <xf numFmtId="10" fontId="43" fillId="0" borderId="0" xfId="13" applyNumberFormat="1" applyFont="1" applyAlignment="1">
      <alignment horizontal="left"/>
    </xf>
    <xf numFmtId="10" fontId="0" fillId="0" borderId="125" xfId="0" applyNumberFormat="1" applyBorder="1"/>
    <xf numFmtId="10" fontId="0" fillId="0" borderId="28" xfId="0" applyNumberFormat="1" applyBorder="1"/>
    <xf numFmtId="10" fontId="0" fillId="0" borderId="24" xfId="0" applyNumberFormat="1" applyBorder="1"/>
    <xf numFmtId="10" fontId="0" fillId="0" borderId="23" xfId="0" applyNumberFormat="1" applyBorder="1"/>
    <xf numFmtId="10" fontId="0" fillId="0" borderId="32" xfId="0" applyNumberFormat="1" applyBorder="1"/>
    <xf numFmtId="10" fontId="0" fillId="0" borderId="127" xfId="0" applyNumberFormat="1" applyBorder="1"/>
    <xf numFmtId="10" fontId="0" fillId="0" borderId="121" xfId="0" applyNumberFormat="1" applyBorder="1"/>
    <xf numFmtId="10" fontId="0" fillId="0" borderId="134" xfId="0" applyNumberFormat="1" applyBorder="1"/>
    <xf numFmtId="10" fontId="0" fillId="0" borderId="129" xfId="0" applyNumberFormat="1" applyBorder="1"/>
    <xf numFmtId="10" fontId="8" fillId="0" borderId="134" xfId="6" applyNumberFormat="1" applyFont="1" applyBorder="1"/>
    <xf numFmtId="10" fontId="8" fillId="0" borderId="121" xfId="6" applyNumberFormat="1" applyFont="1" applyBorder="1"/>
    <xf numFmtId="10" fontId="0" fillId="0" borderId="66" xfId="0" applyNumberFormat="1" applyBorder="1"/>
    <xf numFmtId="10" fontId="0" fillId="0" borderId="20" xfId="0" applyNumberFormat="1" applyBorder="1"/>
    <xf numFmtId="41" fontId="8" fillId="3" borderId="166" xfId="5" applyNumberFormat="1" applyFont="1" applyFill="1" applyBorder="1" applyProtection="1">
      <protection locked="0"/>
    </xf>
    <xf numFmtId="41" fontId="8" fillId="3" borderId="126" xfId="5" applyNumberFormat="1" applyFont="1" applyFill="1" applyBorder="1" applyProtection="1">
      <protection locked="0"/>
    </xf>
    <xf numFmtId="41" fontId="8" fillId="3" borderId="174" xfId="5" applyNumberFormat="1" applyFont="1" applyFill="1" applyBorder="1" applyProtection="1">
      <protection locked="0"/>
    </xf>
    <xf numFmtId="38" fontId="8" fillId="0" borderId="31" xfId="6" applyNumberFormat="1" applyFont="1" applyBorder="1"/>
    <xf numFmtId="10" fontId="0" fillId="0" borderId="175" xfId="0" applyNumberFormat="1" applyBorder="1"/>
    <xf numFmtId="10" fontId="8" fillId="6" borderId="8" xfId="7" applyNumberFormat="1" applyFont="1" applyFill="1" applyBorder="1"/>
    <xf numFmtId="5" fontId="8" fillId="0" borderId="23" xfId="6" applyFont="1" applyBorder="1" applyAlignment="1">
      <alignment horizontal="center"/>
    </xf>
    <xf numFmtId="10" fontId="8" fillId="0" borderId="1" xfId="6" applyNumberFormat="1" applyFont="1" applyBorder="1"/>
    <xf numFmtId="10" fontId="8" fillId="0" borderId="79" xfId="6" applyNumberFormat="1" applyFont="1" applyBorder="1"/>
    <xf numFmtId="10" fontId="8" fillId="0" borderId="23" xfId="6" applyNumberFormat="1" applyFont="1" applyBorder="1" applyAlignment="1">
      <alignment horizontal="center"/>
    </xf>
    <xf numFmtId="10" fontId="8" fillId="0" borderId="0" xfId="6" applyNumberFormat="1" applyFont="1"/>
    <xf numFmtId="10" fontId="8" fillId="0" borderId="31" xfId="6" applyNumberFormat="1" applyFont="1" applyBorder="1"/>
    <xf numFmtId="10" fontId="8" fillId="0" borderId="176" xfId="6" applyNumberFormat="1" applyFont="1" applyBorder="1"/>
    <xf numFmtId="10" fontId="8" fillId="0" borderId="156" xfId="6" applyNumberFormat="1" applyFont="1" applyBorder="1"/>
    <xf numFmtId="10" fontId="8" fillId="0" borderId="129" xfId="6" applyNumberFormat="1" applyFont="1" applyBorder="1" applyAlignment="1">
      <alignment horizontal="center"/>
    </xf>
    <xf numFmtId="10" fontId="8" fillId="0" borderId="129" xfId="6" applyNumberFormat="1" applyFont="1" applyBorder="1"/>
    <xf numFmtId="10" fontId="8" fillId="0" borderId="20" xfId="6" applyNumberFormat="1" applyFont="1" applyBorder="1"/>
    <xf numFmtId="10" fontId="8" fillId="0" borderId="148" xfId="6" applyNumberFormat="1" applyFont="1" applyBorder="1"/>
    <xf numFmtId="41" fontId="8" fillId="0" borderId="22" xfId="5" applyNumberFormat="1" applyFont="1" applyBorder="1"/>
    <xf numFmtId="43" fontId="8" fillId="6" borderId="8" xfId="6" applyNumberFormat="1" applyFont="1" applyFill="1" applyBorder="1"/>
    <xf numFmtId="41" fontId="8" fillId="0" borderId="12" xfId="6" applyNumberFormat="1" applyFont="1" applyBorder="1"/>
    <xf numFmtId="41" fontId="0" fillId="0" borderId="22" xfId="0" applyNumberFormat="1" applyBorder="1"/>
    <xf numFmtId="0" fontId="0" fillId="0" borderId="0" xfId="0" applyAlignment="1">
      <alignment vertical="top"/>
    </xf>
    <xf numFmtId="2" fontId="8" fillId="0" borderId="6" xfId="13" applyNumberFormat="1" applyFont="1" applyBorder="1"/>
    <xf numFmtId="5" fontId="8" fillId="0" borderId="20" xfId="6" applyFont="1" applyBorder="1"/>
    <xf numFmtId="38" fontId="8" fillId="0" borderId="20" xfId="13" applyNumberFormat="1" applyFont="1" applyBorder="1"/>
    <xf numFmtId="38" fontId="8" fillId="0" borderId="148" xfId="6" applyNumberFormat="1" applyFont="1" applyBorder="1"/>
    <xf numFmtId="38" fontId="8" fillId="7" borderId="162" xfId="6" applyNumberFormat="1" applyFont="1" applyFill="1" applyBorder="1"/>
    <xf numFmtId="3" fontId="8" fillId="7" borderId="12" xfId="6" applyNumberFormat="1" applyFont="1" applyFill="1" applyBorder="1"/>
    <xf numFmtId="38" fontId="8" fillId="7" borderId="12" xfId="6" applyNumberFormat="1" applyFont="1" applyFill="1" applyBorder="1"/>
    <xf numFmtId="0" fontId="0" fillId="0" borderId="0" xfId="0" applyAlignment="1">
      <alignment horizontal="center"/>
    </xf>
    <xf numFmtId="41" fontId="8" fillId="6" borderId="8" xfId="6" applyNumberFormat="1" applyFont="1" applyFill="1" applyBorder="1"/>
    <xf numFmtId="41" fontId="8" fillId="7" borderId="94" xfId="6" applyNumberFormat="1" applyFont="1" applyFill="1" applyBorder="1"/>
    <xf numFmtId="41" fontId="8" fillId="7" borderId="168" xfId="6" applyNumberFormat="1" applyFont="1" applyFill="1" applyBorder="1"/>
    <xf numFmtId="41" fontId="8" fillId="5" borderId="136" xfId="7" applyNumberFormat="1" applyFont="1" applyFill="1" applyBorder="1" applyProtection="1">
      <protection locked="0"/>
    </xf>
    <xf numFmtId="41" fontId="8" fillId="6" borderId="132" xfId="6" applyNumberFormat="1" applyFont="1" applyFill="1" applyBorder="1"/>
    <xf numFmtId="41" fontId="8" fillId="6" borderId="128" xfId="6" applyNumberFormat="1" applyFont="1" applyFill="1" applyBorder="1"/>
    <xf numFmtId="41" fontId="8" fillId="0" borderId="70" xfId="7" applyNumberFormat="1" applyFont="1" applyBorder="1"/>
    <xf numFmtId="41" fontId="8" fillId="0" borderId="136" xfId="6" applyNumberFormat="1" applyFont="1" applyBorder="1"/>
    <xf numFmtId="37" fontId="8" fillId="5" borderId="6" xfId="1" applyNumberFormat="1" applyFont="1" applyFill="1" applyBorder="1" applyProtection="1">
      <protection locked="0"/>
    </xf>
    <xf numFmtId="2" fontId="8" fillId="5" borderId="177" xfId="6" applyNumberFormat="1" applyFont="1" applyFill="1" applyBorder="1" applyProtection="1">
      <protection locked="0"/>
    </xf>
    <xf numFmtId="2" fontId="8" fillId="5" borderId="6" xfId="13" applyNumberFormat="1" applyFont="1" applyFill="1" applyBorder="1" applyProtection="1">
      <protection locked="0"/>
    </xf>
    <xf numFmtId="2" fontId="8" fillId="5" borderId="177" xfId="7" applyNumberFormat="1" applyFont="1" applyFill="1" applyBorder="1" applyProtection="1">
      <protection locked="0"/>
    </xf>
    <xf numFmtId="42" fontId="8" fillId="5" borderId="177" xfId="7" applyNumberFormat="1" applyFont="1" applyFill="1" applyBorder="1" applyProtection="1">
      <protection locked="0"/>
    </xf>
    <xf numFmtId="42" fontId="8" fillId="5" borderId="177" xfId="7" applyNumberFormat="1" applyFont="1" applyFill="1" applyBorder="1" applyProtection="1">
      <protection locked="0"/>
    </xf>
    <xf numFmtId="42" fontId="8" fillId="5" borderId="6" xfId="13" applyNumberFormat="1" applyFont="1" applyFill="1" applyBorder="1" applyProtection="1">
      <protection locked="0"/>
    </xf>
    <xf numFmtId="42" fontId="8" fillId="5" borderId="6" xfId="6" applyNumberFormat="1" applyFont="1" applyFill="1" applyBorder="1" applyProtection="1">
      <protection locked="0"/>
    </xf>
    <xf numFmtId="41" fontId="8" fillId="0" borderId="135" xfId="13" applyNumberFormat="1" applyFont="1" applyBorder="1"/>
    <xf numFmtId="42" fontId="8" fillId="0" borderId="52" xfId="6" applyNumberFormat="1" applyFont="1" applyBorder="1"/>
    <xf numFmtId="42" fontId="8" fillId="5" borderId="177" xfId="6" applyNumberFormat="1" applyFont="1" applyFill="1" applyBorder="1" applyProtection="1">
      <protection locked="0"/>
    </xf>
    <xf numFmtId="42" fontId="8" fillId="5" borderId="177" xfId="0" applyNumberFormat="1" applyFont="1" applyFill="1" applyBorder="1" applyProtection="1">
      <protection locked="0"/>
    </xf>
    <xf numFmtId="42" fontId="8" fillId="5" borderId="178" xfId="0" applyNumberFormat="1" applyFont="1" applyFill="1" applyBorder="1" applyProtection="1">
      <protection locked="0"/>
    </xf>
    <xf numFmtId="41" fontId="8" fillId="10" borderId="126" xfId="6" applyNumberFormat="1" applyFont="1" applyFill="1" applyBorder="1" applyProtection="1">
      <protection locked="0"/>
    </xf>
    <xf numFmtId="41" fontId="8" fillId="10" borderId="179" xfId="6" applyNumberFormat="1" applyFont="1" applyFill="1" applyBorder="1" applyProtection="1">
      <protection locked="0"/>
    </xf>
    <xf numFmtId="41" fontId="8" fillId="10" borderId="12" xfId="6" applyNumberFormat="1" applyFont="1" applyFill="1" applyBorder="1" applyProtection="1">
      <protection locked="0"/>
    </xf>
    <xf numFmtId="0" fontId="8" fillId="0" borderId="139" xfId="0" applyFont="1" applyBorder="1"/>
    <xf numFmtId="42" fontId="8" fillId="0" borderId="150" xfId="6" applyNumberFormat="1" applyFont="1" applyBorder="1"/>
    <xf numFmtId="10" fontId="8" fillId="0" borderId="150" xfId="13" applyNumberFormat="1" applyFont="1" applyBorder="1"/>
    <xf numFmtId="10" fontId="8" fillId="0" borderId="130" xfId="13" applyNumberFormat="1" applyFont="1" applyBorder="1"/>
    <xf numFmtId="0" fontId="8" fillId="0" borderId="180" xfId="0" applyFont="1" applyBorder="1" applyAlignment="1">
      <alignment horizontal="left"/>
    </xf>
    <xf numFmtId="42" fontId="8" fillId="0" borderId="181" xfId="6" applyNumberFormat="1" applyFont="1" applyBorder="1"/>
    <xf numFmtId="0" fontId="32" fillId="0" borderId="124" xfId="0" applyFont="1" applyBorder="1"/>
    <xf numFmtId="41" fontId="8" fillId="0" borderId="165" xfId="5" applyNumberFormat="1" applyFont="1" applyBorder="1"/>
    <xf numFmtId="41" fontId="8" fillId="0" borderId="27" xfId="5" applyNumberFormat="1" applyFont="1" applyBorder="1"/>
    <xf numFmtId="10" fontId="8" fillId="6" borderId="182" xfId="13" applyNumberFormat="1" applyFont="1" applyFill="1" applyBorder="1"/>
    <xf numFmtId="10" fontId="8" fillId="6" borderId="183" xfId="13" applyNumberFormat="1" applyFont="1" applyFill="1" applyBorder="1"/>
    <xf numFmtId="0" fontId="8" fillId="0" borderId="184" xfId="0" applyFont="1" applyBorder="1"/>
    <xf numFmtId="0" fontId="8" fillId="0" borderId="135" xfId="0" applyFont="1" applyBorder="1" applyAlignment="1">
      <alignment horizontal="center"/>
    </xf>
    <xf numFmtId="0" fontId="8" fillId="0" borderId="181" xfId="0" applyFont="1" applyBorder="1"/>
    <xf numFmtId="0" fontId="8" fillId="0" borderId="150" xfId="0" applyFont="1" applyBorder="1"/>
    <xf numFmtId="0" fontId="8" fillId="0" borderId="150" xfId="0" applyFont="1" applyBorder="1" applyAlignment="1">
      <alignment horizontal="center"/>
    </xf>
    <xf numFmtId="0" fontId="7" fillId="0" borderId="185" xfId="0" applyFont="1" applyBorder="1"/>
    <xf numFmtId="0" fontId="8" fillId="0" borderId="152" xfId="0" applyFont="1" applyBorder="1"/>
    <xf numFmtId="42" fontId="8" fillId="0" borderId="152" xfId="6" applyNumberFormat="1" applyFont="1" applyBorder="1"/>
    <xf numFmtId="10" fontId="8" fillId="0" borderId="152" xfId="13" applyNumberFormat="1" applyFont="1" applyBorder="1"/>
    <xf numFmtId="10" fontId="8" fillId="0" borderId="153" xfId="13" applyNumberFormat="1" applyFont="1" applyBorder="1"/>
    <xf numFmtId="0" fontId="8" fillId="0" borderId="186" xfId="0" applyFont="1" applyBorder="1"/>
    <xf numFmtId="0" fontId="8" fillId="0" borderId="187" xfId="0" applyFont="1" applyBorder="1" applyAlignment="1">
      <alignment horizontal="center"/>
    </xf>
    <xf numFmtId="0" fontId="8" fillId="0" borderId="81" xfId="0" applyFont="1" applyBorder="1"/>
    <xf numFmtId="41" fontId="8" fillId="10" borderId="136" xfId="7" applyNumberFormat="1" applyFont="1" applyFill="1" applyBorder="1" applyProtection="1">
      <protection locked="0"/>
    </xf>
    <xf numFmtId="41" fontId="8" fillId="3" borderId="128" xfId="7" applyNumberFormat="1" applyFont="1" applyFill="1" applyBorder="1" applyProtection="1">
      <protection locked="0"/>
    </xf>
    <xf numFmtId="41" fontId="8" fillId="3" borderId="27" xfId="7" applyNumberFormat="1" applyFont="1" applyFill="1" applyBorder="1" applyProtection="1">
      <protection locked="0"/>
    </xf>
    <xf numFmtId="10" fontId="8" fillId="0" borderId="151" xfId="13" applyNumberFormat="1" applyFont="1" applyBorder="1"/>
    <xf numFmtId="0" fontId="8" fillId="0" borderId="71" xfId="0" applyFont="1" applyBorder="1"/>
    <xf numFmtId="0" fontId="8" fillId="0" borderId="97" xfId="0" applyFont="1" applyBorder="1" applyAlignment="1">
      <alignment horizontal="center"/>
    </xf>
    <xf numFmtId="0" fontId="8" fillId="0" borderId="180" xfId="0" applyFont="1" applyBorder="1"/>
    <xf numFmtId="0" fontId="8" fillId="0" borderId="188" xfId="0" applyFont="1" applyBorder="1"/>
    <xf numFmtId="0" fontId="8" fillId="0" borderId="189" xfId="0" applyFont="1" applyBorder="1"/>
    <xf numFmtId="0" fontId="8" fillId="0" borderId="124" xfId="0" applyFont="1" applyBorder="1"/>
    <xf numFmtId="0" fontId="8" fillId="0" borderId="139" xfId="0" applyFont="1" applyBorder="1" applyAlignment="1">
      <alignment horizontal="center"/>
    </xf>
    <xf numFmtId="41" fontId="8" fillId="3" borderId="81" xfId="6" applyNumberFormat="1" applyFont="1" applyFill="1" applyBorder="1" applyProtection="1">
      <protection locked="0"/>
    </xf>
    <xf numFmtId="41" fontId="8" fillId="3" borderId="168" xfId="7" applyNumberFormat="1" applyFont="1" applyFill="1" applyBorder="1" applyProtection="1">
      <protection locked="0"/>
    </xf>
    <xf numFmtId="44" fontId="8" fillId="0" borderId="150" xfId="6" applyNumberFormat="1" applyFont="1" applyBorder="1"/>
    <xf numFmtId="0" fontId="0" fillId="6" borderId="182" xfId="0" applyFill="1" applyBorder="1" applyAlignment="1">
      <alignment horizontal="center"/>
    </xf>
    <xf numFmtId="3" fontId="8" fillId="6" borderId="182" xfId="13" applyNumberFormat="1" applyFont="1" applyFill="1" applyBorder="1"/>
    <xf numFmtId="41" fontId="8" fillId="0" borderId="139" xfId="0" applyNumberFormat="1" applyFont="1" applyBorder="1"/>
    <xf numFmtId="41" fontId="8" fillId="0" borderId="180" xfId="0" applyNumberFormat="1" applyFont="1" applyBorder="1"/>
    <xf numFmtId="0" fontId="8" fillId="6" borderId="69" xfId="0" applyFont="1" applyFill="1" applyBorder="1"/>
    <xf numFmtId="38" fontId="8" fillId="6" borderId="69" xfId="13" applyNumberFormat="1" applyFont="1" applyFill="1" applyBorder="1" applyAlignment="1">
      <alignment horizontal="left"/>
    </xf>
    <xf numFmtId="41" fontId="8" fillId="0" borderId="165" xfId="6" applyNumberFormat="1" applyFont="1" applyBorder="1"/>
    <xf numFmtId="41" fontId="8" fillId="0" borderId="135" xfId="6" applyNumberFormat="1" applyFont="1" applyBorder="1"/>
    <xf numFmtId="10" fontId="8" fillId="0" borderId="182" xfId="6" applyNumberFormat="1" applyFont="1" applyBorder="1"/>
    <xf numFmtId="0" fontId="7" fillId="0" borderId="190" xfId="0" applyFont="1" applyBorder="1"/>
    <xf numFmtId="10" fontId="8" fillId="0" borderId="191" xfId="6" applyNumberFormat="1" applyFont="1" applyBorder="1"/>
    <xf numFmtId="10" fontId="8" fillId="0" borderId="192" xfId="6" applyNumberFormat="1" applyFont="1" applyBorder="1"/>
    <xf numFmtId="0" fontId="7" fillId="0" borderId="193" xfId="0" applyFont="1" applyBorder="1"/>
    <xf numFmtId="41" fontId="8" fillId="0" borderId="28" xfId="0" applyNumberFormat="1" applyFont="1" applyBorder="1"/>
    <xf numFmtId="9" fontId="7" fillId="0" borderId="28" xfId="13" applyFont="1" applyBorder="1" applyAlignment="1">
      <alignment horizontal="right"/>
    </xf>
    <xf numFmtId="41" fontId="8" fillId="0" borderId="139" xfId="13" applyNumberFormat="1" applyFont="1" applyBorder="1"/>
    <xf numFmtId="41" fontId="8" fillId="13" borderId="81" xfId="13" applyNumberFormat="1" applyFont="1" applyFill="1" applyBorder="1" applyProtection="1">
      <protection locked="0"/>
    </xf>
    <xf numFmtId="41" fontId="8" fillId="13" borderId="139" xfId="13" applyNumberFormat="1" applyFont="1" applyFill="1" applyBorder="1" applyProtection="1">
      <protection locked="0"/>
    </xf>
    <xf numFmtId="42" fontId="8" fillId="0" borderId="191" xfId="6" applyNumberFormat="1" applyFont="1" applyBorder="1"/>
    <xf numFmtId="41" fontId="8" fillId="6" borderId="93" xfId="6" applyNumberFormat="1" applyFont="1" applyFill="1" applyBorder="1"/>
    <xf numFmtId="42" fontId="8" fillId="0" borderId="69" xfId="13" applyNumberFormat="1" applyFont="1" applyBorder="1"/>
    <xf numFmtId="0" fontId="8" fillId="0" borderId="194" xfId="0" applyFont="1" applyBorder="1"/>
    <xf numFmtId="0" fontId="8" fillId="0" borderId="189" xfId="0" applyFont="1" applyBorder="1" applyAlignment="1">
      <alignment horizontal="center"/>
    </xf>
    <xf numFmtId="0" fontId="8" fillId="0" borderId="191" xfId="0" applyFont="1" applyBorder="1"/>
    <xf numFmtId="42" fontId="8" fillId="0" borderId="191" xfId="13" applyNumberFormat="1" applyFont="1" applyBorder="1"/>
    <xf numFmtId="0" fontId="8" fillId="0" borderId="195" xfId="0" applyFont="1" applyBorder="1"/>
    <xf numFmtId="0" fontId="8" fillId="0" borderId="196" xfId="0" applyFont="1" applyBorder="1" applyAlignment="1">
      <alignment horizontal="center"/>
    </xf>
    <xf numFmtId="5" fontId="8" fillId="0" borderId="71" xfId="6" applyFont="1" applyBorder="1"/>
    <xf numFmtId="10" fontId="8" fillId="0" borderId="71" xfId="13" applyNumberFormat="1" applyFont="1" applyBorder="1"/>
    <xf numFmtId="0" fontId="8" fillId="0" borderId="94" xfId="0" applyFont="1" applyBorder="1" applyAlignment="1">
      <alignment horizontal="center"/>
    </xf>
    <xf numFmtId="0" fontId="30" fillId="6" borderId="32" xfId="0" applyFont="1" applyFill="1" applyBorder="1"/>
    <xf numFmtId="0" fontId="32" fillId="6" borderId="64" xfId="0" quotePrefix="1" applyFont="1" applyFill="1" applyBorder="1" applyAlignment="1">
      <alignment horizontal="center"/>
    </xf>
    <xf numFmtId="9" fontId="7" fillId="0" borderId="0" xfId="13" applyFont="1" applyAlignment="1">
      <alignment horizontal="right"/>
    </xf>
    <xf numFmtId="9" fontId="8" fillId="0" borderId="0" xfId="13" applyFont="1" applyAlignment="1">
      <alignment horizontal="left"/>
    </xf>
    <xf numFmtId="38" fontId="8" fillId="0" borderId="0" xfId="13" applyNumberFormat="1" applyFont="1" applyAlignment="1">
      <alignment horizontal="left"/>
    </xf>
    <xf numFmtId="38" fontId="8" fillId="0" borderId="0" xfId="13" applyNumberFormat="1" applyFont="1"/>
    <xf numFmtId="9" fontId="8" fillId="0" borderId="69" xfId="13" applyFont="1" applyBorder="1" applyAlignment="1">
      <alignment horizontal="left"/>
    </xf>
    <xf numFmtId="167" fontId="8" fillId="6" borderId="69" xfId="6" applyNumberFormat="1" applyFont="1" applyFill="1" applyBorder="1"/>
    <xf numFmtId="167" fontId="8" fillId="6" borderId="69" xfId="13" applyNumberFormat="1" applyFont="1" applyFill="1" applyBorder="1"/>
    <xf numFmtId="44" fontId="8" fillId="0" borderId="69" xfId="13" applyNumberFormat="1" applyFont="1" applyBorder="1"/>
    <xf numFmtId="9" fontId="8" fillId="0" borderId="64" xfId="13" applyFont="1" applyBorder="1" applyAlignment="1">
      <alignment horizontal="left"/>
    </xf>
    <xf numFmtId="3" fontId="8" fillId="6" borderId="69" xfId="13" applyNumberFormat="1" applyFont="1" applyFill="1" applyBorder="1" applyAlignment="1">
      <alignment horizontal="left"/>
    </xf>
    <xf numFmtId="3" fontId="8" fillId="6" borderId="69" xfId="13" applyNumberFormat="1" applyFont="1" applyFill="1" applyBorder="1"/>
    <xf numFmtId="42" fontId="8" fillId="0" borderId="69" xfId="6" applyNumberFormat="1" applyFont="1" applyBorder="1"/>
    <xf numFmtId="41" fontId="8" fillId="0" borderId="92" xfId="5" applyNumberFormat="1" applyFont="1" applyBorder="1"/>
    <xf numFmtId="41" fontId="8" fillId="0" borderId="92" xfId="6" applyNumberFormat="1" applyFont="1" applyBorder="1"/>
    <xf numFmtId="41" fontId="8" fillId="0" borderId="106" xfId="5" applyNumberFormat="1" applyFont="1" applyBorder="1"/>
    <xf numFmtId="10" fontId="0" fillId="0" borderId="0" xfId="0" applyNumberFormat="1"/>
    <xf numFmtId="10" fontId="8" fillId="0" borderId="71" xfId="6" applyNumberFormat="1" applyFont="1" applyBorder="1"/>
    <xf numFmtId="10" fontId="8" fillId="0" borderId="197" xfId="6" applyNumberFormat="1" applyFont="1" applyBorder="1"/>
    <xf numFmtId="0" fontId="8" fillId="0" borderId="198" xfId="0" applyFont="1" applyBorder="1" applyAlignment="1">
      <alignment horizontal="center"/>
    </xf>
    <xf numFmtId="41" fontId="8" fillId="0" borderId="0" xfId="0" applyNumberFormat="1" applyFont="1"/>
    <xf numFmtId="41" fontId="8" fillId="6" borderId="93" xfId="7" applyNumberFormat="1" applyFont="1" applyFill="1" applyBorder="1"/>
    <xf numFmtId="41" fontId="8" fillId="0" borderId="199" xfId="5" applyNumberFormat="1" applyFont="1" applyBorder="1"/>
    <xf numFmtId="5" fontId="8" fillId="0" borderId="0" xfId="6" applyFont="1" applyAlignment="1">
      <alignment horizontal="center"/>
    </xf>
    <xf numFmtId="10" fontId="8" fillId="0" borderId="0" xfId="6" applyNumberFormat="1" applyFont="1" applyAlignment="1">
      <alignment horizontal="center"/>
    </xf>
    <xf numFmtId="10" fontId="8" fillId="0" borderId="20" xfId="6" applyNumberFormat="1" applyFont="1" applyBorder="1" applyAlignment="1">
      <alignment horizontal="center"/>
    </xf>
    <xf numFmtId="0" fontId="32" fillId="0" borderId="64" xfId="0" applyFont="1" applyBorder="1" applyAlignment="1">
      <alignment horizontal="center"/>
    </xf>
    <xf numFmtId="0" fontId="32" fillId="0" borderId="200" xfId="0" applyFont="1" applyBorder="1" applyAlignment="1">
      <alignment horizontal="center"/>
    </xf>
    <xf numFmtId="0" fontId="32" fillId="6" borderId="64" xfId="0" applyFont="1" applyFill="1" applyBorder="1" applyAlignment="1">
      <alignment horizontal="center"/>
    </xf>
    <xf numFmtId="41" fontId="8" fillId="6" borderId="162" xfId="6" applyNumberFormat="1" applyFont="1" applyFill="1" applyBorder="1"/>
    <xf numFmtId="41" fontId="8" fillId="6" borderId="12" xfId="6" applyNumberFormat="1" applyFont="1" applyFill="1" applyBorder="1"/>
    <xf numFmtId="41" fontId="8" fillId="6" borderId="12" xfId="13" applyNumberFormat="1" applyFont="1" applyFill="1" applyBorder="1"/>
    <xf numFmtId="41" fontId="8" fillId="6" borderId="155" xfId="13" applyNumberFormat="1" applyFont="1" applyFill="1" applyBorder="1"/>
    <xf numFmtId="41" fontId="8" fillId="6" borderId="93" xfId="13" applyNumberFormat="1" applyFont="1" applyFill="1" applyBorder="1"/>
    <xf numFmtId="41" fontId="0" fillId="6" borderId="132" xfId="0" applyNumberFormat="1" applyFill="1" applyBorder="1"/>
    <xf numFmtId="41" fontId="8" fillId="6" borderId="132" xfId="13" applyNumberFormat="1" applyFont="1" applyFill="1" applyBorder="1"/>
    <xf numFmtId="41" fontId="8" fillId="10" borderId="168" xfId="6" applyNumberFormat="1" applyFont="1" applyFill="1" applyBorder="1" applyProtection="1">
      <protection locked="0"/>
    </xf>
    <xf numFmtId="0" fontId="6" fillId="0" borderId="0" xfId="0" applyFont="1"/>
    <xf numFmtId="43" fontId="7" fillId="0" borderId="0" xfId="11" applyNumberFormat="1" applyFont="1" applyAlignment="1">
      <alignment horizontal="center" vertical="center"/>
    </xf>
    <xf numFmtId="0" fontId="8" fillId="0" borderId="0" xfId="0" applyFont="1" applyAlignment="1">
      <alignment horizontal="left"/>
    </xf>
    <xf numFmtId="10" fontId="8" fillId="14" borderId="182" xfId="13" applyNumberFormat="1" applyFont="1" applyFill="1" applyBorder="1"/>
    <xf numFmtId="10" fontId="8" fillId="14" borderId="183" xfId="13" applyNumberFormat="1" applyFont="1" applyFill="1" applyBorder="1"/>
    <xf numFmtId="9" fontId="7" fillId="5" borderId="7" xfId="13" applyFont="1" applyFill="1" applyBorder="1" applyAlignment="1" applyProtection="1">
      <alignment horizontal="center" vertical="center"/>
      <protection locked="0"/>
    </xf>
    <xf numFmtId="43" fontId="8" fillId="8" borderId="6" xfId="13" applyNumberFormat="1" applyFont="1" applyFill="1" applyBorder="1" applyAlignment="1">
      <alignment wrapText="1"/>
    </xf>
    <xf numFmtId="43" fontId="8" fillId="0" borderId="6" xfId="1" applyFont="1" applyBorder="1"/>
    <xf numFmtId="43" fontId="8" fillId="0" borderId="6" xfId="3" applyNumberFormat="1" applyFont="1" applyBorder="1"/>
    <xf numFmtId="43" fontId="8" fillId="8" borderId="6" xfId="13" applyNumberFormat="1" applyFont="1" applyFill="1" applyBorder="1"/>
    <xf numFmtId="10" fontId="8" fillId="0" borderId="201" xfId="13" applyNumberFormat="1" applyFont="1" applyBorder="1"/>
    <xf numFmtId="10" fontId="8" fillId="0" borderId="202" xfId="0" applyNumberFormat="1" applyFont="1" applyBorder="1" applyProtection="1">
      <protection locked="0"/>
    </xf>
    <xf numFmtId="10" fontId="31" fillId="0" borderId="203" xfId="13" applyNumberFormat="1" applyFont="1" applyBorder="1"/>
    <xf numFmtId="42" fontId="31" fillId="0" borderId="204" xfId="2" applyNumberFormat="1" applyFont="1" applyBorder="1"/>
    <xf numFmtId="9" fontId="8" fillId="0" borderId="144" xfId="13" applyFont="1" applyBorder="1" applyAlignment="1">
      <alignment horizontal="center"/>
    </xf>
    <xf numFmtId="9" fontId="8" fillId="0" borderId="145" xfId="13" applyFont="1" applyBorder="1" applyAlignment="1">
      <alignment horizontal="center"/>
    </xf>
    <xf numFmtId="41" fontId="8" fillId="0" borderId="60" xfId="13" applyNumberFormat="1" applyFont="1" applyBorder="1"/>
    <xf numFmtId="9" fontId="8" fillId="6" borderId="33" xfId="13" applyFont="1" applyFill="1" applyBorder="1" applyAlignment="1">
      <alignment horizontal="right"/>
    </xf>
    <xf numFmtId="9" fontId="8" fillId="6" borderId="32" xfId="13" applyFont="1" applyFill="1" applyBorder="1"/>
    <xf numFmtId="14" fontId="5" fillId="6" borderId="32" xfId="0" applyNumberFormat="1" applyFont="1" applyFill="1" applyBorder="1" applyProtection="1">
      <protection locked="0"/>
    </xf>
    <xf numFmtId="9" fontId="8" fillId="6" borderId="33" xfId="13" applyFont="1" applyFill="1" applyBorder="1"/>
    <xf numFmtId="14" fontId="5" fillId="6" borderId="32" xfId="0" applyNumberFormat="1" applyFont="1" applyFill="1" applyBorder="1"/>
    <xf numFmtId="10" fontId="8" fillId="0" borderId="205" xfId="11" applyNumberFormat="1" applyFont="1" applyBorder="1" applyAlignment="1">
      <alignment vertical="center"/>
    </xf>
    <xf numFmtId="10" fontId="8" fillId="0" borderId="206" xfId="13" applyNumberFormat="1" applyFont="1" applyBorder="1"/>
    <xf numFmtId="10" fontId="8" fillId="0" borderId="207" xfId="13" applyNumberFormat="1" applyFont="1" applyBorder="1"/>
    <xf numFmtId="10" fontId="8" fillId="0" borderId="208" xfId="11" applyNumberFormat="1" applyFont="1" applyBorder="1" applyAlignment="1">
      <alignment vertical="center"/>
    </xf>
    <xf numFmtId="4" fontId="8" fillId="8" borderId="6" xfId="13" applyNumberFormat="1" applyFont="1" applyFill="1" applyBorder="1"/>
    <xf numFmtId="4" fontId="8" fillId="0" borderId="6" xfId="13" applyNumberFormat="1" applyFont="1" applyBorder="1"/>
    <xf numFmtId="4" fontId="8" fillId="8" borderId="6" xfId="13" applyNumberFormat="1" applyFont="1" applyFill="1" applyBorder="1" applyAlignment="1">
      <alignment wrapText="1"/>
    </xf>
    <xf numFmtId="4" fontId="8" fillId="0" borderId="6" xfId="1" applyNumberFormat="1" applyFont="1" applyBorder="1"/>
    <xf numFmtId="4" fontId="8" fillId="0" borderId="6" xfId="3" applyNumberFormat="1" applyFont="1" applyBorder="1"/>
    <xf numFmtId="43" fontId="8" fillId="14" borderId="93" xfId="6" applyNumberFormat="1" applyFont="1" applyFill="1" applyBorder="1"/>
    <xf numFmtId="10" fontId="8" fillId="0" borderId="66" xfId="13" applyNumberFormat="1" applyFont="1" applyBorder="1" applyAlignment="1">
      <alignment vertical="center"/>
    </xf>
    <xf numFmtId="0" fontId="8" fillId="0" borderId="11" xfId="11" applyFont="1" applyBorder="1" applyAlignment="1">
      <alignment vertical="center"/>
    </xf>
    <xf numFmtId="43" fontId="8" fillId="14" borderId="104" xfId="11" applyNumberFormat="1" applyFont="1" applyFill="1" applyBorder="1" applyAlignment="1">
      <alignment horizontal="left" vertical="center"/>
    </xf>
    <xf numFmtId="43" fontId="7" fillId="0" borderId="209" xfId="11" applyNumberFormat="1" applyFont="1" applyBorder="1" applyAlignment="1">
      <alignment horizontal="left" vertical="center" wrapText="1"/>
    </xf>
    <xf numFmtId="43" fontId="7" fillId="0" borderId="61" xfId="11" applyNumberFormat="1" applyFont="1" applyBorder="1" applyAlignment="1">
      <alignment horizontal="left" vertical="center" wrapText="1"/>
    </xf>
    <xf numFmtId="10" fontId="8" fillId="14" borderId="209" xfId="11" applyNumberFormat="1" applyFont="1" applyFill="1" applyBorder="1" applyAlignment="1">
      <alignment vertical="center"/>
    </xf>
    <xf numFmtId="10" fontId="8" fillId="14" borderId="210" xfId="11" applyNumberFormat="1" applyFont="1" applyFill="1" applyBorder="1" applyAlignment="1">
      <alignment vertical="center"/>
    </xf>
    <xf numFmtId="43" fontId="8" fillId="14" borderId="211" xfId="11" applyNumberFormat="1" applyFont="1" applyFill="1" applyBorder="1" applyAlignment="1">
      <alignment horizontal="left" vertical="center"/>
    </xf>
    <xf numFmtId="43" fontId="8" fillId="14" borderId="212" xfId="11" applyNumberFormat="1" applyFont="1" applyFill="1" applyBorder="1" applyAlignment="1">
      <alignment horizontal="left" vertical="center"/>
    </xf>
    <xf numFmtId="42" fontId="8" fillId="0" borderId="8" xfId="13" applyNumberFormat="1" applyFont="1" applyBorder="1"/>
    <xf numFmtId="0" fontId="8" fillId="0" borderId="31" xfId="13" applyNumberFormat="1" applyFont="1" applyBorder="1"/>
    <xf numFmtId="38" fontId="5" fillId="5" borderId="205" xfId="0" applyNumberFormat="1" applyFont="1" applyFill="1" applyBorder="1" applyProtection="1">
      <protection locked="0"/>
    </xf>
    <xf numFmtId="38" fontId="8" fillId="5" borderId="205" xfId="0" applyNumberFormat="1" applyFont="1" applyFill="1" applyBorder="1" applyProtection="1">
      <protection locked="0"/>
    </xf>
    <xf numFmtId="41" fontId="8" fillId="5" borderId="32" xfId="10" quotePrefix="1" applyNumberFormat="1" applyFont="1" applyFill="1" applyBorder="1" applyAlignment="1" applyProtection="1">
      <alignment horizontal="center"/>
      <protection locked="0"/>
    </xf>
    <xf numFmtId="41" fontId="8" fillId="5" borderId="32" xfId="10" applyNumberFormat="1" applyFont="1" applyFill="1" applyBorder="1" applyAlignment="1" applyProtection="1">
      <alignment horizontal="center"/>
      <protection locked="0"/>
    </xf>
    <xf numFmtId="41" fontId="7" fillId="0" borderId="0" xfId="10" applyNumberFormat="1" applyFont="1"/>
    <xf numFmtId="41" fontId="8" fillId="0" borderId="10" xfId="2" applyNumberFormat="1" applyFont="1" applyBorder="1" applyAlignment="1">
      <alignment horizontal="center"/>
    </xf>
    <xf numFmtId="41" fontId="8" fillId="0" borderId="0" xfId="10" applyNumberFormat="1" applyFont="1" applyAlignment="1">
      <alignment horizontal="center"/>
    </xf>
    <xf numFmtId="41" fontId="8" fillId="0" borderId="0" xfId="10" applyNumberFormat="1" applyFont="1"/>
    <xf numFmtId="41" fontId="8" fillId="0" borderId="213" xfId="10" applyNumberFormat="1" applyFont="1" applyBorder="1" applyAlignment="1">
      <alignment horizontal="center"/>
    </xf>
    <xf numFmtId="41" fontId="8" fillId="0" borderId="106" xfId="10" applyNumberFormat="1" applyFont="1" applyBorder="1" applyAlignment="1">
      <alignment horizontal="center"/>
    </xf>
    <xf numFmtId="41" fontId="8" fillId="0" borderId="18" xfId="10" applyNumberFormat="1" applyFont="1" applyBorder="1"/>
    <xf numFmtId="41" fontId="8" fillId="0" borderId="28" xfId="10" applyNumberFormat="1" applyFont="1" applyBorder="1"/>
    <xf numFmtId="41" fontId="8" fillId="0" borderId="32" xfId="10" applyNumberFormat="1" applyFont="1" applyBorder="1"/>
    <xf numFmtId="41" fontId="7" fillId="0" borderId="0" xfId="10" applyNumberFormat="1" applyFont="1" applyAlignment="1">
      <alignment horizontal="center"/>
    </xf>
    <xf numFmtId="41" fontId="7" fillId="0" borderId="0" xfId="10" applyNumberFormat="1" applyFont="1" applyAlignment="1">
      <alignment horizontal="left"/>
    </xf>
    <xf numFmtId="41" fontId="31" fillId="0" borderId="32" xfId="10" applyNumberFormat="1" applyFont="1" applyBorder="1"/>
    <xf numFmtId="41" fontId="8" fillId="0" borderId="66" xfId="10" applyNumberFormat="1" applyFont="1" applyBorder="1"/>
    <xf numFmtId="41" fontId="8" fillId="0" borderId="214" xfId="10" applyNumberFormat="1" applyFont="1" applyBorder="1" applyAlignment="1">
      <alignment horizontal="center"/>
    </xf>
    <xf numFmtId="41" fontId="8" fillId="0" borderId="16" xfId="10" applyNumberFormat="1" applyFont="1" applyBorder="1" applyAlignment="1">
      <alignment horizontal="center"/>
    </xf>
    <xf numFmtId="41" fontId="8" fillId="0" borderId="16" xfId="10" applyNumberFormat="1" applyFont="1" applyBorder="1"/>
    <xf numFmtId="41" fontId="8" fillId="0" borderId="121" xfId="10" applyNumberFormat="1" applyFont="1" applyBorder="1"/>
    <xf numFmtId="41" fontId="31" fillId="12" borderId="7" xfId="2" applyNumberFormat="1" applyFont="1" applyFill="1" applyBorder="1"/>
    <xf numFmtId="41" fontId="8" fillId="12" borderId="5" xfId="10" applyNumberFormat="1" applyFont="1" applyFill="1" applyBorder="1"/>
    <xf numFmtId="41" fontId="31" fillId="12" borderId="11" xfId="2" applyNumberFormat="1" applyFont="1" applyFill="1" applyBorder="1"/>
    <xf numFmtId="41" fontId="8" fillId="0" borderId="96" xfId="10" applyNumberFormat="1" applyFont="1" applyBorder="1"/>
    <xf numFmtId="41" fontId="8" fillId="0" borderId="20" xfId="10" applyNumberFormat="1" applyFont="1" applyBorder="1"/>
    <xf numFmtId="41" fontId="31" fillId="12" borderId="214" xfId="10" applyNumberFormat="1" applyFont="1" applyFill="1" applyBorder="1"/>
    <xf numFmtId="41" fontId="31" fillId="12" borderId="215" xfId="2" applyNumberFormat="1" applyFont="1" applyFill="1" applyBorder="1"/>
    <xf numFmtId="41" fontId="8" fillId="12" borderId="20" xfId="10" applyNumberFormat="1" applyFont="1" applyFill="1" applyBorder="1"/>
    <xf numFmtId="41" fontId="31" fillId="12" borderId="68" xfId="2" applyNumberFormat="1" applyFont="1" applyFill="1" applyBorder="1"/>
    <xf numFmtId="42" fontId="31" fillId="0" borderId="4" xfId="2" applyNumberFormat="1" applyFont="1" applyBorder="1"/>
    <xf numFmtId="9" fontId="8" fillId="0" borderId="0" xfId="13" applyFont="1" applyBorder="1" applyAlignment="1">
      <alignment horizontal="center"/>
    </xf>
    <xf numFmtId="41" fontId="8" fillId="0" borderId="4" xfId="13" applyNumberFormat="1" applyFont="1" applyBorder="1"/>
    <xf numFmtId="43" fontId="8" fillId="0" borderId="0" xfId="10" applyNumberFormat="1" applyFont="1" applyBorder="1" applyAlignment="1">
      <alignment horizontal="center"/>
    </xf>
    <xf numFmtId="43" fontId="8" fillId="0" borderId="0" xfId="2" applyNumberFormat="1" applyFont="1" applyBorder="1"/>
    <xf numFmtId="41" fontId="8" fillId="0" borderId="0" xfId="2" applyNumberFormat="1" applyFont="1" applyBorder="1"/>
    <xf numFmtId="42" fontId="31" fillId="0" borderId="11" xfId="2" applyNumberFormat="1" applyFont="1" applyBorder="1"/>
    <xf numFmtId="10" fontId="8" fillId="0" borderId="0" xfId="13" applyNumberFormat="1" applyFont="1" applyBorder="1" applyAlignment="1">
      <alignment horizontal="center"/>
    </xf>
    <xf numFmtId="10" fontId="31" fillId="0" borderId="0" xfId="13" applyNumberFormat="1" applyFont="1" applyBorder="1"/>
    <xf numFmtId="10" fontId="8" fillId="0" borderId="0" xfId="13" applyNumberFormat="1" applyFont="1" applyBorder="1"/>
    <xf numFmtId="42" fontId="31" fillId="0" borderId="107" xfId="2" applyNumberFormat="1" applyFont="1" applyBorder="1"/>
    <xf numFmtId="43" fontId="8" fillId="0" borderId="51" xfId="10" applyNumberFormat="1" applyFont="1" applyBorder="1" applyAlignment="1">
      <alignment horizontal="center"/>
    </xf>
    <xf numFmtId="43" fontId="8" fillId="0" borderId="20" xfId="10" applyNumberFormat="1" applyFont="1" applyBorder="1" applyAlignment="1">
      <alignment horizontal="center"/>
    </xf>
    <xf numFmtId="41" fontId="8" fillId="0" borderId="142" xfId="10" applyNumberFormat="1" applyFont="1" applyBorder="1"/>
    <xf numFmtId="41" fontId="8" fillId="0" borderId="67" xfId="2" applyNumberFormat="1" applyFont="1" applyBorder="1"/>
    <xf numFmtId="42" fontId="31" fillId="0" borderId="210" xfId="2" applyNumberFormat="1" applyFont="1" applyBorder="1"/>
    <xf numFmtId="41" fontId="8" fillId="0" borderId="51" xfId="2" applyNumberFormat="1" applyFont="1" applyBorder="1"/>
    <xf numFmtId="43" fontId="8" fillId="0" borderId="216" xfId="2" applyNumberFormat="1" applyFont="1" applyBorder="1"/>
    <xf numFmtId="41" fontId="8" fillId="3" borderId="67" xfId="13" applyNumberFormat="1" applyFont="1" applyFill="1" applyBorder="1" applyProtection="1">
      <protection locked="0"/>
    </xf>
    <xf numFmtId="42" fontId="31" fillId="0" borderId="217" xfId="2" applyNumberFormat="1" applyFont="1" applyBorder="1"/>
    <xf numFmtId="41" fontId="8" fillId="0" borderId="216" xfId="2" applyNumberFormat="1" applyFont="1" applyBorder="1"/>
    <xf numFmtId="41" fontId="31" fillId="0" borderId="217" xfId="2" applyNumberFormat="1" applyFont="1" applyBorder="1"/>
    <xf numFmtId="10" fontId="31" fillId="0" borderId="104" xfId="2" applyNumberFormat="1" applyFont="1" applyBorder="1"/>
    <xf numFmtId="10" fontId="31" fillId="0" borderId="140" xfId="2" applyNumberFormat="1" applyFont="1" applyBorder="1"/>
    <xf numFmtId="10" fontId="31" fillId="0" borderId="143" xfId="2" applyNumberFormat="1" applyFont="1" applyBorder="1"/>
    <xf numFmtId="41" fontId="31" fillId="0" borderId="20" xfId="2" applyNumberFormat="1" applyFont="1" applyBorder="1"/>
    <xf numFmtId="43" fontId="7" fillId="0" borderId="0" xfId="2" applyNumberFormat="1" applyFont="1" applyFill="1" applyBorder="1" applyAlignment="1">
      <alignment horizontal="center"/>
    </xf>
    <xf numFmtId="41" fontId="8" fillId="2" borderId="218" xfId="2" applyNumberFormat="1" applyFont="1" applyFill="1" applyBorder="1" applyProtection="1">
      <protection locked="0"/>
    </xf>
    <xf numFmtId="41" fontId="31" fillId="0" borderId="103" xfId="10" applyNumberFormat="1" applyFont="1" applyBorder="1"/>
    <xf numFmtId="10" fontId="8" fillId="0" borderId="144" xfId="13" applyNumberFormat="1" applyFont="1" applyBorder="1"/>
    <xf numFmtId="41" fontId="8" fillId="0" borderId="213" xfId="2" applyNumberFormat="1" applyFont="1" applyBorder="1"/>
    <xf numFmtId="10" fontId="8" fillId="0" borderId="219" xfId="13" applyNumberFormat="1" applyFont="1" applyBorder="1"/>
    <xf numFmtId="41" fontId="8" fillId="0" borderId="220" xfId="2" applyNumberFormat="1" applyFont="1" applyBorder="1"/>
    <xf numFmtId="10" fontId="31" fillId="0" borderId="144" xfId="13" applyNumberFormat="1" applyFont="1" applyBorder="1"/>
    <xf numFmtId="41" fontId="31" fillId="0" borderId="213" xfId="2" applyNumberFormat="1" applyFont="1" applyBorder="1"/>
    <xf numFmtId="43" fontId="8" fillId="0" borderId="220" xfId="2" applyNumberFormat="1" applyFont="1" applyBorder="1"/>
    <xf numFmtId="43" fontId="8" fillId="0" borderId="213" xfId="2" applyNumberFormat="1" applyFont="1" applyBorder="1"/>
    <xf numFmtId="10" fontId="31" fillId="0" borderId="219" xfId="13" applyNumberFormat="1" applyFont="1" applyBorder="1"/>
    <xf numFmtId="9" fontId="8" fillId="0" borderId="119" xfId="13" applyFont="1" applyBorder="1"/>
    <xf numFmtId="0" fontId="8" fillId="0" borderId="221" xfId="0" applyFont="1" applyBorder="1"/>
    <xf numFmtId="0" fontId="8" fillId="0" borderId="66" xfId="10" applyFont="1" applyBorder="1" applyAlignment="1">
      <alignment horizontal="center"/>
    </xf>
    <xf numFmtId="43" fontId="7" fillId="0" borderId="108" xfId="2" applyNumberFormat="1" applyFont="1" applyFill="1" applyBorder="1" applyAlignment="1">
      <alignment horizontal="center"/>
    </xf>
    <xf numFmtId="0" fontId="8" fillId="0" borderId="96" xfId="10" applyFont="1" applyBorder="1" applyAlignment="1">
      <alignment horizontal="center"/>
    </xf>
    <xf numFmtId="0" fontId="8" fillId="0" borderId="121" xfId="10" applyFont="1" applyBorder="1" applyAlignment="1">
      <alignment horizontal="center"/>
    </xf>
    <xf numFmtId="0" fontId="8" fillId="0" borderId="66" xfId="0" applyFont="1" applyBorder="1" applyAlignment="1">
      <alignment horizontal="center"/>
    </xf>
    <xf numFmtId="0" fontId="8" fillId="0" borderId="140" xfId="10" applyFont="1" applyBorder="1" applyAlignment="1">
      <alignment horizontal="center"/>
    </xf>
    <xf numFmtId="0" fontId="8" fillId="0" borderId="66" xfId="10" quotePrefix="1" applyFont="1" applyBorder="1" applyAlignment="1">
      <alignment horizontal="center"/>
    </xf>
    <xf numFmtId="41" fontId="8" fillId="5" borderId="66" xfId="10" quotePrefix="1" applyNumberFormat="1" applyFont="1" applyFill="1" applyBorder="1" applyAlignment="1" applyProtection="1">
      <alignment horizontal="center"/>
      <protection locked="0"/>
    </xf>
    <xf numFmtId="41" fontId="8" fillId="5" borderId="66" xfId="10" applyNumberFormat="1" applyFont="1" applyFill="1" applyBorder="1" applyAlignment="1" applyProtection="1">
      <alignment horizontal="center"/>
      <protection locked="0"/>
    </xf>
    <xf numFmtId="42" fontId="31" fillId="0" borderId="68" xfId="2" applyNumberFormat="1" applyFont="1" applyBorder="1"/>
    <xf numFmtId="0" fontId="8" fillId="0" borderId="68" xfId="10" applyFont="1" applyBorder="1" applyAlignment="1">
      <alignment horizontal="center"/>
    </xf>
    <xf numFmtId="43" fontId="8" fillId="0" borderId="103" xfId="10" applyNumberFormat="1" applyFont="1" applyBorder="1"/>
    <xf numFmtId="43" fontId="8" fillId="0" borderId="108" xfId="10" applyNumberFormat="1" applyFont="1" applyBorder="1"/>
    <xf numFmtId="43" fontId="8" fillId="0" borderId="102" xfId="10" applyNumberFormat="1" applyFont="1" applyBorder="1"/>
    <xf numFmtId="0" fontId="8" fillId="0" borderId="0" xfId="10" applyFont="1" applyBorder="1" applyAlignment="1">
      <alignment horizontal="center"/>
    </xf>
    <xf numFmtId="41" fontId="8" fillId="0" borderId="9" xfId="2" applyNumberFormat="1" applyFont="1" applyBorder="1" applyAlignment="1">
      <alignment horizontal="center"/>
    </xf>
    <xf numFmtId="41" fontId="8" fillId="0" borderId="5" xfId="10" applyNumberFormat="1" applyFont="1" applyBorder="1" applyAlignment="1">
      <alignment horizontal="center"/>
    </xf>
    <xf numFmtId="41" fontId="8" fillId="0" borderId="108" xfId="2" applyNumberFormat="1" applyFont="1" applyBorder="1"/>
    <xf numFmtId="2" fontId="8" fillId="0" borderId="74" xfId="13" applyNumberFormat="1" applyFont="1" applyBorder="1"/>
    <xf numFmtId="44" fontId="8" fillId="0" borderId="74" xfId="13" applyNumberFormat="1" applyFont="1" applyBorder="1"/>
    <xf numFmtId="44" fontId="8" fillId="0" borderId="6" xfId="13" applyNumberFormat="1" applyFont="1" applyBorder="1"/>
    <xf numFmtId="2" fontId="8" fillId="0" borderId="64" xfId="11" applyNumberFormat="1" applyFont="1" applyBorder="1" applyAlignment="1">
      <alignment vertical="center"/>
    </xf>
    <xf numFmtId="2" fontId="8" fillId="0" borderId="222" xfId="11" applyNumberFormat="1" applyFont="1" applyBorder="1" applyAlignment="1">
      <alignment vertical="center"/>
    </xf>
    <xf numFmtId="2" fontId="8" fillId="0" borderId="205" xfId="11" applyNumberFormat="1" applyFont="1" applyBorder="1" applyAlignment="1">
      <alignment vertical="center"/>
    </xf>
    <xf numFmtId="42" fontId="8" fillId="0" borderId="6" xfId="13" applyNumberFormat="1" applyFont="1" applyBorder="1"/>
    <xf numFmtId="42" fontId="8" fillId="0" borderId="74" xfId="13" applyNumberFormat="1" applyFont="1" applyBorder="1"/>
    <xf numFmtId="0" fontId="45" fillId="0" borderId="0" xfId="0" applyFont="1"/>
    <xf numFmtId="0" fontId="6" fillId="0" borderId="57" xfId="12" applyFont="1" applyBorder="1" applyAlignment="1">
      <alignment horizontal="right"/>
    </xf>
    <xf numFmtId="0" fontId="46" fillId="0" borderId="5" xfId="11" applyFont="1" applyBorder="1" applyAlignment="1">
      <alignment vertical="center"/>
    </xf>
    <xf numFmtId="0" fontId="46" fillId="0" borderId="4" xfId="0" applyFont="1" applyBorder="1"/>
    <xf numFmtId="0" fontId="46" fillId="0" borderId="0" xfId="0" applyFont="1" applyAlignment="1">
      <alignment horizontal="left"/>
    </xf>
    <xf numFmtId="0" fontId="46" fillId="0" borderId="0" xfId="10" applyFont="1"/>
    <xf numFmtId="0" fontId="6" fillId="0" borderId="0" xfId="12" applyFont="1" applyAlignment="1">
      <alignment horizontal="right"/>
    </xf>
    <xf numFmtId="0" fontId="46" fillId="0" borderId="86" xfId="0" applyFont="1" applyBorder="1"/>
    <xf numFmtId="0" fontId="46" fillId="0" borderId="223" xfId="0" applyFont="1" applyBorder="1"/>
    <xf numFmtId="10" fontId="8" fillId="6" borderId="224" xfId="13" applyNumberFormat="1" applyFont="1" applyFill="1" applyBorder="1"/>
    <xf numFmtId="41" fontId="8" fillId="6" borderId="80" xfId="13" applyNumberFormat="1" applyFont="1" applyFill="1" applyBorder="1"/>
    <xf numFmtId="41" fontId="8" fillId="6" borderId="167" xfId="13" applyNumberFormat="1" applyFont="1" applyFill="1" applyBorder="1"/>
    <xf numFmtId="43" fontId="8" fillId="0" borderId="136" xfId="6" applyNumberFormat="1" applyFont="1" applyFill="1" applyBorder="1"/>
    <xf numFmtId="43" fontId="8" fillId="0" borderId="128" xfId="6" applyNumberFormat="1" applyFont="1" applyFill="1" applyBorder="1"/>
    <xf numFmtId="10" fontId="8" fillId="6" borderId="70" xfId="6" applyNumberFormat="1" applyFont="1" applyFill="1" applyBorder="1"/>
    <xf numFmtId="10" fontId="8" fillId="6" borderId="167" xfId="6" applyNumberFormat="1" applyFont="1" applyFill="1" applyBorder="1"/>
    <xf numFmtId="10" fontId="8" fillId="6" borderId="154" xfId="6" applyNumberFormat="1" applyFont="1" applyFill="1" applyBorder="1"/>
    <xf numFmtId="44" fontId="8" fillId="0" borderId="69" xfId="13" applyNumberFormat="1" applyFont="1" applyFill="1" applyBorder="1"/>
    <xf numFmtId="42" fontId="8" fillId="0" borderId="69" xfId="6" applyNumberFormat="1" applyFont="1" applyFill="1" applyBorder="1"/>
    <xf numFmtId="44" fontId="8" fillId="6" borderId="69" xfId="13" applyNumberFormat="1" applyFont="1" applyFill="1" applyBorder="1"/>
    <xf numFmtId="42" fontId="8" fillId="6" borderId="69" xfId="6" applyNumberFormat="1" applyFont="1" applyFill="1" applyBorder="1"/>
    <xf numFmtId="41" fontId="8" fillId="0" borderId="93" xfId="7" applyNumberFormat="1" applyFont="1" applyFill="1" applyBorder="1" applyProtection="1">
      <protection locked="0"/>
    </xf>
    <xf numFmtId="0" fontId="8" fillId="6" borderId="139" xfId="0" applyFont="1" applyFill="1" applyBorder="1"/>
    <xf numFmtId="0" fontId="32" fillId="6" borderId="124" xfId="0" applyFont="1" applyFill="1" applyBorder="1"/>
    <xf numFmtId="0" fontId="8" fillId="6" borderId="81" xfId="0" applyFont="1" applyFill="1" applyBorder="1" applyAlignment="1">
      <alignment horizontal="center"/>
    </xf>
    <xf numFmtId="5" fontId="8" fillId="6" borderId="225" xfId="6" applyFont="1" applyFill="1" applyBorder="1" applyAlignment="1">
      <alignment horizontal="left"/>
    </xf>
    <xf numFmtId="5" fontId="8" fillId="6" borderId="226" xfId="6" applyFont="1" applyFill="1" applyBorder="1" applyAlignment="1">
      <alignment horizontal="left"/>
    </xf>
    <xf numFmtId="41" fontId="48" fillId="0" borderId="0" xfId="0" applyNumberFormat="1" applyFont="1" applyAlignment="1">
      <alignment horizontal="center"/>
    </xf>
    <xf numFmtId="41" fontId="49" fillId="0" borderId="0" xfId="0" applyNumberFormat="1" applyFont="1" applyAlignment="1">
      <alignment horizontal="center"/>
    </xf>
    <xf numFmtId="0" fontId="8" fillId="6" borderId="180" xfId="0" applyFont="1" applyFill="1" applyBorder="1"/>
    <xf numFmtId="0" fontId="8" fillId="6" borderId="188" xfId="0" applyFont="1" applyFill="1" applyBorder="1"/>
    <xf numFmtId="0" fontId="8" fillId="6" borderId="188" xfId="0" applyFont="1" applyFill="1" applyBorder="1" applyAlignment="1">
      <alignment horizontal="center"/>
    </xf>
    <xf numFmtId="42" fontId="8" fillId="6" borderId="227" xfId="13" applyNumberFormat="1" applyFont="1" applyFill="1" applyBorder="1"/>
    <xf numFmtId="10" fontId="8" fillId="6" borderId="227" xfId="13" applyNumberFormat="1" applyFont="1" applyFill="1" applyBorder="1"/>
    <xf numFmtId="10" fontId="8" fillId="6" borderId="228" xfId="13" applyNumberFormat="1" applyFont="1" applyFill="1" applyBorder="1"/>
    <xf numFmtId="41" fontId="8" fillId="0" borderId="136" xfId="6" applyNumberFormat="1" applyFont="1" applyFill="1" applyBorder="1"/>
    <xf numFmtId="41" fontId="8" fillId="0" borderId="128" xfId="6" applyNumberFormat="1" applyFont="1" applyFill="1" applyBorder="1"/>
    <xf numFmtId="8" fontId="8" fillId="0" borderId="150" xfId="6" applyNumberFormat="1" applyFont="1" applyFill="1" applyBorder="1"/>
    <xf numFmtId="10" fontId="8" fillId="0" borderId="8" xfId="13" applyNumberFormat="1" applyFont="1" applyFill="1" applyBorder="1"/>
    <xf numFmtId="10" fontId="8" fillId="0" borderId="21" xfId="0" applyNumberFormat="1" applyFont="1" applyFill="1" applyBorder="1"/>
    <xf numFmtId="10" fontId="8" fillId="0" borderId="97" xfId="0" applyNumberFormat="1" applyFont="1" applyFill="1" applyBorder="1"/>
    <xf numFmtId="10" fontId="8" fillId="0" borderId="27" xfId="13" applyNumberFormat="1" applyFont="1" applyFill="1" applyBorder="1"/>
    <xf numFmtId="10" fontId="8" fillId="0" borderId="150" xfId="13" applyNumberFormat="1" applyFont="1" applyFill="1" applyBorder="1"/>
    <xf numFmtId="44" fontId="8" fillId="0" borderId="94" xfId="6" applyNumberFormat="1" applyFont="1" applyFill="1" applyBorder="1"/>
    <xf numFmtId="42" fontId="8" fillId="0" borderId="94" xfId="6" applyNumberFormat="1" applyFont="1" applyFill="1" applyBorder="1"/>
    <xf numFmtId="41" fontId="8" fillId="0" borderId="132" xfId="6" applyNumberFormat="1" applyFont="1" applyFill="1" applyBorder="1"/>
    <xf numFmtId="41" fontId="8" fillId="0" borderId="22" xfId="13" applyNumberFormat="1" applyFont="1" applyFill="1" applyBorder="1"/>
    <xf numFmtId="41" fontId="8" fillId="0" borderId="22" xfId="1" applyNumberFormat="1" applyFont="1" applyFill="1" applyBorder="1"/>
    <xf numFmtId="41" fontId="8" fillId="0" borderId="132" xfId="13" applyNumberFormat="1" applyFont="1" applyFill="1" applyBorder="1"/>
    <xf numFmtId="41" fontId="8" fillId="0" borderId="167" xfId="6" applyNumberFormat="1" applyFont="1" applyFill="1" applyBorder="1"/>
    <xf numFmtId="41" fontId="8" fillId="0" borderId="22" xfId="0" applyNumberFormat="1" applyFont="1" applyFill="1" applyBorder="1"/>
    <xf numFmtId="41" fontId="8" fillId="0" borderId="0" xfId="0" applyNumberFormat="1" applyFont="1" applyFill="1"/>
    <xf numFmtId="41" fontId="8" fillId="0" borderId="32" xfId="13" applyNumberFormat="1" applyFont="1" applyFill="1" applyBorder="1"/>
    <xf numFmtId="41" fontId="8" fillId="0" borderId="32" xfId="6" applyNumberFormat="1" applyFont="1" applyFill="1" applyBorder="1"/>
    <xf numFmtId="41" fontId="8" fillId="0" borderId="32" xfId="1" applyNumberFormat="1" applyFont="1" applyFill="1" applyBorder="1"/>
    <xf numFmtId="41" fontId="8" fillId="0" borderId="32" xfId="3" applyNumberFormat="1" applyFont="1" applyFill="1" applyBorder="1"/>
    <xf numFmtId="41" fontId="8" fillId="0" borderId="31" xfId="6" applyNumberFormat="1" applyFont="1" applyFill="1" applyBorder="1"/>
    <xf numFmtId="41" fontId="8" fillId="0" borderId="169" xfId="6" applyNumberFormat="1" applyFont="1" applyFill="1" applyBorder="1"/>
    <xf numFmtId="41" fontId="8" fillId="0" borderId="170" xfId="6" applyNumberFormat="1" applyFont="1" applyFill="1" applyBorder="1"/>
    <xf numFmtId="41" fontId="8" fillId="0" borderId="0" xfId="6" applyNumberFormat="1" applyFont="1" applyFill="1"/>
    <xf numFmtId="41" fontId="0" fillId="0" borderId="169" xfId="0" applyNumberFormat="1" applyFill="1" applyBorder="1"/>
    <xf numFmtId="41" fontId="0" fillId="0" borderId="229" xfId="0" applyNumberFormat="1" applyFill="1" applyBorder="1"/>
    <xf numFmtId="10" fontId="8" fillId="0" borderId="150" xfId="6" applyNumberFormat="1" applyFont="1" applyFill="1" applyBorder="1"/>
    <xf numFmtId="42" fontId="8" fillId="0" borderId="150" xfId="6" applyNumberFormat="1" applyFont="1" applyFill="1" applyBorder="1"/>
    <xf numFmtId="41" fontId="8" fillId="5" borderId="8" xfId="0" applyNumberFormat="1" applyFont="1" applyFill="1" applyBorder="1" applyProtection="1">
      <protection locked="0"/>
    </xf>
    <xf numFmtId="41" fontId="8" fillId="5" borderId="21" xfId="0" applyNumberFormat="1" applyFont="1" applyFill="1" applyBorder="1" applyProtection="1">
      <protection locked="0"/>
    </xf>
    <xf numFmtId="41" fontId="8" fillId="5" borderId="88" xfId="13" applyNumberFormat="1" applyFont="1" applyFill="1" applyBorder="1" applyProtection="1">
      <protection locked="0"/>
    </xf>
    <xf numFmtId="41" fontId="8" fillId="5" borderId="88" xfId="1" applyNumberFormat="1" applyFont="1" applyFill="1" applyBorder="1" applyProtection="1">
      <protection locked="0"/>
    </xf>
    <xf numFmtId="41" fontId="8" fillId="5" borderId="88" xfId="3" applyNumberFormat="1" applyFont="1" applyFill="1" applyBorder="1" applyProtection="1">
      <protection locked="0"/>
    </xf>
    <xf numFmtId="41" fontId="8" fillId="5" borderId="230" xfId="6" applyNumberFormat="1" applyFont="1" applyFill="1" applyBorder="1" applyProtection="1">
      <protection locked="0"/>
    </xf>
    <xf numFmtId="41" fontId="8" fillId="5" borderId="126" xfId="1" applyNumberFormat="1" applyFont="1" applyFill="1" applyBorder="1" applyProtection="1">
      <protection locked="0"/>
    </xf>
    <xf numFmtId="41" fontId="8" fillId="5" borderId="126" xfId="13" applyNumberFormat="1" applyFont="1" applyFill="1" applyBorder="1" applyProtection="1">
      <protection locked="0"/>
    </xf>
    <xf numFmtId="41" fontId="8" fillId="5" borderId="126" xfId="0" applyNumberFormat="1" applyFont="1" applyFill="1" applyBorder="1" applyProtection="1">
      <protection locked="0"/>
    </xf>
    <xf numFmtId="41" fontId="8" fillId="5" borderId="199" xfId="0" applyNumberFormat="1" applyFont="1" applyFill="1" applyBorder="1" applyProtection="1">
      <protection locked="0"/>
    </xf>
    <xf numFmtId="41" fontId="8" fillId="5" borderId="169" xfId="13" applyNumberFormat="1" applyFont="1" applyFill="1" applyBorder="1" applyProtection="1">
      <protection locked="0"/>
    </xf>
    <xf numFmtId="41" fontId="8" fillId="5" borderId="169" xfId="1" applyNumberFormat="1" applyFont="1" applyFill="1" applyBorder="1" applyProtection="1">
      <protection locked="0"/>
    </xf>
    <xf numFmtId="41" fontId="8" fillId="5" borderId="169" xfId="3" applyNumberFormat="1" applyFont="1" applyFill="1" applyBorder="1" applyProtection="1">
      <protection locked="0"/>
    </xf>
    <xf numFmtId="41" fontId="8" fillId="5" borderId="231" xfId="6" applyNumberFormat="1" applyFont="1" applyFill="1" applyBorder="1" applyProtection="1">
      <protection locked="0"/>
    </xf>
    <xf numFmtId="41" fontId="8" fillId="5" borderId="174" xfId="6" applyNumberFormat="1" applyFont="1" applyFill="1" applyBorder="1" applyProtection="1">
      <protection locked="0"/>
    </xf>
    <xf numFmtId="41" fontId="8" fillId="5" borderId="199" xfId="6" applyNumberFormat="1" applyFont="1" applyFill="1" applyBorder="1" applyProtection="1">
      <protection locked="0"/>
    </xf>
    <xf numFmtId="41" fontId="8" fillId="5" borderId="229" xfId="6" applyNumberFormat="1" applyFont="1" applyFill="1" applyBorder="1" applyProtection="1">
      <protection locked="0"/>
    </xf>
    <xf numFmtId="41" fontId="8" fillId="0" borderId="92" xfId="6" applyNumberFormat="1" applyFont="1" applyFill="1" applyBorder="1"/>
    <xf numFmtId="41" fontId="8" fillId="0" borderId="92" xfId="13" applyNumberFormat="1" applyFont="1" applyFill="1" applyBorder="1"/>
    <xf numFmtId="41" fontId="8" fillId="0" borderId="92" xfId="3" applyNumberFormat="1" applyFont="1" applyFill="1" applyBorder="1"/>
    <xf numFmtId="41" fontId="8" fillId="5" borderId="126" xfId="6" applyNumberFormat="1" applyFont="1" applyFill="1" applyBorder="1" applyProtection="1">
      <protection locked="0"/>
    </xf>
    <xf numFmtId="41" fontId="8" fillId="5" borderId="126" xfId="3" applyNumberFormat="1" applyFont="1" applyFill="1" applyBorder="1" applyProtection="1">
      <protection locked="0"/>
    </xf>
    <xf numFmtId="3" fontId="8" fillId="6" borderId="69" xfId="5" applyNumberFormat="1" applyFont="1" applyFill="1" applyBorder="1" applyProtection="1"/>
    <xf numFmtId="3" fontId="8" fillId="6" borderId="69" xfId="6" applyNumberFormat="1" applyFont="1" applyFill="1" applyBorder="1" applyProtection="1"/>
    <xf numFmtId="41" fontId="8" fillId="0" borderId="69" xfId="5" applyNumberFormat="1" applyFont="1" applyFill="1" applyBorder="1" applyProtection="1"/>
    <xf numFmtId="3" fontId="8" fillId="0" borderId="32" xfId="5" applyNumberFormat="1" applyFont="1" applyBorder="1" applyProtection="1"/>
    <xf numFmtId="41" fontId="8" fillId="0" borderId="81" xfId="5" applyNumberFormat="1" applyFont="1" applyFill="1" applyBorder="1" applyProtection="1"/>
    <xf numFmtId="42" fontId="8" fillId="0" borderId="150" xfId="6" applyNumberFormat="1" applyFont="1" applyBorder="1" applyProtection="1"/>
    <xf numFmtId="41" fontId="8" fillId="0" borderId="69" xfId="6" applyNumberFormat="1" applyFont="1" applyFill="1" applyBorder="1" applyProtection="1"/>
    <xf numFmtId="41" fontId="8" fillId="0" borderId="81" xfId="6" applyNumberFormat="1" applyFont="1" applyFill="1" applyBorder="1" applyProtection="1"/>
    <xf numFmtId="41" fontId="8" fillId="0" borderId="8" xfId="6" applyNumberFormat="1" applyFont="1" applyFill="1" applyBorder="1" applyProtection="1"/>
    <xf numFmtId="41" fontId="8" fillId="0" borderId="27" xfId="6" applyNumberFormat="1" applyFont="1" applyFill="1" applyBorder="1" applyProtection="1"/>
    <xf numFmtId="5" fontId="8" fillId="0" borderId="0" xfId="6" applyFont="1" applyProtection="1"/>
    <xf numFmtId="41" fontId="8" fillId="0" borderId="80" xfId="7" applyNumberFormat="1" applyFont="1" applyBorder="1" applyProtection="1"/>
    <xf numFmtId="41" fontId="8" fillId="0" borderId="8" xfId="13" applyNumberFormat="1" applyFont="1" applyFill="1" applyBorder="1" applyProtection="1"/>
    <xf numFmtId="41" fontId="8" fillId="0" borderId="93" xfId="7" applyNumberFormat="1" applyFont="1" applyBorder="1" applyProtection="1"/>
    <xf numFmtId="41" fontId="8" fillId="0" borderId="8" xfId="7" applyNumberFormat="1" applyFont="1" applyFill="1" applyBorder="1" applyProtection="1"/>
    <xf numFmtId="41" fontId="8" fillId="0" borderId="168" xfId="6" applyNumberFormat="1" applyFont="1" applyBorder="1" applyProtection="1"/>
    <xf numFmtId="41" fontId="8" fillId="0" borderId="70" xfId="13" applyNumberFormat="1" applyFont="1" applyBorder="1" applyProtection="1"/>
    <xf numFmtId="41" fontId="8" fillId="0" borderId="166" xfId="6" applyNumberFormat="1" applyFont="1" applyBorder="1" applyProtection="1"/>
    <xf numFmtId="41" fontId="8" fillId="0" borderId="8" xfId="13" applyNumberFormat="1" applyFont="1" applyBorder="1" applyProtection="1"/>
    <xf numFmtId="41" fontId="8" fillId="0" borderId="94" xfId="6" applyNumberFormat="1" applyFont="1" applyFill="1" applyBorder="1" applyProtection="1"/>
    <xf numFmtId="41" fontId="8" fillId="0" borderId="94" xfId="6" applyNumberFormat="1" applyFont="1" applyBorder="1" applyProtection="1"/>
    <xf numFmtId="41" fontId="8" fillId="0" borderId="93" xfId="7" applyNumberFormat="1" applyFont="1" applyFill="1" applyBorder="1" applyProtection="1"/>
    <xf numFmtId="41" fontId="8" fillId="0" borderId="69" xfId="6" applyNumberFormat="1" applyFont="1" applyBorder="1" applyProtection="1"/>
    <xf numFmtId="41" fontId="8" fillId="0" borderId="81" xfId="6" applyNumberFormat="1" applyFont="1" applyBorder="1" applyProtection="1"/>
    <xf numFmtId="41" fontId="8" fillId="0" borderId="27" xfId="7" applyNumberFormat="1" applyFont="1" applyFill="1" applyBorder="1" applyProtection="1"/>
    <xf numFmtId="41" fontId="8" fillId="0" borderId="136" xfId="7" applyNumberFormat="1" applyFont="1" applyFill="1" applyBorder="1" applyProtection="1"/>
    <xf numFmtId="42" fontId="8" fillId="0" borderId="191" xfId="6" applyNumberFormat="1" applyFont="1" applyBorder="1" applyProtection="1"/>
    <xf numFmtId="5" fontId="8" fillId="0" borderId="24" xfId="6" applyFont="1" applyBorder="1" applyProtection="1"/>
    <xf numFmtId="41" fontId="8" fillId="0" borderId="8" xfId="6" applyNumberFormat="1" applyFont="1" applyBorder="1" applyProtection="1"/>
    <xf numFmtId="41" fontId="8" fillId="0" borderId="27" xfId="6" applyNumberFormat="1" applyFont="1" applyBorder="1" applyProtection="1"/>
    <xf numFmtId="41" fontId="8" fillId="0" borderId="80" xfId="6" applyNumberFormat="1" applyFont="1" applyBorder="1" applyProtection="1"/>
    <xf numFmtId="41" fontId="8" fillId="6" borderId="132" xfId="6" applyNumberFormat="1" applyFont="1" applyFill="1" applyBorder="1" applyProtection="1"/>
    <xf numFmtId="41" fontId="8" fillId="6" borderId="128" xfId="6" applyNumberFormat="1" applyFont="1" applyFill="1" applyBorder="1" applyProtection="1"/>
    <xf numFmtId="41" fontId="8" fillId="0" borderId="12" xfId="6" applyNumberFormat="1" applyFont="1" applyFill="1" applyBorder="1" applyProtection="1"/>
    <xf numFmtId="41" fontId="8" fillId="0" borderId="162" xfId="6" applyNumberFormat="1" applyFont="1" applyBorder="1" applyProtection="1"/>
    <xf numFmtId="41" fontId="8" fillId="6" borderId="94" xfId="6" applyNumberFormat="1" applyFont="1" applyFill="1" applyBorder="1" applyProtection="1"/>
    <xf numFmtId="41" fontId="8" fillId="6" borderId="8" xfId="6" applyNumberFormat="1" applyFont="1" applyFill="1" applyBorder="1" applyProtection="1"/>
    <xf numFmtId="41" fontId="8" fillId="0" borderId="22" xfId="6" applyNumberFormat="1" applyFont="1" applyBorder="1" applyProtection="1"/>
    <xf numFmtId="10" fontId="8" fillId="14" borderId="182" xfId="13" applyNumberFormat="1" applyFont="1" applyFill="1" applyBorder="1" applyProtection="1"/>
    <xf numFmtId="41" fontId="8" fillId="0" borderId="27" xfId="13" applyNumberFormat="1" applyFont="1" applyBorder="1" applyProtection="1"/>
    <xf numFmtId="42" fontId="8" fillId="0" borderId="189" xfId="6" applyNumberFormat="1" applyFont="1" applyBorder="1"/>
    <xf numFmtId="41" fontId="8" fillId="0" borderId="232" xfId="7" applyNumberFormat="1" applyFont="1" applyBorder="1"/>
    <xf numFmtId="41" fontId="8" fillId="0" borderId="167" xfId="7" applyNumberFormat="1" applyFont="1" applyBorder="1"/>
    <xf numFmtId="41" fontId="8" fillId="0" borderId="233" xfId="7" applyNumberFormat="1" applyFont="1" applyBorder="1"/>
    <xf numFmtId="41" fontId="8" fillId="5" borderId="233" xfId="6" applyNumberFormat="1" applyFont="1" applyFill="1" applyBorder="1" applyProtection="1">
      <protection locked="0"/>
    </xf>
    <xf numFmtId="41" fontId="8" fillId="5" borderId="234" xfId="6" applyNumberFormat="1" applyFont="1" applyFill="1" applyBorder="1" applyProtection="1">
      <protection locked="0"/>
    </xf>
    <xf numFmtId="41" fontId="8" fillId="5" borderId="172" xfId="6" applyNumberFormat="1" applyFont="1" applyFill="1" applyBorder="1" applyProtection="1">
      <protection locked="0"/>
    </xf>
    <xf numFmtId="0" fontId="0" fillId="0" borderId="0" xfId="0" applyProtection="1">
      <protection locked="0"/>
    </xf>
    <xf numFmtId="0" fontId="12" fillId="0" borderId="0" xfId="11" applyFont="1" applyAlignment="1" applyProtection="1">
      <alignment vertical="center"/>
      <protection locked="0"/>
    </xf>
    <xf numFmtId="0" fontId="11" fillId="0" borderId="0" xfId="11" applyFont="1" applyAlignment="1" applyProtection="1">
      <alignment vertical="center"/>
      <protection locked="0"/>
    </xf>
    <xf numFmtId="169" fontId="8" fillId="0" borderId="0" xfId="6" applyNumberFormat="1" applyFont="1" applyProtection="1">
      <protection locked="0"/>
    </xf>
    <xf numFmtId="40" fontId="0" fillId="0" borderId="0" xfId="0" applyNumberFormat="1" applyProtection="1">
      <protection locked="0"/>
    </xf>
    <xf numFmtId="0" fontId="9" fillId="0" borderId="0" xfId="0" applyFont="1" applyProtection="1">
      <protection locked="0"/>
    </xf>
    <xf numFmtId="10" fontId="9" fillId="0" borderId="0" xfId="0" applyNumberFormat="1" applyFont="1" applyProtection="1">
      <protection locked="0"/>
    </xf>
    <xf numFmtId="14" fontId="24" fillId="0" borderId="0" xfId="0" applyNumberFormat="1" applyFont="1"/>
    <xf numFmtId="49" fontId="8" fillId="5" borderId="33" xfId="0" quotePrefix="1" applyNumberFormat="1" applyFont="1" applyFill="1" applyBorder="1" applyAlignment="1" applyProtection="1">
      <alignment horizontal="left"/>
      <protection locked="0"/>
    </xf>
    <xf numFmtId="49" fontId="8" fillId="5" borderId="32" xfId="0" quotePrefix="1" applyNumberFormat="1" applyFont="1" applyFill="1" applyBorder="1" applyAlignment="1" applyProtection="1">
      <alignment horizontal="left"/>
      <protection locked="0"/>
    </xf>
    <xf numFmtId="49" fontId="8" fillId="5" borderId="236" xfId="0" quotePrefix="1" applyNumberFormat="1" applyFont="1" applyFill="1" applyBorder="1" applyAlignment="1" applyProtection="1">
      <alignment horizontal="left"/>
      <protection locked="0"/>
    </xf>
    <xf numFmtId="41" fontId="2" fillId="0" borderId="0" xfId="0" applyNumberFormat="1" applyFont="1" applyProtection="1">
      <protection locked="0"/>
    </xf>
    <xf numFmtId="0" fontId="1" fillId="0" borderId="0" xfId="14"/>
    <xf numFmtId="0" fontId="1" fillId="0" borderId="19" xfId="14" applyBorder="1"/>
    <xf numFmtId="0" fontId="1" fillId="0" borderId="248" xfId="14" applyBorder="1"/>
    <xf numFmtId="41" fontId="54" fillId="16" borderId="249" xfId="0" applyNumberFormat="1" applyFont="1" applyFill="1" applyBorder="1" applyProtection="1">
      <protection locked="0"/>
    </xf>
    <xf numFmtId="0" fontId="24" fillId="0" borderId="0" xfId="0" applyFont="1" applyAlignment="1">
      <alignment horizontal="left" vertical="top" wrapText="1"/>
    </xf>
    <xf numFmtId="0" fontId="24" fillId="0" borderId="0" xfId="0" applyFont="1" applyAlignment="1">
      <alignment horizontal="left" vertical="center"/>
    </xf>
    <xf numFmtId="0" fontId="25" fillId="0" borderId="0" xfId="0" applyFont="1" applyAlignment="1">
      <alignment horizontal="left"/>
    </xf>
    <xf numFmtId="0" fontId="24" fillId="0" borderId="0" xfId="0" applyFont="1" applyAlignment="1">
      <alignment horizontal="left" vertical="center" wrapText="1"/>
    </xf>
    <xf numFmtId="0" fontId="24" fillId="0" borderId="0" xfId="0" applyFont="1" applyAlignment="1">
      <alignment horizontal="left" vertical="top"/>
    </xf>
    <xf numFmtId="0" fontId="25" fillId="0" borderId="0" xfId="0" applyFont="1" applyAlignment="1">
      <alignment horizontal="left" vertical="center"/>
    </xf>
    <xf numFmtId="0" fontId="24" fillId="0" borderId="0" xfId="0" applyFont="1" applyAlignment="1">
      <alignment horizontal="right" vertical="top"/>
    </xf>
    <xf numFmtId="0" fontId="26" fillId="0" borderId="0" xfId="0" applyFont="1" applyAlignment="1">
      <alignment horizontal="left" wrapText="1"/>
    </xf>
    <xf numFmtId="0" fontId="2" fillId="0" borderId="0" xfId="0" applyFont="1" applyAlignment="1">
      <alignment horizontal="left" vertical="center" wrapText="1"/>
    </xf>
    <xf numFmtId="0" fontId="0" fillId="0" borderId="0" xfId="0" applyAlignment="1">
      <alignment horizontal="left" vertical="center" wrapText="1"/>
    </xf>
    <xf numFmtId="0" fontId="24" fillId="0" borderId="0" xfId="0" applyFont="1" applyAlignment="1">
      <alignment horizontal="left"/>
    </xf>
    <xf numFmtId="0" fontId="47" fillId="0" borderId="0" xfId="8" applyAlignment="1">
      <alignment horizontal="left"/>
    </xf>
    <xf numFmtId="0" fontId="7" fillId="0" borderId="0" xfId="11" applyFont="1" applyAlignment="1">
      <alignment horizontal="left" vertical="center"/>
    </xf>
    <xf numFmtId="15" fontId="2" fillId="0" borderId="0" xfId="0" applyNumberFormat="1" applyFont="1" applyAlignment="1">
      <alignment horizontal="left"/>
    </xf>
    <xf numFmtId="0" fontId="4" fillId="0" borderId="0" xfId="12" applyFont="1" applyAlignment="1">
      <alignment horizontal="left" vertical="center" wrapText="1"/>
    </xf>
    <xf numFmtId="0" fontId="47" fillId="0" borderId="28" xfId="8" applyBorder="1" applyAlignment="1">
      <alignment horizontal="left"/>
    </xf>
    <xf numFmtId="0" fontId="4" fillId="0" borderId="28" xfId="12" applyFont="1" applyBorder="1" applyAlignment="1">
      <alignment horizontal="left"/>
    </xf>
    <xf numFmtId="0" fontId="47" fillId="5" borderId="28" xfId="8" applyFill="1" applyBorder="1" applyAlignment="1" applyProtection="1">
      <alignment horizontal="left" wrapText="1"/>
      <protection locked="0"/>
    </xf>
    <xf numFmtId="0" fontId="0" fillId="5" borderId="28" xfId="0" applyFill="1" applyBorder="1" applyAlignment="1" applyProtection="1">
      <alignment horizontal="left" wrapText="1"/>
      <protection locked="0"/>
    </xf>
    <xf numFmtId="14" fontId="4" fillId="0" borderId="28" xfId="12" applyNumberFormat="1" applyFont="1" applyBorder="1" applyAlignment="1">
      <alignment horizontal="left"/>
    </xf>
    <xf numFmtId="0" fontId="4" fillId="5" borderId="28" xfId="12" applyFont="1" applyFill="1" applyBorder="1" applyAlignment="1" applyProtection="1">
      <alignment horizontal="left" wrapText="1"/>
      <protection locked="0"/>
    </xf>
    <xf numFmtId="0" fontId="0" fillId="0" borderId="28" xfId="0" applyBorder="1" applyAlignment="1">
      <alignment horizontal="left"/>
    </xf>
    <xf numFmtId="0" fontId="4" fillId="5" borderId="28" xfId="12" applyFont="1" applyFill="1" applyBorder="1" applyAlignment="1" applyProtection="1">
      <alignment horizontal="left"/>
      <protection locked="0"/>
    </xf>
    <xf numFmtId="0" fontId="0" fillId="5" borderId="28" xfId="0" applyFill="1" applyBorder="1" applyAlignment="1" applyProtection="1">
      <alignment horizontal="left"/>
      <protection locked="0"/>
    </xf>
    <xf numFmtId="0" fontId="29" fillId="5" borderId="28" xfId="0" quotePrefix="1" applyFont="1" applyFill="1" applyBorder="1" applyAlignment="1" applyProtection="1">
      <alignment horizontal="left"/>
      <protection locked="0"/>
    </xf>
    <xf numFmtId="1" fontId="29" fillId="5" borderId="32" xfId="0" applyNumberFormat="1" applyFont="1" applyFill="1" applyBorder="1" applyAlignment="1" applyProtection="1">
      <alignment horizontal="left"/>
      <protection locked="0"/>
    </xf>
    <xf numFmtId="0" fontId="29" fillId="5" borderId="32" xfId="0" applyFont="1" applyFill="1" applyBorder="1" applyAlignment="1" applyProtection="1">
      <alignment horizontal="left"/>
      <protection locked="0"/>
    </xf>
    <xf numFmtId="49" fontId="29" fillId="5" borderId="32" xfId="0" applyNumberFormat="1" applyFont="1" applyFill="1" applyBorder="1" applyAlignment="1" applyProtection="1">
      <alignment horizontal="left"/>
      <protection locked="0"/>
    </xf>
    <xf numFmtId="0" fontId="53" fillId="0" borderId="28" xfId="14" applyFont="1" applyBorder="1" applyAlignment="1">
      <alignment horizontal="left"/>
    </xf>
    <xf numFmtId="14" fontId="1" fillId="0" borderId="28" xfId="14" applyNumberFormat="1" applyBorder="1" applyAlignment="1">
      <alignment horizontal="left"/>
    </xf>
    <xf numFmtId="0" fontId="1" fillId="0" borderId="28" xfId="14" applyBorder="1" applyAlignment="1">
      <alignment horizontal="left"/>
    </xf>
    <xf numFmtId="0" fontId="51" fillId="0" borderId="31" xfId="14" applyFont="1" applyBorder="1" applyAlignment="1">
      <alignment horizontal="center" vertical="top"/>
    </xf>
    <xf numFmtId="0" fontId="50" fillId="0" borderId="0" xfId="14" applyFont="1" applyAlignment="1">
      <alignment horizontal="right"/>
    </xf>
    <xf numFmtId="0" fontId="29" fillId="5" borderId="28" xfId="9" quotePrefix="1" applyFont="1" applyFill="1" applyBorder="1" applyAlignment="1" applyProtection="1">
      <alignment horizontal="left"/>
      <protection locked="0"/>
    </xf>
    <xf numFmtId="1" fontId="29" fillId="5" borderId="32" xfId="9" applyNumberFormat="1" applyFont="1" applyFill="1" applyBorder="1" applyAlignment="1" applyProtection="1">
      <alignment horizontal="left"/>
      <protection locked="0"/>
    </xf>
    <xf numFmtId="0" fontId="29" fillId="5" borderId="32" xfId="9" applyFont="1" applyFill="1" applyBorder="1" applyAlignment="1" applyProtection="1">
      <alignment horizontal="left"/>
      <protection locked="0"/>
    </xf>
    <xf numFmtId="0" fontId="1" fillId="0" borderId="0" xfId="14" applyAlignment="1">
      <alignment horizontal="left"/>
    </xf>
    <xf numFmtId="0" fontId="1" fillId="0" borderId="0" xfId="14" applyAlignment="1">
      <alignment horizontal="left" vertical="top" wrapText="1"/>
    </xf>
    <xf numFmtId="49" fontId="29" fillId="5" borderId="32" xfId="9" applyNumberFormat="1" applyFont="1" applyFill="1" applyBorder="1" applyAlignment="1" applyProtection="1">
      <alignment horizontal="left"/>
      <protection locked="0"/>
    </xf>
    <xf numFmtId="0" fontId="1" fillId="0" borderId="0" xfId="14" applyAlignment="1">
      <alignment horizontal="center"/>
    </xf>
    <xf numFmtId="0" fontId="1" fillId="0" borderId="28" xfId="14" applyBorder="1" applyAlignment="1">
      <alignment horizontal="center"/>
    </xf>
    <xf numFmtId="0" fontId="52" fillId="0" borderId="0" xfId="14" applyFont="1" applyAlignment="1">
      <alignment horizontal="left"/>
    </xf>
    <xf numFmtId="0" fontId="51" fillId="0" borderId="0" xfId="14" applyFont="1" applyAlignment="1">
      <alignment horizontal="left" vertical="top"/>
    </xf>
    <xf numFmtId="0" fontId="47" fillId="5" borderId="28" xfId="8" quotePrefix="1" applyFill="1" applyBorder="1" applyAlignment="1" applyProtection="1">
      <alignment horizontal="left"/>
      <protection locked="0"/>
    </xf>
    <xf numFmtId="0" fontId="7" fillId="0" borderId="0" xfId="0" applyFont="1" applyAlignment="1">
      <alignment horizontal="left" vertical="top" wrapText="1"/>
    </xf>
    <xf numFmtId="0" fontId="7" fillId="0" borderId="116" xfId="0" applyFont="1" applyBorder="1" applyAlignment="1">
      <alignment horizontal="center"/>
    </xf>
    <xf numFmtId="0" fontId="7" fillId="0" borderId="117" xfId="0" applyFont="1" applyBorder="1" applyAlignment="1">
      <alignment horizontal="center"/>
    </xf>
    <xf numFmtId="0" fontId="7" fillId="0" borderId="119" xfId="0" applyFont="1" applyBorder="1" applyAlignment="1">
      <alignment horizontal="center"/>
    </xf>
    <xf numFmtId="9" fontId="8" fillId="0" borderId="11" xfId="0" applyNumberFormat="1" applyFont="1" applyBorder="1" applyAlignment="1">
      <alignment horizontal="center" vertical="center"/>
    </xf>
    <xf numFmtId="9" fontId="8" fillId="0" borderId="4" xfId="0" applyNumberFormat="1" applyFont="1" applyBorder="1" applyAlignment="1">
      <alignment horizontal="center" vertical="center"/>
    </xf>
    <xf numFmtId="0" fontId="8" fillId="0" borderId="33" xfId="11" applyFont="1" applyBorder="1" applyAlignment="1">
      <alignment vertical="center" wrapText="1"/>
    </xf>
    <xf numFmtId="0" fontId="8" fillId="0" borderId="32" xfId="11" applyFont="1" applyBorder="1" applyAlignment="1">
      <alignment vertical="center" wrapText="1"/>
    </xf>
    <xf numFmtId="0" fontId="8" fillId="0" borderId="66" xfId="11" applyFont="1" applyBorder="1" applyAlignment="1">
      <alignment vertical="center" wrapText="1"/>
    </xf>
    <xf numFmtId="37" fontId="20" fillId="0" borderId="114" xfId="11" applyNumberFormat="1" applyFont="1" applyBorder="1" applyAlignment="1">
      <alignment horizontal="center" wrapText="1"/>
    </xf>
    <xf numFmtId="37" fontId="20" fillId="0" borderId="59" xfId="11" applyNumberFormat="1" applyFont="1" applyBorder="1" applyAlignment="1">
      <alignment horizontal="center" wrapText="1"/>
    </xf>
    <xf numFmtId="37" fontId="20" fillId="0" borderId="151" xfId="11" applyNumberFormat="1" applyFont="1" applyBorder="1" applyAlignment="1">
      <alignment horizontal="center" wrapText="1"/>
    </xf>
    <xf numFmtId="37" fontId="20" fillId="0" borderId="235" xfId="11" applyNumberFormat="1" applyFont="1" applyBorder="1" applyAlignment="1">
      <alignment horizontal="center" wrapText="1"/>
    </xf>
    <xf numFmtId="0" fontId="8" fillId="0" borderId="33" xfId="11" applyFont="1" applyBorder="1" applyAlignment="1">
      <alignment vertical="center"/>
    </xf>
    <xf numFmtId="0" fontId="8" fillId="0" borderId="32" xfId="11" applyFont="1" applyBorder="1" applyAlignment="1">
      <alignment vertical="center"/>
    </xf>
    <xf numFmtId="0" fontId="8" fillId="0" borderId="66" xfId="11" applyFont="1" applyBorder="1" applyAlignment="1">
      <alignment vertical="center"/>
    </xf>
    <xf numFmtId="164" fontId="8" fillId="0" borderId="32" xfId="11" applyNumberFormat="1" applyFont="1" applyBorder="1" applyAlignment="1">
      <alignment horizontal="left" vertical="center"/>
    </xf>
    <xf numFmtId="164" fontId="8" fillId="0" borderId="66" xfId="11" applyNumberFormat="1" applyFont="1" applyBorder="1" applyAlignment="1">
      <alignment horizontal="left" vertical="center"/>
    </xf>
    <xf numFmtId="0" fontId="7" fillId="0" borderId="9" xfId="11" applyFont="1" applyBorder="1" applyAlignment="1">
      <alignment horizontal="left" vertical="center" wrapText="1"/>
    </xf>
    <xf numFmtId="0" fontId="7" fillId="0" borderId="10" xfId="11" applyFont="1" applyBorder="1" applyAlignment="1">
      <alignment horizontal="left" vertical="center" wrapText="1"/>
    </xf>
    <xf numFmtId="0" fontId="7" fillId="0" borderId="51" xfId="11" applyFont="1" applyBorder="1" applyAlignment="1">
      <alignment horizontal="left" vertical="center" wrapText="1"/>
    </xf>
    <xf numFmtId="0" fontId="7" fillId="0" borderId="5" xfId="11" applyFont="1" applyBorder="1" applyAlignment="1">
      <alignment horizontal="left" vertical="center" wrapText="1"/>
    </xf>
    <xf numFmtId="0" fontId="7" fillId="0" borderId="0" xfId="11" applyFont="1" applyAlignment="1">
      <alignment horizontal="left" vertical="center" wrapText="1"/>
    </xf>
    <xf numFmtId="0" fontId="7" fillId="0" borderId="20" xfId="11" applyFont="1" applyBorder="1" applyAlignment="1">
      <alignment horizontal="left" vertical="center" wrapText="1"/>
    </xf>
    <xf numFmtId="0" fontId="8" fillId="0" borderId="32" xfId="0" applyFont="1" applyBorder="1"/>
    <xf numFmtId="0" fontId="8" fillId="0" borderId="66" xfId="0" applyFont="1" applyBorder="1"/>
    <xf numFmtId="0" fontId="7" fillId="0" borderId="10" xfId="11" applyFont="1" applyBorder="1" applyAlignment="1">
      <alignment horizontal="left" vertical="center"/>
    </xf>
    <xf numFmtId="0" fontId="7" fillId="0" borderId="19" xfId="11" applyFont="1" applyBorder="1" applyAlignment="1">
      <alignment horizontal="left" vertical="center"/>
    </xf>
    <xf numFmtId="37" fontId="7" fillId="0" borderId="0" xfId="11" quotePrefix="1" applyNumberFormat="1" applyFont="1" applyAlignment="1">
      <alignment horizontal="center" vertical="center"/>
    </xf>
    <xf numFmtId="0" fontId="7" fillId="0" borderId="116" xfId="0" quotePrefix="1" applyFont="1" applyBorder="1" applyAlignment="1">
      <alignment horizontal="center" wrapText="1"/>
    </xf>
    <xf numFmtId="0" fontId="7" fillId="0" borderId="118" xfId="0" quotePrefix="1" applyFont="1" applyBorder="1" applyAlignment="1">
      <alignment horizontal="center" wrapText="1"/>
    </xf>
    <xf numFmtId="0" fontId="7" fillId="0" borderId="116" xfId="0" quotePrefix="1" applyFont="1" applyBorder="1" applyAlignment="1">
      <alignment horizontal="center"/>
    </xf>
    <xf numFmtId="0" fontId="7" fillId="0" borderId="117" xfId="0" quotePrefix="1" applyFont="1" applyBorder="1" applyAlignment="1">
      <alignment horizontal="center"/>
    </xf>
    <xf numFmtId="0" fontId="7" fillId="0" borderId="118" xfId="0" quotePrefix="1" applyFont="1" applyBorder="1" applyAlignment="1">
      <alignment horizontal="center"/>
    </xf>
    <xf numFmtId="0" fontId="7" fillId="0" borderId="171" xfId="11" applyFont="1" applyBorder="1" applyAlignment="1">
      <alignment vertical="center"/>
    </xf>
    <xf numFmtId="0" fontId="7" fillId="0" borderId="104" xfId="11" applyFont="1" applyBorder="1" applyAlignment="1">
      <alignment vertical="center"/>
    </xf>
    <xf numFmtId="0" fontId="7" fillId="0" borderId="140" xfId="11" applyFont="1" applyBorder="1" applyAlignment="1">
      <alignment vertical="center"/>
    </xf>
    <xf numFmtId="49" fontId="8" fillId="5" borderId="171" xfId="0" quotePrefix="1" applyNumberFormat="1" applyFont="1" applyFill="1" applyBorder="1" applyAlignment="1" applyProtection="1">
      <alignment horizontal="left"/>
      <protection locked="0"/>
    </xf>
    <xf numFmtId="49" fontId="8" fillId="5" borderId="104" xfId="0" quotePrefix="1" applyNumberFormat="1" applyFont="1" applyFill="1" applyBorder="1" applyAlignment="1" applyProtection="1">
      <alignment horizontal="left"/>
      <protection locked="0"/>
    </xf>
    <xf numFmtId="49" fontId="8" fillId="5" borderId="237" xfId="0" quotePrefix="1" applyNumberFormat="1" applyFont="1" applyFill="1" applyBorder="1" applyAlignment="1" applyProtection="1">
      <alignment horizontal="left"/>
      <protection locked="0"/>
    </xf>
    <xf numFmtId="49" fontId="8" fillId="5" borderId="33" xfId="0" quotePrefix="1" applyNumberFormat="1" applyFont="1" applyFill="1" applyBorder="1" applyAlignment="1" applyProtection="1">
      <alignment horizontal="left"/>
      <protection locked="0"/>
    </xf>
    <xf numFmtId="49" fontId="8" fillId="5" borderId="32" xfId="0" quotePrefix="1" applyNumberFormat="1" applyFont="1" applyFill="1" applyBorder="1" applyAlignment="1" applyProtection="1">
      <alignment horizontal="left"/>
      <protection locked="0"/>
    </xf>
    <xf numFmtId="49" fontId="8" fillId="5" borderId="236" xfId="0" quotePrefix="1" applyNumberFormat="1" applyFont="1" applyFill="1" applyBorder="1" applyAlignment="1" applyProtection="1">
      <alignment horizontal="left"/>
      <protection locked="0"/>
    </xf>
    <xf numFmtId="37" fontId="7" fillId="0" borderId="0" xfId="0" applyNumberFormat="1" applyFont="1" applyAlignment="1">
      <alignment horizontal="center"/>
    </xf>
    <xf numFmtId="5" fontId="8" fillId="0" borderId="0" xfId="6" applyFont="1"/>
    <xf numFmtId="5" fontId="8" fillId="0" borderId="20" xfId="6" applyFont="1" applyBorder="1"/>
    <xf numFmtId="0" fontId="8" fillId="0" borderId="180" xfId="0" applyFont="1" applyBorder="1"/>
    <xf numFmtId="0" fontId="8" fillId="0" borderId="188" xfId="0" applyFont="1" applyBorder="1"/>
    <xf numFmtId="0" fontId="8" fillId="0" borderId="189" xfId="0" applyFont="1" applyBorder="1"/>
    <xf numFmtId="5" fontId="8" fillId="0" borderId="23" xfId="6" applyFont="1" applyBorder="1"/>
    <xf numFmtId="5" fontId="8" fillId="0" borderId="129" xfId="6" applyFont="1" applyBorder="1"/>
    <xf numFmtId="10" fontId="8" fillId="0" borderId="0" xfId="0" applyNumberFormat="1" applyFont="1" applyAlignment="1">
      <alignment horizontal="center"/>
    </xf>
    <xf numFmtId="10" fontId="8" fillId="0" borderId="20" xfId="0" applyNumberFormat="1" applyFont="1" applyBorder="1" applyAlignment="1">
      <alignment horizontal="center"/>
    </xf>
    <xf numFmtId="10" fontId="8" fillId="0" borderId="0" xfId="13" applyNumberFormat="1" applyFont="1"/>
    <xf numFmtId="10" fontId="8" fillId="0" borderId="20" xfId="13" applyNumberFormat="1" applyFont="1" applyBorder="1"/>
    <xf numFmtId="49" fontId="8" fillId="5" borderId="32" xfId="13" applyNumberFormat="1" applyFont="1" applyFill="1" applyBorder="1" applyProtection="1">
      <protection locked="0"/>
    </xf>
    <xf numFmtId="49" fontId="8" fillId="5" borderId="32" xfId="0" applyNumberFormat="1" applyFont="1" applyFill="1" applyBorder="1" applyProtection="1">
      <protection locked="0"/>
    </xf>
    <xf numFmtId="49" fontId="8" fillId="5" borderId="64" xfId="0" applyNumberFormat="1" applyFont="1" applyFill="1" applyBorder="1" applyProtection="1">
      <protection locked="0"/>
    </xf>
    <xf numFmtId="49" fontId="8" fillId="5" borderId="64" xfId="13" applyNumberFormat="1" applyFont="1" applyFill="1" applyBorder="1" applyProtection="1">
      <protection locked="0"/>
    </xf>
    <xf numFmtId="10" fontId="8" fillId="0" borderId="23" xfId="13" applyNumberFormat="1" applyFont="1" applyBorder="1"/>
    <xf numFmtId="10" fontId="8" fillId="0" borderId="129" xfId="13" applyNumberFormat="1" applyFont="1" applyBorder="1"/>
    <xf numFmtId="49" fontId="8" fillId="5" borderId="31" xfId="0" applyNumberFormat="1" applyFont="1" applyFill="1" applyBorder="1" applyProtection="1">
      <protection locked="0"/>
    </xf>
    <xf numFmtId="49" fontId="8" fillId="5" borderId="124" xfId="0" applyNumberFormat="1" applyFont="1" applyFill="1" applyBorder="1" applyProtection="1">
      <protection locked="0"/>
    </xf>
    <xf numFmtId="9" fontId="7" fillId="0" borderId="18" xfId="13" applyFont="1" applyBorder="1" applyAlignment="1">
      <alignment horizontal="right"/>
    </xf>
    <xf numFmtId="9" fontId="7" fillId="0" borderId="189" xfId="13" applyFont="1" applyBorder="1" applyAlignment="1">
      <alignment horizontal="right"/>
    </xf>
    <xf numFmtId="9" fontId="7" fillId="0" borderId="150" xfId="13" applyFont="1" applyBorder="1" applyAlignment="1">
      <alignment horizontal="right"/>
    </xf>
    <xf numFmtId="0" fontId="7" fillId="0" borderId="5" xfId="0" applyFont="1" applyBorder="1" applyAlignment="1">
      <alignment horizontal="center"/>
    </xf>
    <xf numFmtId="0" fontId="7" fillId="0" borderId="0" xfId="0" applyFont="1" applyAlignment="1">
      <alignment horizontal="center"/>
    </xf>
    <xf numFmtId="0" fontId="7" fillId="0" borderId="5" xfId="0" applyFont="1" applyBorder="1"/>
    <xf numFmtId="0" fontId="7" fillId="0" borderId="0" xfId="0" applyFont="1"/>
    <xf numFmtId="49" fontId="8" fillId="5" borderId="31" xfId="13" applyNumberFormat="1" applyFont="1" applyFill="1" applyBorder="1" applyProtection="1">
      <protection locked="0"/>
    </xf>
    <xf numFmtId="49" fontId="8" fillId="5" borderId="32" xfId="13" applyNumberFormat="1" applyFont="1" applyFill="1" applyBorder="1" applyAlignment="1" applyProtection="1">
      <alignment horizontal="left" vertical="top"/>
      <protection locked="0"/>
    </xf>
    <xf numFmtId="5" fontId="8" fillId="0" borderId="1" xfId="6" applyFont="1" applyBorder="1"/>
    <xf numFmtId="5" fontId="8" fillId="0" borderId="176" xfId="6" applyFont="1" applyBorder="1"/>
    <xf numFmtId="5" fontId="8" fillId="0" borderId="64" xfId="6" applyFont="1" applyBorder="1"/>
    <xf numFmtId="5" fontId="8" fillId="0" borderId="69" xfId="6" applyFont="1" applyBorder="1"/>
    <xf numFmtId="5" fontId="8" fillId="0" borderId="67" xfId="6" applyFont="1" applyBorder="1"/>
    <xf numFmtId="38" fontId="8" fillId="0" borderId="71" xfId="6" applyNumberFormat="1" applyFont="1" applyBorder="1"/>
    <xf numFmtId="38" fontId="8" fillId="0" borderId="197" xfId="6" applyNumberFormat="1" applyFont="1" applyBorder="1"/>
    <xf numFmtId="5" fontId="8" fillId="0" borderId="24" xfId="6" applyFont="1" applyBorder="1"/>
    <xf numFmtId="5" fontId="8" fillId="0" borderId="134" xfId="6" applyFont="1" applyBorder="1"/>
    <xf numFmtId="0" fontId="8" fillId="0" borderId="181" xfId="0" applyFont="1" applyBorder="1"/>
    <xf numFmtId="0" fontId="8" fillId="0" borderId="150" xfId="0" applyFont="1" applyBorder="1"/>
    <xf numFmtId="0" fontId="7" fillId="0" borderId="185" xfId="0" applyFont="1" applyBorder="1"/>
    <xf numFmtId="0" fontId="7" fillId="0" borderId="152" xfId="0" applyFont="1" applyBorder="1"/>
    <xf numFmtId="0" fontId="8" fillId="0" borderId="92" xfId="0" applyFont="1" applyBorder="1"/>
    <xf numFmtId="0" fontId="8" fillId="0" borderId="22" xfId="0" applyFont="1" applyBorder="1"/>
    <xf numFmtId="0" fontId="8" fillId="0" borderId="198" xfId="0" applyFont="1" applyBorder="1"/>
    <xf numFmtId="0" fontId="8" fillId="0" borderId="184" xfId="0" applyFont="1" applyBorder="1"/>
    <xf numFmtId="0" fontId="8" fillId="0" borderId="135" xfId="0" applyFont="1" applyBorder="1"/>
    <xf numFmtId="0" fontId="8" fillId="0" borderId="243" xfId="0" applyFont="1" applyBorder="1"/>
    <xf numFmtId="5" fontId="8" fillId="0" borderId="31" xfId="6" applyFont="1" applyBorder="1"/>
    <xf numFmtId="5" fontId="8" fillId="0" borderId="148" xfId="6" applyFont="1" applyBorder="1"/>
    <xf numFmtId="9" fontId="7" fillId="0" borderId="188" xfId="13" applyFont="1" applyBorder="1" applyAlignment="1">
      <alignment horizontal="right"/>
    </xf>
    <xf numFmtId="5" fontId="8" fillId="14" borderId="238" xfId="6" applyFont="1" applyFill="1" applyBorder="1" applyAlignment="1">
      <alignment horizontal="left"/>
    </xf>
    <xf numFmtId="5" fontId="8" fillId="14" borderId="182" xfId="6" applyFont="1" applyFill="1" applyBorder="1" applyAlignment="1">
      <alignment horizontal="left"/>
    </xf>
    <xf numFmtId="10" fontId="8" fillId="0" borderId="18" xfId="13" applyNumberFormat="1" applyFont="1" applyBorder="1"/>
    <xf numFmtId="10" fontId="8" fillId="0" borderId="96" xfId="13" applyNumberFormat="1" applyFont="1" applyBorder="1"/>
    <xf numFmtId="0" fontId="30" fillId="0" borderId="32" xfId="0" applyFont="1" applyBorder="1"/>
    <xf numFmtId="0" fontId="30" fillId="0" borderId="64" xfId="0" applyFont="1" applyBorder="1"/>
    <xf numFmtId="0" fontId="7" fillId="0" borderId="239" xfId="0" applyFont="1" applyBorder="1"/>
    <xf numFmtId="0" fontId="7" fillId="0" borderId="227" xfId="0" applyFont="1" applyBorder="1"/>
    <xf numFmtId="0" fontId="7" fillId="0" borderId="187" xfId="0" applyFont="1" applyBorder="1"/>
    <xf numFmtId="0" fontId="8" fillId="0" borderId="240" xfId="0" applyFont="1" applyBorder="1"/>
    <xf numFmtId="0" fontId="8" fillId="0" borderId="241" xfId="0" applyFont="1" applyBorder="1"/>
    <xf numFmtId="0" fontId="8" fillId="0" borderId="242" xfId="0" applyFont="1" applyBorder="1"/>
    <xf numFmtId="9" fontId="7" fillId="0" borderId="32" xfId="13" applyFont="1" applyBorder="1" applyAlignment="1">
      <alignment horizontal="right"/>
    </xf>
    <xf numFmtId="9" fontId="43" fillId="0" borderId="0" xfId="13" applyFont="1" applyAlignment="1">
      <alignment horizontal="left"/>
    </xf>
    <xf numFmtId="9" fontId="43" fillId="0" borderId="20" xfId="13" applyFont="1" applyBorder="1" applyAlignment="1">
      <alignment horizontal="left"/>
    </xf>
    <xf numFmtId="41" fontId="8" fillId="0" borderId="0" xfId="6" applyNumberFormat="1" applyFont="1"/>
    <xf numFmtId="41" fontId="8" fillId="0" borderId="20" xfId="6" applyNumberFormat="1" applyFont="1" applyBorder="1"/>
    <xf numFmtId="5" fontId="8" fillId="0" borderId="79" xfId="6" applyFont="1" applyBorder="1"/>
    <xf numFmtId="5" fontId="8" fillId="0" borderId="156" xfId="6" applyFont="1" applyBorder="1"/>
    <xf numFmtId="9" fontId="8" fillId="5" borderId="32" xfId="13" applyFont="1" applyFill="1" applyBorder="1" applyProtection="1">
      <protection locked="0"/>
    </xf>
    <xf numFmtId="9" fontId="8" fillId="5" borderId="64" xfId="13" applyFont="1" applyFill="1" applyBorder="1" applyProtection="1">
      <protection locked="0"/>
    </xf>
    <xf numFmtId="0" fontId="8" fillId="5" borderId="32" xfId="0" applyFont="1" applyFill="1" applyBorder="1" applyProtection="1">
      <protection locked="0"/>
    </xf>
    <xf numFmtId="0" fontId="8" fillId="5" borderId="64" xfId="0" applyFont="1" applyFill="1" applyBorder="1" applyProtection="1">
      <protection locked="0"/>
    </xf>
    <xf numFmtId="5" fontId="8" fillId="0" borderId="22" xfId="6" applyFont="1" applyBorder="1"/>
    <xf numFmtId="5" fontId="8" fillId="0" borderId="138" xfId="6" applyFont="1" applyBorder="1"/>
    <xf numFmtId="5" fontId="8" fillId="0" borderId="238" xfId="6" applyFont="1" applyBorder="1" applyAlignment="1">
      <alignment horizontal="left"/>
    </xf>
    <xf numFmtId="5" fontId="8" fillId="0" borderId="182" xfId="6" applyFont="1" applyBorder="1" applyAlignment="1">
      <alignment horizontal="left"/>
    </xf>
    <xf numFmtId="0" fontId="8" fillId="0" borderId="94" xfId="0" applyFont="1" applyBorder="1"/>
    <xf numFmtId="0" fontId="2" fillId="5" borderId="43" xfId="0" applyFont="1" applyFill="1" applyBorder="1" applyAlignment="1" applyProtection="1">
      <alignment wrapText="1"/>
      <protection locked="0"/>
    </xf>
    <xf numFmtId="0" fontId="2" fillId="5" borderId="44" xfId="0" applyFont="1" applyFill="1" applyBorder="1" applyAlignment="1" applyProtection="1">
      <alignment wrapText="1"/>
      <protection locked="0"/>
    </xf>
    <xf numFmtId="0" fontId="2" fillId="5" borderId="244" xfId="0" applyFont="1" applyFill="1" applyBorder="1" applyAlignment="1" applyProtection="1">
      <alignment wrapText="1"/>
      <protection locked="0"/>
    </xf>
    <xf numFmtId="0" fontId="0" fillId="5" borderId="44" xfId="0" applyFill="1" applyBorder="1" applyAlignment="1" applyProtection="1">
      <alignment wrapText="1"/>
      <protection locked="0"/>
    </xf>
    <xf numFmtId="0" fontId="0" fillId="5" borderId="244" xfId="0" applyFill="1" applyBorder="1" applyAlignment="1" applyProtection="1">
      <alignment wrapText="1"/>
      <protection locked="0"/>
    </xf>
    <xf numFmtId="0" fontId="2" fillId="5" borderId="56" xfId="0" applyFont="1" applyFill="1" applyBorder="1" applyAlignment="1" applyProtection="1">
      <alignment horizontal="left" vertical="top" wrapText="1"/>
      <protection locked="0"/>
    </xf>
    <xf numFmtId="0" fontId="2" fillId="5" borderId="19" xfId="0" applyFont="1" applyFill="1" applyBorder="1" applyAlignment="1" applyProtection="1">
      <alignment horizontal="left" vertical="top" wrapText="1"/>
      <protection locked="0"/>
    </xf>
    <xf numFmtId="0" fontId="2" fillId="5" borderId="245" xfId="0" applyFont="1" applyFill="1" applyBorder="1" applyAlignment="1" applyProtection="1">
      <alignment horizontal="left" vertical="top" wrapText="1"/>
      <protection locked="0"/>
    </xf>
    <xf numFmtId="37" fontId="0" fillId="0" borderId="108" xfId="0" applyNumberFormat="1" applyBorder="1" applyAlignment="1">
      <alignment horizontal="center"/>
    </xf>
    <xf numFmtId="37" fontId="0" fillId="0" borderId="96" xfId="0" applyNumberFormat="1" applyBorder="1" applyAlignment="1">
      <alignment horizontal="center"/>
    </xf>
    <xf numFmtId="0" fontId="0" fillId="0" borderId="108" xfId="0" applyBorder="1" applyAlignment="1">
      <alignment horizontal="center"/>
    </xf>
    <xf numFmtId="0" fontId="0" fillId="0" borderId="96" xfId="0" applyBorder="1" applyAlignment="1">
      <alignment horizontal="center"/>
    </xf>
    <xf numFmtId="0" fontId="0" fillId="0" borderId="5" xfId="0" applyBorder="1" applyAlignment="1">
      <alignment horizontal="center"/>
    </xf>
    <xf numFmtId="0" fontId="0" fillId="0" borderId="20" xfId="0" applyBorder="1" applyAlignment="1">
      <alignment horizontal="center"/>
    </xf>
    <xf numFmtId="0" fontId="0" fillId="0" borderId="0" xfId="0" applyAlignment="1">
      <alignment horizontal="left" wrapText="1"/>
    </xf>
    <xf numFmtId="0" fontId="13" fillId="0" borderId="0" xfId="0" applyFont="1" applyAlignment="1">
      <alignment horizontal="left" wrapText="1"/>
    </xf>
    <xf numFmtId="0" fontId="8" fillId="5" borderId="103" xfId="10" applyFont="1" applyFill="1" applyBorder="1" applyProtection="1">
      <protection locked="0"/>
    </xf>
    <xf numFmtId="0" fontId="8" fillId="5" borderId="32" xfId="10" applyFont="1" applyFill="1" applyBorder="1" applyProtection="1">
      <protection locked="0"/>
    </xf>
    <xf numFmtId="0" fontId="7" fillId="0" borderId="0" xfId="10" applyFont="1" applyAlignment="1">
      <alignment horizontal="center"/>
    </xf>
    <xf numFmtId="0" fontId="8" fillId="0" borderId="213" xfId="10" applyFont="1" applyBorder="1" applyAlignment="1">
      <alignment horizontal="center" vertical="center" wrapText="1"/>
    </xf>
    <xf numFmtId="0" fontId="14" fillId="0" borderId="106" xfId="0" applyFont="1" applyBorder="1" applyAlignment="1">
      <alignment horizontal="center" vertical="center" wrapText="1"/>
    </xf>
    <xf numFmtId="0" fontId="14" fillId="0" borderId="220" xfId="0" applyFont="1" applyBorder="1" applyAlignment="1">
      <alignment horizontal="center" vertical="center" wrapText="1"/>
    </xf>
    <xf numFmtId="41" fontId="8" fillId="0" borderId="16" xfId="10" applyNumberFormat="1" applyFont="1" applyBorder="1" applyAlignment="1">
      <alignment horizontal="center" vertical="center" wrapText="1"/>
    </xf>
    <xf numFmtId="0" fontId="7" fillId="0" borderId="4" xfId="11" applyFont="1" applyBorder="1" applyAlignment="1">
      <alignment horizontal="center" vertical="center"/>
    </xf>
    <xf numFmtId="0" fontId="15" fillId="0" borderId="0" xfId="12" applyFont="1" applyAlignment="1">
      <alignment horizontal="left"/>
    </xf>
    <xf numFmtId="0" fontId="2" fillId="0" borderId="0" xfId="0" applyFont="1"/>
    <xf numFmtId="37" fontId="20" fillId="0" borderId="151" xfId="11" applyNumberFormat="1" applyFont="1" applyBorder="1" applyAlignment="1">
      <alignment horizontal="center" vertical="center" wrapText="1"/>
    </xf>
    <xf numFmtId="37" fontId="20" fillId="0" borderId="235" xfId="11" applyNumberFormat="1" applyFont="1" applyBorder="1" applyAlignment="1">
      <alignment horizontal="center" vertical="center" wrapText="1"/>
    </xf>
    <xf numFmtId="37" fontId="20" fillId="0" borderId="114" xfId="11" applyNumberFormat="1" applyFont="1" applyBorder="1" applyAlignment="1">
      <alignment horizontal="center" vertical="center" wrapText="1"/>
    </xf>
    <xf numFmtId="37" fontId="20" fillId="0" borderId="59" xfId="11" applyNumberFormat="1" applyFont="1" applyBorder="1" applyAlignment="1">
      <alignment horizontal="center" vertical="center" wrapText="1"/>
    </xf>
    <xf numFmtId="9" fontId="46" fillId="0" borderId="5" xfId="0" applyNumberFormat="1" applyFont="1" applyBorder="1" applyAlignment="1">
      <alignment horizontal="left" vertical="center"/>
    </xf>
    <xf numFmtId="9" fontId="46" fillId="0" borderId="0" xfId="0" applyNumberFormat="1" applyFont="1" applyAlignment="1">
      <alignment horizontal="left" vertical="center"/>
    </xf>
    <xf numFmtId="0" fontId="7" fillId="0" borderId="118" xfId="0" applyFont="1" applyBorder="1" applyAlignment="1">
      <alignment horizontal="center"/>
    </xf>
    <xf numFmtId="5" fontId="8" fillId="0" borderId="28" xfId="6" applyFont="1" applyBorder="1"/>
    <xf numFmtId="5" fontId="8" fillId="0" borderId="32" xfId="6" applyFont="1" applyBorder="1"/>
    <xf numFmtId="5" fontId="8" fillId="0" borderId="125" xfId="6" applyFont="1" applyBorder="1"/>
    <xf numFmtId="0" fontId="8" fillId="0" borderId="31" xfId="0" applyFont="1" applyBorder="1"/>
    <xf numFmtId="0" fontId="7" fillId="0" borderId="193" xfId="0" applyFont="1" applyBorder="1"/>
    <xf numFmtId="0" fontId="7" fillId="0" borderId="150" xfId="0" applyFont="1" applyBorder="1"/>
    <xf numFmtId="38" fontId="8" fillId="0" borderId="0" xfId="6" applyNumberFormat="1" applyFont="1"/>
    <xf numFmtId="0" fontId="7" fillId="0" borderId="190" xfId="0" applyFont="1" applyBorder="1"/>
    <xf numFmtId="0" fontId="7" fillId="0" borderId="191" xfId="0" applyFont="1" applyBorder="1"/>
    <xf numFmtId="9" fontId="8" fillId="0" borderId="33" xfId="13" applyFont="1" applyBorder="1" applyAlignment="1">
      <alignment horizontal="left"/>
    </xf>
    <xf numFmtId="9" fontId="8" fillId="0" borderId="32" xfId="13" applyFont="1" applyBorder="1" applyAlignment="1">
      <alignment horizontal="left"/>
    </xf>
    <xf numFmtId="9" fontId="8" fillId="0" borderId="64" xfId="13" applyFont="1" applyBorder="1" applyAlignment="1">
      <alignment horizontal="left"/>
    </xf>
    <xf numFmtId="0" fontId="7" fillId="0" borderId="0" xfId="11" applyFont="1" applyAlignment="1">
      <alignment horizontal="center" vertical="center"/>
    </xf>
    <xf numFmtId="49" fontId="2" fillId="5" borderId="56" xfId="0" applyNumberFormat="1" applyFont="1" applyFill="1" applyBorder="1" applyAlignment="1" applyProtection="1">
      <alignment horizontal="left" vertical="top" wrapText="1"/>
      <protection locked="0"/>
    </xf>
    <xf numFmtId="49" fontId="0" fillId="5" borderId="19" xfId="0" applyNumberFormat="1" applyFill="1" applyBorder="1" applyAlignment="1" applyProtection="1">
      <alignment horizontal="left" vertical="top" wrapText="1"/>
      <protection locked="0"/>
    </xf>
    <xf numFmtId="49" fontId="0" fillId="5" borderId="245" xfId="0" applyNumberFormat="1" applyFill="1" applyBorder="1" applyAlignment="1" applyProtection="1">
      <alignment horizontal="left" vertical="top" wrapText="1"/>
      <protection locked="0"/>
    </xf>
    <xf numFmtId="49" fontId="2" fillId="5" borderId="43" xfId="0" applyNumberFormat="1" applyFont="1" applyFill="1" applyBorder="1" applyAlignment="1" applyProtection="1">
      <alignment wrapText="1"/>
      <protection locked="0"/>
    </xf>
    <xf numFmtId="49" fontId="0" fillId="0" borderId="44" xfId="0" applyNumberFormat="1" applyBorder="1" applyAlignment="1" applyProtection="1">
      <alignment wrapText="1"/>
      <protection locked="0"/>
    </xf>
    <xf numFmtId="49" fontId="0" fillId="0" borderId="244" xfId="0" applyNumberFormat="1" applyBorder="1" applyAlignment="1" applyProtection="1">
      <alignment wrapText="1"/>
      <protection locked="0"/>
    </xf>
    <xf numFmtId="49" fontId="0" fillId="5" borderId="43" xfId="0" applyNumberFormat="1" applyFill="1" applyBorder="1" applyAlignment="1" applyProtection="1">
      <alignment wrapText="1"/>
      <protection locked="0"/>
    </xf>
    <xf numFmtId="0" fontId="7" fillId="0" borderId="10" xfId="10" applyFont="1" applyBorder="1" applyAlignment="1">
      <alignment horizontal="center"/>
    </xf>
    <xf numFmtId="0" fontId="8" fillId="0" borderId="246" xfId="10" applyFont="1" applyBorder="1" applyAlignment="1">
      <alignment horizontal="center" vertical="center" wrapText="1"/>
    </xf>
    <xf numFmtId="0" fontId="14" fillId="0" borderId="216" xfId="0" applyFont="1" applyBorder="1" applyAlignment="1">
      <alignment horizontal="center" vertical="center" wrapText="1"/>
    </xf>
    <xf numFmtId="0" fontId="14" fillId="0" borderId="247" xfId="0" applyFont="1" applyBorder="1" applyAlignment="1">
      <alignment horizontal="center" vertical="center" wrapText="1"/>
    </xf>
    <xf numFmtId="43" fontId="7" fillId="15" borderId="4" xfId="2" applyNumberFormat="1" applyFont="1" applyFill="1" applyBorder="1" applyAlignment="1">
      <alignment horizontal="center"/>
    </xf>
    <xf numFmtId="43" fontId="7" fillId="15" borderId="68" xfId="2" applyNumberFormat="1" applyFont="1" applyFill="1" applyBorder="1" applyAlignment="1">
      <alignment horizontal="center"/>
    </xf>
    <xf numFmtId="5" fontId="8" fillId="6" borderId="238" xfId="6" applyFont="1" applyFill="1" applyBorder="1" applyAlignment="1">
      <alignment horizontal="left"/>
    </xf>
    <xf numFmtId="5" fontId="8" fillId="6" borderId="182" xfId="6" applyFont="1" applyFill="1" applyBorder="1" applyAlignment="1">
      <alignment horizontal="left"/>
    </xf>
    <xf numFmtId="0" fontId="7" fillId="0" borderId="37" xfId="0" applyFont="1" applyBorder="1" applyAlignment="1">
      <alignment horizontal="center"/>
    </xf>
    <xf numFmtId="0" fontId="0" fillId="5" borderId="19" xfId="0" applyFill="1" applyBorder="1" applyAlignment="1" applyProtection="1">
      <alignment horizontal="left" vertical="top" wrapText="1"/>
      <protection locked="0"/>
    </xf>
    <xf numFmtId="0" fontId="0" fillId="5" borderId="245" xfId="0" applyFill="1" applyBorder="1" applyAlignment="1" applyProtection="1">
      <alignment horizontal="left" vertical="top" wrapText="1"/>
      <protection locked="0"/>
    </xf>
    <xf numFmtId="0" fontId="0" fillId="0" borderId="44" xfId="0" applyBorder="1" applyAlignment="1" applyProtection="1">
      <alignment wrapText="1"/>
      <protection locked="0"/>
    </xf>
    <xf numFmtId="0" fontId="0" fillId="0" borderId="244" xfId="0" applyBorder="1" applyAlignment="1" applyProtection="1">
      <alignment wrapText="1"/>
      <protection locked="0"/>
    </xf>
    <xf numFmtId="0" fontId="0" fillId="5" borderId="43" xfId="0" applyFill="1" applyBorder="1" applyAlignment="1" applyProtection="1">
      <alignment wrapText="1"/>
      <protection locked="0"/>
    </xf>
    <xf numFmtId="43" fontId="7" fillId="15" borderId="108" xfId="2" applyNumberFormat="1" applyFont="1" applyFill="1" applyBorder="1" applyAlignment="1">
      <alignment horizontal="center"/>
    </xf>
    <xf numFmtId="43" fontId="7" fillId="15" borderId="18" xfId="2" applyNumberFormat="1" applyFont="1" applyFill="1" applyBorder="1" applyAlignment="1">
      <alignment horizontal="center"/>
    </xf>
    <xf numFmtId="43" fontId="7" fillId="15" borderId="96" xfId="2" applyNumberFormat="1" applyFont="1" applyFill="1" applyBorder="1" applyAlignment="1">
      <alignment horizontal="center"/>
    </xf>
    <xf numFmtId="43" fontId="7" fillId="0" borderId="10" xfId="10" applyNumberFormat="1" applyFont="1" applyBorder="1" applyAlignment="1">
      <alignment horizontal="center"/>
    </xf>
    <xf numFmtId="43" fontId="7" fillId="0" borderId="108" xfId="2" applyNumberFormat="1" applyFont="1" applyBorder="1" applyAlignment="1">
      <alignment horizontal="center"/>
    </xf>
    <xf numFmtId="43" fontId="7" fillId="0" borderId="18" xfId="2" applyNumberFormat="1" applyFont="1" applyBorder="1" applyAlignment="1">
      <alignment horizontal="center"/>
    </xf>
    <xf numFmtId="0" fontId="8" fillId="0" borderId="20" xfId="10" applyFont="1" applyBorder="1" applyAlignment="1">
      <alignment horizontal="center" vertical="center" wrapText="1"/>
    </xf>
    <xf numFmtId="0" fontId="14" fillId="0" borderId="20" xfId="0" applyFont="1" applyBorder="1" applyAlignment="1">
      <alignment horizontal="center" vertical="center" wrapText="1"/>
    </xf>
  </cellXfs>
  <cellStyles count="15">
    <cellStyle name="Comma" xfId="1" builtinId="3"/>
    <cellStyle name="Comma_1st CASH FLOW " xfId="2" xr:uid="{00000000-0005-0000-0000-000001000000}"/>
    <cellStyle name="Comma0" xfId="3" xr:uid="{00000000-0005-0000-0000-000002000000}"/>
    <cellStyle name="Comma0 2" xfId="4" xr:uid="{00000000-0005-0000-0000-000003000000}"/>
    <cellStyle name="Currency" xfId="5" builtinId="4"/>
    <cellStyle name="Currency0" xfId="6" xr:uid="{00000000-0005-0000-0000-000005000000}"/>
    <cellStyle name="Currency0 2" xfId="7" xr:uid="{00000000-0005-0000-0000-000006000000}"/>
    <cellStyle name="Hyperlink" xfId="8" builtinId="8"/>
    <cellStyle name="Normal" xfId="0" builtinId="0"/>
    <cellStyle name="Normal 2" xfId="9" xr:uid="{00000000-0005-0000-0000-000009000000}"/>
    <cellStyle name="Normal 3" xfId="14" xr:uid="{0590A751-FAF1-44D2-936B-B56B13B39C12}"/>
    <cellStyle name="Normal_1st CASH FLOW " xfId="10" xr:uid="{00000000-0005-0000-0000-00000A000000}"/>
    <cellStyle name="Normal_Charters" xfId="11" xr:uid="{00000000-0005-0000-0000-00000B000000}"/>
    <cellStyle name="Normal_SBE Alternate Form Cert Page 8 15 03" xfId="12" xr:uid="{00000000-0005-0000-0000-00000C000000}"/>
    <cellStyle name="Percent" xfId="13" builtinId="5"/>
  </cellStyles>
  <dxfs count="30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C0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C0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C00000"/>
      </font>
    </dxf>
    <dxf>
      <font>
        <color rgb="FF9C0006"/>
      </font>
      <fill>
        <patternFill>
          <bgColor rgb="FFFFC7CE"/>
        </patternFill>
      </fill>
    </dxf>
    <dxf>
      <font>
        <b/>
        <i val="0"/>
        <color rgb="FFC0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C0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C00000"/>
      </font>
    </dxf>
    <dxf>
      <font>
        <color rgb="FF9C0006"/>
      </font>
      <fill>
        <patternFill>
          <bgColor rgb="FFFFC7CE"/>
        </patternFill>
      </fill>
    </dxf>
    <dxf>
      <font>
        <b/>
        <i val="0"/>
        <color rgb="FFC00000"/>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microsoft.com/office/2017/10/relationships/person" Target="persons/person.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pansophic-my.sharepoint.com/personal/tperun_pansophiclearning_com/Documents/Schools%20-%20Lucerne%20CA/Lucerne%20Financial%20Folder%20-%20Forecast%20+4%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Y20 4+8"/>
      <sheetName val="FY20-24 Budget"/>
      <sheetName val="Table of Contents"/>
      <sheetName val="April YTD &amp; MTD (OFS)"/>
      <sheetName val="FY20 Overview &amp; Observations v1"/>
      <sheetName val="FY20 (OFS vs. NFS)"/>
      <sheetName val="FY20 10+2 (OFS)"/>
      <sheetName val="+2 Fees"/>
      <sheetName val="FY20 10+2 (NFS)"/>
      <sheetName val="April YTD &amp; MTD (NFS)"/>
      <sheetName val="FY21 Analysis"/>
      <sheetName val="Appendix"/>
      <sheetName val="March YTD &amp; MTD (OFS)"/>
      <sheetName val="FY20 Budget"/>
      <sheetName val="FY20E Overview &amp; Observations"/>
      <sheetName val="FY21 Outlook (A)"/>
      <sheetName val="Balance Sheet"/>
      <sheetName val="FY21 Outlook (B)"/>
      <sheetName val="FY21 ADA &amp; Revenue Calculator"/>
      <sheetName val="FY21 Revenue (Deferred)"/>
      <sheetName val="Staffing"/>
      <sheetName val="Enrollment Projections"/>
      <sheetName val="New Fee Schedule"/>
      <sheetName val="Old Fee Schedule"/>
      <sheetName val="Documentation"/>
      <sheetName val="March &amp; April Cash Flow Stmt."/>
      <sheetName val="FY21 Academic Calendar"/>
      <sheetName val="Analysi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81">
          <cell r="D81">
            <v>15562.72</v>
          </cell>
          <cell r="E81">
            <v>18613.8</v>
          </cell>
        </row>
        <row r="103">
          <cell r="D103">
            <v>0</v>
          </cell>
          <cell r="E103">
            <v>10004.120000000001</v>
          </cell>
        </row>
        <row r="129">
          <cell r="D129">
            <v>3832.3</v>
          </cell>
          <cell r="E129">
            <v>9867.85</v>
          </cell>
        </row>
      </sheetData>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persons/person.xml><?xml version="1.0" encoding="utf-8"?>
<personList xmlns="http://schemas.microsoft.com/office/spreadsheetml/2018/threadedcomments" xmlns:x="http://schemas.openxmlformats.org/spreadsheetml/2006/main">
  <person displayName="Thorne Perun" id="{D9533383-A45B-43DE-8250-FEC06050C461}" userId="S::tperun@pansophiclearning.com::b3123414-3cd2-45a0-aaf5-7907f9c98e1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9" dT="2020-06-15T21:51:16.97" personId="{D9533383-A45B-43DE-8250-FEC06050C461}" id="{722FB477-6BE3-447B-AA43-5998A9956508}">
    <text>Statutory COLA &amp; Augmentation</text>
  </threadedComment>
  <threadedComment ref="G31" dT="2020-06-15T21:54:50.99" personId="{D9533383-A45B-43DE-8250-FEC06050C461}" id="{A0FD659B-26EB-4412-BA71-903BFF466BA2}">
    <text>This the average for entire staff July through June, which budget assumes is all certificated</text>
  </threadedComment>
  <threadedComment ref="G34" dT="2020-06-23T18:05:04.48" personId="{D9533383-A45B-43DE-8250-FEC06050C461}" id="{12531856-73E1-43FF-B21D-522FE1D1BE5D}">
    <text>This is average base salary +
benefits</text>
  </threadedComment>
  <threadedComment ref="G35" dT="2020-06-24T21:28:25.89" personId="{D9533383-A45B-43DE-8250-FEC06050C461}" id="{AD70B214-FF2E-49EC-863C-16D8FC6EEAD0}">
    <text>This field was unclear on definition so N/A for now</text>
  </threadedComment>
</ThreadedComments>
</file>

<file path=xl/threadedComments/threadedComment2.xml><?xml version="1.0" encoding="utf-8"?>
<ThreadedComments xmlns="http://schemas.microsoft.com/office/spreadsheetml/2018/threadedcomments" xmlns:x="http://schemas.openxmlformats.org/spreadsheetml/2006/main">
  <threadedComment ref="E49" dT="2020-06-25T12:48:16.95" personId="{D9533383-A45B-43DE-8250-FEC06050C461}" id="{9E4B896F-487A-498F-BC0D-F5A9AF3C1D6C}">
    <text>Beginning Fund Balance at 6/30/19</text>
  </threadedComment>
</ThreadedComments>
</file>

<file path=xl/threadedComments/threadedComment3.xml><?xml version="1.0" encoding="utf-8"?>
<ThreadedComments xmlns="http://schemas.microsoft.com/office/spreadsheetml/2018/threadedcomments" xmlns:x="http://schemas.openxmlformats.org/spreadsheetml/2006/main">
  <threadedComment ref="AA37" dT="2020-06-24T21:13:49.81" personId="{D9533383-A45B-43DE-8250-FEC06050C461}" id="{21D10C0A-9F52-4753-9F0F-FCCE62CFE7CD}">
    <text>This a mechanism to ensure the shcool hits 3% fund balance</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fcmat.org/local-control-funding-formula-resourc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 Id="rId4" Type="http://schemas.microsoft.com/office/2017/10/relationships/threadedComment" Target="../threadedComments/threadedComment3.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fcmat.org/local-control-funding-formula-resources/"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mailto:douglas_beaton@lucernevalleyusd.org"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fcmat.org/local-control-funding-formula-resources/"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douglas_beaton@lucernevalleyusd.org"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tperun@accelschools.com" TargetMode="External"/><Relationship Id="rId1" Type="http://schemas.openxmlformats.org/officeDocument/2006/relationships/hyperlink" Target="mailto:douglas_beaton@lucernevalleyusd.org"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 Id="rId4" Type="http://schemas.microsoft.com/office/2017/10/relationships/threadedComment" Target="../threadedComments/threadedComment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dimension ref="A1:L111"/>
  <sheetViews>
    <sheetView showGridLines="0" topLeftCell="A64" zoomScale="115" zoomScaleNormal="115" workbookViewId="0">
      <selection activeCell="H1" sqref="H1"/>
    </sheetView>
  </sheetViews>
  <sheetFormatPr defaultRowHeight="12.75"/>
  <cols>
    <col min="1" max="1" width="10" customWidth="1"/>
    <col min="6" max="6" width="11.28515625" customWidth="1"/>
    <col min="7" max="7" width="12.140625" customWidth="1"/>
    <col min="8" max="8" width="11.5703125" customWidth="1"/>
    <col min="9" max="9" width="10.7109375" customWidth="1"/>
    <col min="10" max="10" width="13.28515625" customWidth="1"/>
  </cols>
  <sheetData>
    <row r="1" spans="1:10">
      <c r="A1" s="17" t="s">
        <v>237</v>
      </c>
      <c r="B1" s="18"/>
      <c r="C1" s="18"/>
      <c r="D1" s="18"/>
      <c r="E1" s="18"/>
      <c r="F1" s="18"/>
      <c r="G1" s="18"/>
      <c r="H1" s="1390"/>
      <c r="I1" s="18"/>
      <c r="J1" s="18"/>
    </row>
    <row r="2" spans="1:10">
      <c r="A2" s="18"/>
      <c r="B2" s="18"/>
      <c r="C2" s="18"/>
      <c r="D2" s="18"/>
      <c r="E2" s="18"/>
      <c r="F2" s="18"/>
      <c r="G2" s="18"/>
      <c r="H2" s="18"/>
      <c r="I2" s="18"/>
      <c r="J2" s="18"/>
    </row>
    <row r="3" spans="1:10">
      <c r="A3" s="19" t="s">
        <v>146</v>
      </c>
      <c r="B3" s="1402" t="s">
        <v>297</v>
      </c>
      <c r="C3" s="1402"/>
      <c r="D3" s="1402"/>
      <c r="E3" s="1402"/>
      <c r="F3" s="1402"/>
      <c r="G3" s="1402"/>
      <c r="H3" s="1402"/>
      <c r="I3" s="1402"/>
      <c r="J3" s="1402"/>
    </row>
    <row r="4" spans="1:10">
      <c r="A4" s="18"/>
      <c r="B4" s="1402"/>
      <c r="C4" s="1402"/>
      <c r="D4" s="1402"/>
      <c r="E4" s="1402"/>
      <c r="F4" s="1402"/>
      <c r="G4" s="1402"/>
      <c r="H4" s="1402"/>
      <c r="I4" s="1402"/>
      <c r="J4" s="1402"/>
    </row>
    <row r="5" spans="1:10">
      <c r="A5" s="18"/>
      <c r="B5" s="18"/>
      <c r="C5" s="18"/>
      <c r="D5" s="18"/>
      <c r="E5" s="18"/>
      <c r="F5" s="18"/>
      <c r="G5" s="18"/>
      <c r="H5" s="18"/>
      <c r="I5" s="18"/>
      <c r="J5" s="18"/>
    </row>
    <row r="6" spans="1:10">
      <c r="A6" s="1404" t="s">
        <v>309</v>
      </c>
      <c r="B6" s="1404"/>
      <c r="C6" s="83" t="s">
        <v>149</v>
      </c>
      <c r="D6" s="82"/>
      <c r="E6" s="82"/>
      <c r="F6" s="18"/>
      <c r="G6" s="18"/>
      <c r="H6" s="18"/>
      <c r="I6" s="18"/>
      <c r="J6" s="18"/>
    </row>
    <row r="7" spans="1:10">
      <c r="A7" s="18"/>
      <c r="B7" s="270"/>
      <c r="C7" s="270"/>
      <c r="D7" s="270"/>
      <c r="E7" s="270"/>
      <c r="F7" s="270"/>
      <c r="G7" s="270"/>
      <c r="H7" s="18"/>
      <c r="I7" s="18"/>
      <c r="J7" s="18"/>
    </row>
    <row r="8" spans="1:10">
      <c r="A8" s="18">
        <v>1</v>
      </c>
      <c r="B8" s="1400" t="s">
        <v>238</v>
      </c>
      <c r="C8" s="1400"/>
      <c r="D8" s="1400"/>
      <c r="E8" s="1400"/>
      <c r="F8" s="270"/>
      <c r="G8" s="270"/>
      <c r="H8" s="18"/>
      <c r="I8" s="18"/>
      <c r="J8" s="18"/>
    </row>
    <row r="9" spans="1:10">
      <c r="A9" s="18"/>
      <c r="B9" s="270"/>
      <c r="C9" s="270"/>
      <c r="D9" s="270"/>
      <c r="E9" s="270"/>
      <c r="F9" s="270"/>
      <c r="G9" s="270"/>
      <c r="H9" s="18"/>
      <c r="I9" s="18"/>
      <c r="J9" s="18"/>
    </row>
    <row r="10" spans="1:10">
      <c r="A10" s="19" t="s">
        <v>310</v>
      </c>
      <c r="B10" s="270"/>
      <c r="C10" s="271" t="s">
        <v>149</v>
      </c>
      <c r="D10" s="272"/>
      <c r="E10" s="272"/>
      <c r="F10" s="270"/>
      <c r="G10" s="270"/>
      <c r="H10" s="18"/>
      <c r="I10" s="18"/>
      <c r="J10" s="18"/>
    </row>
    <row r="11" spans="1:10">
      <c r="A11" s="18"/>
      <c r="B11" s="270"/>
      <c r="C11" s="270"/>
      <c r="D11" s="270"/>
      <c r="E11" s="270"/>
      <c r="F11" s="270"/>
      <c r="G11" s="270"/>
      <c r="H11" s="18"/>
      <c r="I11" s="18"/>
      <c r="J11" s="18"/>
    </row>
    <row r="12" spans="1:10">
      <c r="A12" s="18">
        <v>1</v>
      </c>
      <c r="B12" s="1400" t="s">
        <v>225</v>
      </c>
      <c r="C12" s="1400"/>
      <c r="D12" s="1400"/>
      <c r="E12" s="1400"/>
      <c r="F12" s="270"/>
      <c r="G12" s="270"/>
      <c r="H12" s="18"/>
      <c r="I12" s="18"/>
    </row>
    <row r="13" spans="1:10">
      <c r="A13" s="18"/>
      <c r="B13" s="270"/>
      <c r="C13" s="1400" t="s">
        <v>360</v>
      </c>
      <c r="D13" s="1400"/>
      <c r="E13" s="1400"/>
      <c r="F13" s="1400"/>
      <c r="G13" s="1400"/>
      <c r="H13" s="18"/>
      <c r="I13" s="18"/>
    </row>
    <row r="14" spans="1:10">
      <c r="A14" s="18"/>
      <c r="B14" s="270"/>
      <c r="C14" s="1400" t="s">
        <v>299</v>
      </c>
      <c r="D14" s="1400"/>
      <c r="E14" s="1400"/>
      <c r="F14" s="1400"/>
      <c r="G14" s="1400"/>
      <c r="H14" s="18"/>
      <c r="I14" s="18"/>
    </row>
    <row r="15" spans="1:10">
      <c r="A15" s="18"/>
      <c r="B15" s="270"/>
      <c r="C15" s="1400" t="s">
        <v>226</v>
      </c>
      <c r="D15" s="1400"/>
      <c r="E15" s="1400"/>
      <c r="F15" s="1400"/>
      <c r="G15" s="1400"/>
      <c r="H15" s="18"/>
      <c r="I15" s="18"/>
    </row>
    <row r="16" spans="1:10">
      <c r="A16" s="18"/>
      <c r="B16" s="18"/>
      <c r="C16" s="18"/>
      <c r="D16" s="18"/>
      <c r="E16" s="18"/>
      <c r="F16" s="18"/>
      <c r="G16" s="18"/>
      <c r="H16" s="18"/>
      <c r="I16" s="18"/>
      <c r="J16" s="18"/>
    </row>
    <row r="17" spans="1:10">
      <c r="A17" s="1401" t="s">
        <v>311</v>
      </c>
      <c r="B17" s="1401"/>
      <c r="C17" s="83" t="s">
        <v>149</v>
      </c>
      <c r="D17" s="82"/>
      <c r="E17" s="82"/>
      <c r="F17" s="18"/>
      <c r="G17" s="18"/>
      <c r="H17" s="18"/>
      <c r="I17" s="18"/>
      <c r="J17" s="18"/>
    </row>
    <row r="18" spans="1:10">
      <c r="A18" s="18"/>
      <c r="B18" s="18"/>
      <c r="C18" s="18"/>
      <c r="D18" s="18"/>
      <c r="E18" s="18"/>
      <c r="F18" s="18"/>
      <c r="G18" s="18"/>
      <c r="H18" s="18"/>
      <c r="I18" s="18"/>
      <c r="J18" s="18"/>
    </row>
    <row r="19" spans="1:10">
      <c r="A19" s="18"/>
      <c r="B19" s="1406" t="s">
        <v>306</v>
      </c>
      <c r="C19" s="1406"/>
      <c r="D19" s="1406"/>
      <c r="E19" s="1406"/>
      <c r="F19" s="1406"/>
      <c r="G19" s="1406"/>
      <c r="H19" s="1406"/>
      <c r="I19" s="1406"/>
      <c r="J19" s="1406"/>
    </row>
    <row r="20" spans="1:10">
      <c r="A20" s="18"/>
      <c r="B20" s="1406"/>
      <c r="C20" s="1406"/>
      <c r="D20" s="1406"/>
      <c r="E20" s="1406"/>
      <c r="F20" s="1406"/>
      <c r="G20" s="1406"/>
      <c r="H20" s="1406"/>
      <c r="I20" s="1406"/>
      <c r="J20" s="1406"/>
    </row>
    <row r="21" spans="1:10">
      <c r="A21" s="18"/>
      <c r="B21" s="18"/>
      <c r="C21" s="18"/>
      <c r="D21" s="18"/>
      <c r="E21" s="18"/>
      <c r="F21" s="18"/>
      <c r="G21" s="18"/>
      <c r="H21" s="18"/>
      <c r="I21" s="18"/>
      <c r="J21" s="18"/>
    </row>
    <row r="22" spans="1:10">
      <c r="A22" s="18">
        <v>1</v>
      </c>
      <c r="B22" s="1400" t="s">
        <v>147</v>
      </c>
      <c r="C22" s="1400"/>
      <c r="D22" s="1400"/>
      <c r="E22" s="1400"/>
      <c r="F22" s="1400"/>
      <c r="G22" s="1400"/>
      <c r="H22" s="1400"/>
      <c r="I22" s="1400"/>
      <c r="J22" s="1400"/>
    </row>
    <row r="23" spans="1:10">
      <c r="A23" s="18"/>
      <c r="B23" s="270"/>
      <c r="C23" s="270"/>
      <c r="D23" s="270"/>
      <c r="E23" s="270"/>
      <c r="F23" s="270"/>
      <c r="G23" s="270"/>
      <c r="H23" s="270"/>
      <c r="I23" s="270"/>
      <c r="J23" s="270"/>
    </row>
    <row r="24" spans="1:10">
      <c r="A24" s="18">
        <v>2</v>
      </c>
      <c r="B24" s="1402" t="s">
        <v>298</v>
      </c>
      <c r="C24" s="1402"/>
      <c r="D24" s="1402"/>
      <c r="E24" s="1402"/>
      <c r="F24" s="1402"/>
      <c r="G24" s="1402"/>
      <c r="H24" s="1402"/>
      <c r="I24" s="1402"/>
      <c r="J24" s="1402"/>
    </row>
    <row r="25" spans="1:10">
      <c r="A25" s="18"/>
      <c r="B25" s="1402"/>
      <c r="C25" s="1402"/>
      <c r="D25" s="1402"/>
      <c r="E25" s="1402"/>
      <c r="F25" s="1402"/>
      <c r="G25" s="1402"/>
      <c r="H25" s="1402"/>
      <c r="I25" s="1402"/>
      <c r="J25" s="1402"/>
    </row>
    <row r="26" spans="1:10">
      <c r="A26" s="18"/>
      <c r="B26" s="270"/>
      <c r="C26" s="270"/>
      <c r="D26" s="270"/>
      <c r="E26" s="270"/>
      <c r="F26" s="270"/>
      <c r="G26" s="270"/>
      <c r="H26" s="270"/>
      <c r="I26" s="270"/>
      <c r="J26" s="270"/>
    </row>
    <row r="27" spans="1:10">
      <c r="A27" s="18">
        <v>3</v>
      </c>
      <c r="B27" s="1400" t="s">
        <v>171</v>
      </c>
      <c r="C27" s="1400"/>
      <c r="D27" s="1400"/>
      <c r="E27" s="1400"/>
      <c r="F27" s="1400"/>
      <c r="G27" s="1400"/>
      <c r="H27" s="1400"/>
      <c r="I27" s="1400"/>
      <c r="J27" s="1400"/>
    </row>
    <row r="28" spans="1:10">
      <c r="A28" s="18"/>
      <c r="B28" s="270"/>
      <c r="C28" s="270"/>
      <c r="D28" s="270"/>
      <c r="E28" s="270"/>
      <c r="F28" s="270"/>
      <c r="G28" s="270"/>
      <c r="H28" s="270"/>
      <c r="I28" s="270"/>
      <c r="J28" s="270"/>
    </row>
    <row r="29" spans="1:10">
      <c r="A29" s="18">
        <v>4</v>
      </c>
      <c r="B29" s="1400" t="s">
        <v>370</v>
      </c>
      <c r="C29" s="1400"/>
      <c r="D29" s="1400"/>
      <c r="E29" s="1400"/>
      <c r="F29" s="1400"/>
      <c r="G29" s="1400"/>
      <c r="H29" s="1400"/>
      <c r="I29" s="1400"/>
      <c r="J29" s="1400"/>
    </row>
    <row r="30" spans="1:10">
      <c r="A30" s="18"/>
      <c r="B30" s="18"/>
      <c r="C30" s="18"/>
      <c r="D30" s="18"/>
      <c r="E30" s="18"/>
      <c r="F30" s="18"/>
      <c r="G30" s="18"/>
      <c r="H30" s="18"/>
      <c r="I30" s="18"/>
      <c r="J30" s="18"/>
    </row>
    <row r="31" spans="1:10">
      <c r="A31" s="1401" t="s">
        <v>312</v>
      </c>
      <c r="B31" s="1401"/>
      <c r="C31" s="1401"/>
      <c r="D31" s="1401"/>
      <c r="E31" s="1401"/>
      <c r="F31" s="1401"/>
      <c r="G31" s="1401"/>
      <c r="H31" s="1401"/>
      <c r="I31" s="1401"/>
      <c r="J31" s="1401"/>
    </row>
    <row r="32" spans="1:10">
      <c r="A32" s="18"/>
      <c r="B32" s="18"/>
      <c r="C32" s="18"/>
      <c r="D32" s="18"/>
      <c r="E32" s="18"/>
      <c r="F32" s="18"/>
      <c r="G32" s="18"/>
      <c r="H32" s="18"/>
      <c r="I32" s="18"/>
      <c r="J32" s="18"/>
    </row>
    <row r="33" spans="1:10" ht="12.75" customHeight="1">
      <c r="A33" s="18">
        <v>1</v>
      </c>
      <c r="B33" s="1407" t="s">
        <v>371</v>
      </c>
      <c r="C33" s="1408"/>
      <c r="D33" s="1408"/>
      <c r="E33" s="1408"/>
      <c r="F33" s="1408"/>
      <c r="G33" s="1408"/>
      <c r="H33" s="1408"/>
      <c r="I33" s="1408"/>
      <c r="J33" s="1408"/>
    </row>
    <row r="34" spans="1:10">
      <c r="A34" s="18"/>
      <c r="B34" s="1408"/>
      <c r="C34" s="1408"/>
      <c r="D34" s="1408"/>
      <c r="E34" s="1408"/>
      <c r="F34" s="1408"/>
      <c r="G34" s="1408"/>
      <c r="H34" s="1408"/>
      <c r="I34" s="1408"/>
      <c r="J34" s="1408"/>
    </row>
    <row r="35" spans="1:10">
      <c r="A35" s="18"/>
      <c r="B35" s="1408"/>
      <c r="C35" s="1408"/>
      <c r="D35" s="1408"/>
      <c r="E35" s="1408"/>
      <c r="F35" s="1408"/>
      <c r="G35" s="1408"/>
      <c r="H35" s="1408"/>
      <c r="I35" s="1408"/>
      <c r="J35" s="1408"/>
    </row>
    <row r="36" spans="1:10">
      <c r="A36" s="18"/>
      <c r="B36" s="1408"/>
      <c r="C36" s="1408"/>
      <c r="D36" s="1408"/>
      <c r="E36" s="1408"/>
      <c r="F36" s="1408"/>
      <c r="G36" s="1408"/>
      <c r="H36" s="1408"/>
      <c r="I36" s="1408"/>
      <c r="J36" s="1408"/>
    </row>
    <row r="37" spans="1:10">
      <c r="A37" s="18"/>
      <c r="B37" s="1408"/>
      <c r="C37" s="1408"/>
      <c r="D37" s="1408"/>
      <c r="E37" s="1408"/>
      <c r="F37" s="1408"/>
      <c r="G37" s="1408"/>
      <c r="H37" s="1408"/>
      <c r="I37" s="1408"/>
      <c r="J37" s="1408"/>
    </row>
    <row r="38" spans="1:10">
      <c r="A38" s="18"/>
      <c r="B38" s="1408"/>
      <c r="C38" s="1408"/>
      <c r="D38" s="1408"/>
      <c r="E38" s="1408"/>
      <c r="F38" s="1408"/>
      <c r="G38" s="1408"/>
      <c r="H38" s="1408"/>
      <c r="I38" s="1408"/>
      <c r="J38" s="1408"/>
    </row>
    <row r="39" spans="1:10">
      <c r="A39" s="18"/>
      <c r="B39" s="18"/>
      <c r="C39" s="18"/>
      <c r="D39" s="18"/>
      <c r="E39" s="18"/>
      <c r="F39" s="18"/>
      <c r="G39" s="18"/>
      <c r="H39" s="18"/>
      <c r="I39" s="18"/>
      <c r="J39" s="18"/>
    </row>
    <row r="40" spans="1:10">
      <c r="A40" s="19" t="s">
        <v>174</v>
      </c>
      <c r="B40" s="18"/>
      <c r="C40" s="18"/>
      <c r="D40" s="18"/>
      <c r="E40" s="18"/>
      <c r="F40" s="18"/>
      <c r="G40" s="259" t="s">
        <v>175</v>
      </c>
      <c r="I40" s="18"/>
      <c r="J40" s="18"/>
    </row>
    <row r="41" spans="1:10">
      <c r="A41" s="18"/>
      <c r="B41" s="18"/>
      <c r="C41" s="18"/>
      <c r="D41" s="18"/>
      <c r="E41" s="18"/>
      <c r="F41" s="18"/>
      <c r="G41" s="18"/>
      <c r="H41" s="18"/>
      <c r="I41" s="18"/>
      <c r="J41" s="18"/>
    </row>
    <row r="42" spans="1:10">
      <c r="A42" s="1405">
        <v>1</v>
      </c>
      <c r="B42" s="1399" t="s">
        <v>300</v>
      </c>
      <c r="C42" s="1399"/>
      <c r="D42" s="1399"/>
      <c r="E42" s="1399"/>
      <c r="F42" s="1399"/>
      <c r="G42" s="1399"/>
      <c r="H42" s="1399"/>
      <c r="I42" s="1399"/>
      <c r="J42" s="1399"/>
    </row>
    <row r="43" spans="1:10">
      <c r="A43" s="1405"/>
      <c r="B43" s="1399"/>
      <c r="C43" s="1399"/>
      <c r="D43" s="1399"/>
      <c r="E43" s="1399"/>
      <c r="F43" s="1399"/>
      <c r="G43" s="1399"/>
      <c r="H43" s="1399"/>
      <c r="I43" s="1399"/>
      <c r="J43" s="1399"/>
    </row>
    <row r="44" spans="1:10">
      <c r="A44" s="18"/>
      <c r="B44" s="18"/>
      <c r="C44" s="18"/>
      <c r="D44" s="18"/>
      <c r="E44" s="18"/>
      <c r="F44" s="18"/>
      <c r="G44" s="18"/>
      <c r="H44" s="18"/>
      <c r="I44" s="18"/>
      <c r="J44" s="18"/>
    </row>
    <row r="45" spans="1:10">
      <c r="A45" s="106">
        <v>2</v>
      </c>
      <c r="B45" s="1400" t="s">
        <v>293</v>
      </c>
      <c r="C45" s="1400"/>
      <c r="D45" s="1400"/>
      <c r="E45" s="1400"/>
      <c r="F45" s="1400"/>
      <c r="G45" s="1400"/>
      <c r="H45" s="1400"/>
      <c r="I45" s="1400"/>
      <c r="J45" s="1400"/>
    </row>
    <row r="46" spans="1:10">
      <c r="A46" s="18"/>
      <c r="B46" s="18"/>
      <c r="C46" s="18"/>
      <c r="D46" s="18"/>
      <c r="E46" s="18"/>
      <c r="F46" s="18"/>
      <c r="G46" s="18"/>
      <c r="H46" s="18"/>
      <c r="I46" s="18"/>
      <c r="J46" s="18"/>
    </row>
    <row r="47" spans="1:10">
      <c r="A47" s="19" t="s">
        <v>294</v>
      </c>
      <c r="B47" s="18"/>
      <c r="C47" s="18"/>
      <c r="D47" s="18"/>
      <c r="E47" s="83" t="s">
        <v>149</v>
      </c>
      <c r="F47" s="82"/>
      <c r="G47" s="82"/>
      <c r="H47" s="18"/>
      <c r="I47" s="18"/>
      <c r="J47" s="18"/>
    </row>
    <row r="48" spans="1:10">
      <c r="A48" s="18"/>
      <c r="B48" s="18"/>
      <c r="C48" s="18"/>
      <c r="D48" s="18"/>
      <c r="E48" s="18"/>
      <c r="F48" s="18"/>
      <c r="G48" s="18"/>
      <c r="H48" s="18"/>
      <c r="I48" s="18"/>
      <c r="J48" s="18"/>
    </row>
    <row r="49" spans="1:12">
      <c r="A49" s="18"/>
      <c r="B49" s="20" t="s">
        <v>167</v>
      </c>
      <c r="C49" s="18"/>
      <c r="D49" s="18"/>
      <c r="E49" s="18"/>
      <c r="F49" s="18"/>
      <c r="G49" s="18"/>
      <c r="H49" s="18"/>
      <c r="I49" s="18"/>
      <c r="J49" s="18"/>
    </row>
    <row r="50" spans="1:12">
      <c r="A50" s="18"/>
      <c r="B50" s="20"/>
      <c r="C50" s="18"/>
      <c r="D50" s="18"/>
      <c r="E50" s="18"/>
      <c r="F50" s="18"/>
      <c r="G50" s="18"/>
      <c r="H50" s="18"/>
      <c r="I50" s="18"/>
      <c r="J50" s="18"/>
    </row>
    <row r="51" spans="1:12">
      <c r="A51" s="106">
        <v>1</v>
      </c>
      <c r="B51" s="1403" t="s">
        <v>231</v>
      </c>
      <c r="C51" s="1403"/>
      <c r="D51" s="1403"/>
      <c r="E51" s="1403"/>
      <c r="F51" s="1403"/>
      <c r="G51" s="1403"/>
      <c r="H51" s="1403"/>
      <c r="I51" s="1403"/>
      <c r="J51" s="1403"/>
    </row>
    <row r="52" spans="1:12">
      <c r="A52" s="18"/>
      <c r="B52" s="18"/>
      <c r="C52" s="18"/>
      <c r="D52" s="18"/>
      <c r="E52" s="18"/>
      <c r="F52" s="18"/>
      <c r="G52" s="18"/>
      <c r="H52" s="18"/>
      <c r="I52" s="18"/>
      <c r="J52" s="18"/>
    </row>
    <row r="53" spans="1:12" ht="27" customHeight="1">
      <c r="A53" s="106">
        <v>2</v>
      </c>
      <c r="B53" s="1399" t="s">
        <v>307</v>
      </c>
      <c r="C53" s="1399"/>
      <c r="D53" s="1399"/>
      <c r="E53" s="1399"/>
      <c r="F53" s="1399"/>
      <c r="G53" s="1399"/>
      <c r="H53" s="1399"/>
      <c r="I53" s="1399"/>
      <c r="J53" s="1399"/>
    </row>
    <row r="54" spans="1:12">
      <c r="A54" s="18"/>
      <c r="B54" s="18"/>
      <c r="C54" s="18"/>
      <c r="D54" s="18"/>
      <c r="E54" s="18"/>
      <c r="F54" s="18"/>
      <c r="G54" s="18"/>
      <c r="H54" s="18"/>
      <c r="I54" s="18"/>
      <c r="J54" s="18"/>
    </row>
    <row r="55" spans="1:12" ht="26.25" customHeight="1">
      <c r="A55" s="106">
        <v>3</v>
      </c>
      <c r="B55" s="1399" t="s">
        <v>227</v>
      </c>
      <c r="C55" s="1399"/>
      <c r="D55" s="1399"/>
      <c r="E55" s="1399"/>
      <c r="F55" s="1399"/>
      <c r="G55" s="1399"/>
      <c r="H55" s="1399"/>
      <c r="I55" s="1399"/>
      <c r="J55" s="1399"/>
    </row>
    <row r="56" spans="1:12">
      <c r="A56" s="18"/>
      <c r="B56" s="18"/>
      <c r="C56" s="18"/>
      <c r="D56" s="18"/>
      <c r="E56" s="18"/>
      <c r="F56" s="18"/>
      <c r="G56" s="18"/>
      <c r="H56" s="18"/>
      <c r="I56" s="18"/>
      <c r="J56" s="18"/>
    </row>
    <row r="57" spans="1:12">
      <c r="A57" s="106">
        <v>4</v>
      </c>
      <c r="B57" s="1403" t="s">
        <v>372</v>
      </c>
      <c r="C57" s="1403"/>
      <c r="D57" s="1403"/>
      <c r="E57" s="1403"/>
      <c r="F57" s="1403"/>
      <c r="G57" s="1403"/>
      <c r="H57" s="1403"/>
      <c r="I57" s="1403"/>
      <c r="J57" s="1403"/>
    </row>
    <row r="58" spans="1:12">
      <c r="A58" s="18"/>
      <c r="B58" s="18"/>
      <c r="C58" s="18"/>
      <c r="D58" s="18"/>
      <c r="E58" s="18"/>
      <c r="F58" s="18"/>
      <c r="G58" s="18"/>
      <c r="H58" s="18"/>
      <c r="I58" s="18"/>
      <c r="J58" s="18"/>
    </row>
    <row r="59" spans="1:12" ht="12.75" customHeight="1">
      <c r="A59" s="106">
        <v>5</v>
      </c>
      <c r="B59" s="1399" t="s">
        <v>228</v>
      </c>
      <c r="C59" s="1399"/>
      <c r="D59" s="1399"/>
      <c r="E59" s="1399"/>
      <c r="F59" s="1399"/>
      <c r="G59" s="1399"/>
      <c r="H59" s="1399"/>
      <c r="I59" s="1399"/>
      <c r="J59" s="1399"/>
      <c r="K59" s="89"/>
    </row>
    <row r="60" spans="1:12" ht="25.5" customHeight="1">
      <c r="A60" s="18"/>
      <c r="B60" s="107" t="s">
        <v>232</v>
      </c>
      <c r="C60" s="1399" t="s">
        <v>308</v>
      </c>
      <c r="D60" s="1399"/>
      <c r="E60" s="1399"/>
      <c r="F60" s="1399"/>
      <c r="G60" s="1399"/>
      <c r="H60" s="1399"/>
      <c r="I60" s="1399"/>
      <c r="J60" s="1399"/>
    </row>
    <row r="61" spans="1:12" ht="38.25" customHeight="1">
      <c r="B61" s="107" t="s">
        <v>233</v>
      </c>
      <c r="C61" s="1399" t="s">
        <v>301</v>
      </c>
      <c r="D61" s="1399"/>
      <c r="E61" s="1399"/>
      <c r="F61" s="1399"/>
      <c r="G61" s="1399"/>
      <c r="H61" s="1399"/>
      <c r="I61" s="1399"/>
      <c r="J61" s="1399"/>
      <c r="K61" s="89"/>
      <c r="L61" s="89"/>
    </row>
    <row r="62" spans="1:12" ht="38.25" customHeight="1">
      <c r="B62" s="107" t="s">
        <v>234</v>
      </c>
      <c r="C62" s="1399" t="s">
        <v>229</v>
      </c>
      <c r="D62" s="1399"/>
      <c r="E62" s="1399"/>
      <c r="F62" s="1399"/>
      <c r="G62" s="1399"/>
      <c r="H62" s="1399"/>
      <c r="I62" s="1399"/>
      <c r="J62" s="1399"/>
      <c r="K62" s="90"/>
      <c r="L62" s="90"/>
    </row>
    <row r="64" spans="1:12" ht="25.5" customHeight="1">
      <c r="A64" s="106">
        <v>6</v>
      </c>
      <c r="B64" s="1399" t="s">
        <v>373</v>
      </c>
      <c r="C64" s="1399"/>
      <c r="D64" s="1399"/>
      <c r="E64" s="1399"/>
      <c r="F64" s="1399"/>
      <c r="G64" s="1399"/>
      <c r="H64" s="1399"/>
      <c r="I64" s="1399"/>
      <c r="J64" s="1399"/>
    </row>
    <row r="65" spans="1:10">
      <c r="A65" s="972"/>
      <c r="B65" s="972"/>
      <c r="C65" s="972"/>
      <c r="D65" s="972"/>
      <c r="E65" s="972"/>
      <c r="F65" s="972"/>
      <c r="G65" s="972"/>
      <c r="H65" s="972"/>
      <c r="I65" s="972"/>
      <c r="J65" s="972"/>
    </row>
    <row r="66" spans="1:10">
      <c r="A66" s="106">
        <v>7</v>
      </c>
      <c r="B66" s="1403" t="s">
        <v>230</v>
      </c>
      <c r="C66" s="1403"/>
      <c r="D66" s="1403"/>
      <c r="E66" s="1403"/>
      <c r="F66" s="1403"/>
      <c r="G66" s="1403"/>
      <c r="H66" s="1403"/>
      <c r="I66" s="1403"/>
      <c r="J66" s="1403"/>
    </row>
    <row r="67" spans="1:10">
      <c r="A67" s="106"/>
      <c r="B67" s="972"/>
      <c r="C67" s="972"/>
      <c r="D67" s="972"/>
      <c r="E67" s="972"/>
      <c r="F67" s="972"/>
      <c r="G67" s="972"/>
      <c r="H67" s="972"/>
      <c r="I67" s="972"/>
      <c r="J67" s="972"/>
    </row>
    <row r="68" spans="1:10">
      <c r="A68" s="106">
        <v>8</v>
      </c>
      <c r="B68" s="1403" t="s">
        <v>302</v>
      </c>
      <c r="C68" s="1403"/>
      <c r="D68" s="1403"/>
      <c r="E68" s="1403"/>
      <c r="F68" s="1403"/>
      <c r="G68" s="1403"/>
      <c r="H68" s="1403"/>
      <c r="I68" s="1403"/>
      <c r="J68" s="1403"/>
    </row>
    <row r="69" spans="1:10">
      <c r="A69" s="106"/>
      <c r="B69" s="106"/>
      <c r="C69" s="106"/>
      <c r="D69" s="106"/>
      <c r="E69" s="106"/>
      <c r="F69" s="106"/>
      <c r="G69" s="106"/>
      <c r="H69" s="106"/>
      <c r="I69" s="106"/>
      <c r="J69" s="106"/>
    </row>
    <row r="70" spans="1:10" ht="27" customHeight="1">
      <c r="A70" s="106">
        <v>9</v>
      </c>
      <c r="B70" s="1399" t="s">
        <v>295</v>
      </c>
      <c r="C70" s="1399"/>
      <c r="D70" s="1399"/>
      <c r="E70" s="1399"/>
      <c r="F70" s="1399"/>
      <c r="G70" s="1399"/>
      <c r="H70" s="1399"/>
      <c r="I70" s="1399"/>
      <c r="J70" s="1399"/>
    </row>
    <row r="71" spans="1:10">
      <c r="A71" s="18"/>
      <c r="B71" s="18"/>
      <c r="C71" s="18"/>
      <c r="D71" s="18"/>
      <c r="E71" s="18"/>
      <c r="F71" s="18"/>
      <c r="G71" s="18"/>
      <c r="H71" s="18"/>
      <c r="I71" s="18"/>
      <c r="J71" s="18"/>
    </row>
    <row r="72" spans="1:10">
      <c r="A72" s="19" t="s">
        <v>177</v>
      </c>
      <c r="B72" s="18"/>
      <c r="C72" s="83" t="s">
        <v>149</v>
      </c>
      <c r="D72" s="82"/>
      <c r="E72" s="82"/>
      <c r="F72" s="18"/>
      <c r="G72" s="18"/>
      <c r="H72" s="18"/>
      <c r="I72" s="18"/>
      <c r="J72" s="18"/>
    </row>
    <row r="73" spans="1:10">
      <c r="A73" s="18"/>
      <c r="B73" s="18"/>
      <c r="C73" s="18"/>
      <c r="D73" s="18"/>
      <c r="E73" s="18"/>
      <c r="F73" s="18"/>
      <c r="G73" s="18"/>
      <c r="H73" s="18"/>
      <c r="I73" s="18"/>
      <c r="J73" s="18"/>
    </row>
    <row r="74" spans="1:10" ht="25.5" customHeight="1">
      <c r="A74" s="106">
        <v>1</v>
      </c>
      <c r="B74" s="1402" t="s">
        <v>303</v>
      </c>
      <c r="C74" s="1402"/>
      <c r="D74" s="1402"/>
      <c r="E74" s="1402"/>
      <c r="F74" s="1402"/>
      <c r="G74" s="1402"/>
      <c r="H74" s="1402"/>
      <c r="I74" s="1402"/>
      <c r="J74" s="1402"/>
    </row>
    <row r="75" spans="1:10">
      <c r="A75" s="18"/>
      <c r="B75" s="18"/>
      <c r="C75" s="18"/>
      <c r="D75" s="18"/>
      <c r="E75" s="18"/>
      <c r="F75" s="18"/>
      <c r="G75" s="18"/>
      <c r="H75" s="18"/>
      <c r="I75" s="18"/>
      <c r="J75" s="18"/>
    </row>
    <row r="76" spans="1:10">
      <c r="A76" s="18">
        <v>2</v>
      </c>
      <c r="B76" s="1400" t="s">
        <v>236</v>
      </c>
      <c r="C76" s="1400"/>
      <c r="D76" s="1400"/>
      <c r="E76" s="1400"/>
      <c r="F76" s="1400"/>
      <c r="G76" s="1400"/>
      <c r="H76" s="1400"/>
      <c r="I76" s="1400"/>
      <c r="J76" s="1400"/>
    </row>
    <row r="77" spans="1:10">
      <c r="A77" s="18"/>
      <c r="B77" s="18"/>
      <c r="C77" s="18"/>
      <c r="D77" s="18"/>
      <c r="E77" s="18"/>
      <c r="F77" s="18"/>
      <c r="G77" s="18"/>
      <c r="H77" s="18"/>
      <c r="I77" s="18"/>
      <c r="J77" s="18"/>
    </row>
    <row r="78" spans="1:10">
      <c r="A78" s="18">
        <v>3</v>
      </c>
      <c r="B78" s="1409" t="s">
        <v>304</v>
      </c>
      <c r="C78" s="1409"/>
      <c r="D78" s="1409"/>
      <c r="E78" s="1409"/>
      <c r="F78" s="1409"/>
      <c r="G78" s="1409"/>
      <c r="H78" s="1409"/>
      <c r="I78" s="1409"/>
      <c r="J78" s="1409"/>
    </row>
    <row r="79" spans="1:10">
      <c r="A79" s="18"/>
      <c r="B79" s="18"/>
      <c r="C79" s="18"/>
      <c r="D79" s="18"/>
      <c r="E79" s="18"/>
      <c r="F79" s="18"/>
      <c r="G79" s="18"/>
      <c r="H79" s="18"/>
      <c r="I79" s="18"/>
      <c r="J79" s="18"/>
    </row>
    <row r="80" spans="1:10">
      <c r="A80" s="18">
        <v>4</v>
      </c>
      <c r="B80" s="1402" t="s">
        <v>168</v>
      </c>
      <c r="C80" s="1402"/>
      <c r="D80" s="1402"/>
      <c r="E80" s="1402"/>
      <c r="F80" s="1402"/>
      <c r="G80" s="1402"/>
      <c r="H80" s="1402"/>
      <c r="I80" s="1402"/>
      <c r="J80" s="1402"/>
    </row>
    <row r="81" spans="1:10">
      <c r="A81" s="18"/>
      <c r="B81" s="1402"/>
      <c r="C81" s="1402"/>
      <c r="D81" s="1402"/>
      <c r="E81" s="1402"/>
      <c r="F81" s="1402"/>
      <c r="G81" s="1402"/>
      <c r="H81" s="1402"/>
      <c r="I81" s="1402"/>
      <c r="J81" s="1402"/>
    </row>
    <row r="82" spans="1:10">
      <c r="A82" s="18"/>
      <c r="B82" s="18"/>
      <c r="C82" s="18"/>
      <c r="D82" s="18"/>
      <c r="E82" s="18"/>
      <c r="F82" s="18"/>
      <c r="G82" s="18"/>
      <c r="H82" s="18"/>
      <c r="I82" s="18"/>
      <c r="J82" s="18"/>
    </row>
    <row r="83" spans="1:10" ht="25.5" customHeight="1">
      <c r="A83" s="106">
        <v>5</v>
      </c>
      <c r="B83" s="1402" t="s">
        <v>235</v>
      </c>
      <c r="C83" s="1402"/>
      <c r="D83" s="1402"/>
      <c r="E83" s="1402"/>
      <c r="F83" s="1402"/>
      <c r="G83" s="1402"/>
      <c r="H83" s="1402"/>
      <c r="I83" s="1402"/>
      <c r="J83" s="1402"/>
    </row>
    <row r="84" spans="1:10">
      <c r="A84" s="18"/>
      <c r="B84" s="18"/>
      <c r="C84" s="18"/>
      <c r="D84" s="18"/>
      <c r="E84" s="18"/>
      <c r="F84" s="18"/>
      <c r="G84" s="18"/>
      <c r="H84" s="18"/>
      <c r="I84" s="18"/>
      <c r="J84" s="18"/>
    </row>
    <row r="85" spans="1:10">
      <c r="A85" s="18">
        <v>6</v>
      </c>
      <c r="B85" s="1402" t="s">
        <v>305</v>
      </c>
      <c r="C85" s="1402"/>
      <c r="D85" s="1402"/>
      <c r="E85" s="1402"/>
      <c r="F85" s="1402"/>
      <c r="G85" s="1402"/>
      <c r="H85" s="1402"/>
      <c r="I85" s="1402"/>
      <c r="J85" s="1402"/>
    </row>
    <row r="86" spans="1:10">
      <c r="A86" s="18"/>
      <c r="B86" s="1402"/>
      <c r="C86" s="1402"/>
      <c r="D86" s="1402"/>
      <c r="E86" s="1402"/>
      <c r="F86" s="1402"/>
      <c r="G86" s="1402"/>
      <c r="H86" s="1402"/>
      <c r="I86" s="1402"/>
      <c r="J86" s="1402"/>
    </row>
    <row r="87" spans="1:10">
      <c r="A87" s="18"/>
      <c r="B87" s="18"/>
      <c r="C87" s="18"/>
      <c r="D87" s="18"/>
      <c r="E87" s="18"/>
      <c r="F87" s="18"/>
      <c r="G87" s="18"/>
      <c r="H87" s="18"/>
      <c r="I87" s="18"/>
      <c r="J87" s="18"/>
    </row>
    <row r="88" spans="1:10">
      <c r="A88" s="18"/>
      <c r="B88" s="18"/>
      <c r="C88" s="18"/>
      <c r="D88" s="18"/>
      <c r="E88" s="18"/>
      <c r="F88" s="18"/>
      <c r="G88" s="18"/>
      <c r="H88" s="18"/>
      <c r="I88" s="18"/>
      <c r="J88" s="18"/>
    </row>
    <row r="89" spans="1:10">
      <c r="A89" s="18"/>
      <c r="B89" s="18"/>
      <c r="C89" s="18"/>
      <c r="D89" s="18"/>
      <c r="E89" s="18"/>
      <c r="F89" s="18"/>
      <c r="G89" s="18"/>
      <c r="H89" s="18"/>
      <c r="I89" s="18"/>
      <c r="J89" s="18"/>
    </row>
    <row r="90" spans="1:10">
      <c r="A90" s="18"/>
      <c r="B90" s="18"/>
      <c r="C90" s="18"/>
      <c r="D90" s="18"/>
      <c r="E90" s="18"/>
      <c r="F90" s="18"/>
      <c r="G90" s="18"/>
      <c r="H90" s="18"/>
      <c r="I90" s="18"/>
      <c r="J90" s="18"/>
    </row>
    <row r="91" spans="1:10">
      <c r="A91" s="18"/>
      <c r="B91" s="18"/>
      <c r="C91" s="18"/>
      <c r="D91" s="18"/>
      <c r="E91" s="18"/>
      <c r="F91" s="18"/>
      <c r="G91" s="18"/>
      <c r="H91" s="18"/>
      <c r="I91" s="18"/>
      <c r="J91" s="18"/>
    </row>
    <row r="92" spans="1:10">
      <c r="A92" s="18"/>
      <c r="B92" s="18"/>
      <c r="C92" s="18"/>
      <c r="D92" s="18"/>
      <c r="E92" s="18"/>
      <c r="F92" s="18"/>
      <c r="G92" s="18"/>
      <c r="H92" s="18"/>
      <c r="I92" s="18"/>
      <c r="J92" s="18"/>
    </row>
    <row r="93" spans="1:10">
      <c r="A93" s="18"/>
      <c r="B93" s="18"/>
      <c r="C93" s="18"/>
      <c r="D93" s="18"/>
      <c r="E93" s="18"/>
      <c r="F93" s="18"/>
      <c r="G93" s="18"/>
      <c r="H93" s="18"/>
      <c r="I93" s="18"/>
      <c r="J93" s="18"/>
    </row>
    <row r="94" spans="1:10">
      <c r="A94" s="18"/>
      <c r="B94" s="18"/>
      <c r="C94" s="18"/>
      <c r="D94" s="18"/>
      <c r="E94" s="18"/>
      <c r="F94" s="18"/>
      <c r="G94" s="18"/>
      <c r="H94" s="18"/>
      <c r="I94" s="18"/>
      <c r="J94" s="18"/>
    </row>
    <row r="95" spans="1:10">
      <c r="A95" s="18"/>
      <c r="B95" s="18"/>
      <c r="C95" s="18"/>
      <c r="D95" s="18"/>
      <c r="E95" s="18"/>
      <c r="F95" s="18"/>
      <c r="G95" s="18"/>
      <c r="H95" s="18"/>
      <c r="I95" s="18"/>
      <c r="J95" s="18"/>
    </row>
    <row r="96" spans="1:10">
      <c r="A96" s="18"/>
      <c r="B96" s="18"/>
      <c r="C96" s="18"/>
      <c r="D96" s="18"/>
      <c r="E96" s="18"/>
      <c r="F96" s="18"/>
      <c r="G96" s="18"/>
      <c r="H96" s="18"/>
      <c r="I96" s="18"/>
      <c r="J96" s="18"/>
    </row>
    <row r="97" spans="1:10">
      <c r="A97" s="18"/>
      <c r="B97" s="18"/>
      <c r="C97" s="18"/>
      <c r="D97" s="18"/>
      <c r="E97" s="18"/>
      <c r="F97" s="18"/>
      <c r="G97" s="18"/>
      <c r="H97" s="18"/>
      <c r="I97" s="18"/>
      <c r="J97" s="18"/>
    </row>
    <row r="98" spans="1:10">
      <c r="A98" s="18"/>
      <c r="B98" s="18"/>
      <c r="C98" s="18"/>
      <c r="D98" s="18"/>
      <c r="E98" s="18"/>
      <c r="F98" s="18"/>
      <c r="G98" s="18"/>
      <c r="H98" s="18"/>
      <c r="I98" s="18"/>
      <c r="J98" s="18"/>
    </row>
    <row r="99" spans="1:10">
      <c r="A99" s="18"/>
      <c r="B99" s="18"/>
      <c r="C99" s="18"/>
      <c r="D99" s="18"/>
      <c r="E99" s="18"/>
      <c r="F99" s="18"/>
      <c r="G99" s="18"/>
      <c r="H99" s="18"/>
      <c r="I99" s="18"/>
      <c r="J99" s="18"/>
    </row>
    <row r="100" spans="1:10">
      <c r="A100" s="18"/>
      <c r="B100" s="18"/>
      <c r="C100" s="18"/>
      <c r="D100" s="18"/>
      <c r="E100" s="18"/>
      <c r="F100" s="18"/>
      <c r="G100" s="18"/>
      <c r="H100" s="18"/>
      <c r="I100" s="18"/>
      <c r="J100" s="18"/>
    </row>
    <row r="101" spans="1:10">
      <c r="A101" s="18"/>
      <c r="B101" s="18"/>
      <c r="C101" s="18"/>
      <c r="D101" s="18"/>
      <c r="E101" s="18"/>
      <c r="F101" s="18"/>
      <c r="G101" s="18"/>
      <c r="H101" s="18"/>
      <c r="I101" s="18"/>
      <c r="J101" s="18"/>
    </row>
    <row r="102" spans="1:10">
      <c r="A102" s="18"/>
      <c r="B102" s="18"/>
      <c r="C102" s="18"/>
      <c r="D102" s="18"/>
      <c r="E102" s="18"/>
      <c r="F102" s="18"/>
      <c r="G102" s="18"/>
      <c r="H102" s="18"/>
      <c r="I102" s="18"/>
      <c r="J102" s="18"/>
    </row>
    <row r="103" spans="1:10">
      <c r="A103" s="18"/>
      <c r="B103" s="18"/>
      <c r="C103" s="18"/>
      <c r="D103" s="18"/>
      <c r="E103" s="18"/>
      <c r="F103" s="18"/>
      <c r="G103" s="18"/>
      <c r="H103" s="18"/>
      <c r="I103" s="18"/>
      <c r="J103" s="18"/>
    </row>
    <row r="104" spans="1:10">
      <c r="A104" s="18"/>
      <c r="B104" s="18"/>
      <c r="C104" s="18"/>
      <c r="D104" s="18"/>
      <c r="E104" s="18"/>
      <c r="F104" s="18"/>
      <c r="G104" s="18"/>
      <c r="H104" s="18"/>
      <c r="I104" s="18"/>
      <c r="J104" s="18"/>
    </row>
    <row r="105" spans="1:10">
      <c r="A105" s="18"/>
      <c r="B105" s="18"/>
      <c r="C105" s="18"/>
      <c r="D105" s="18"/>
      <c r="E105" s="18"/>
      <c r="F105" s="18"/>
      <c r="G105" s="18"/>
      <c r="H105" s="18"/>
      <c r="I105" s="18"/>
      <c r="J105" s="18"/>
    </row>
    <row r="106" spans="1:10">
      <c r="A106" s="18"/>
      <c r="B106" s="18"/>
      <c r="C106" s="18"/>
      <c r="D106" s="18"/>
      <c r="E106" s="18"/>
      <c r="F106" s="18"/>
      <c r="G106" s="18"/>
      <c r="H106" s="18"/>
      <c r="I106" s="18"/>
      <c r="J106" s="18"/>
    </row>
    <row r="107" spans="1:10">
      <c r="A107" s="18"/>
      <c r="B107" s="18"/>
      <c r="C107" s="18"/>
      <c r="D107" s="18"/>
      <c r="E107" s="18"/>
      <c r="F107" s="18"/>
      <c r="G107" s="18"/>
      <c r="H107" s="18"/>
      <c r="I107" s="18"/>
      <c r="J107" s="18"/>
    </row>
    <row r="108" spans="1:10">
      <c r="A108" s="18"/>
      <c r="B108" s="18"/>
      <c r="C108" s="18"/>
      <c r="D108" s="18"/>
      <c r="E108" s="18"/>
      <c r="F108" s="18"/>
      <c r="G108" s="18"/>
      <c r="H108" s="18"/>
      <c r="I108" s="18"/>
      <c r="J108" s="18"/>
    </row>
    <row r="109" spans="1:10">
      <c r="A109" s="18"/>
      <c r="B109" s="18"/>
      <c r="C109" s="18"/>
      <c r="D109" s="18"/>
      <c r="E109" s="18"/>
      <c r="F109" s="18"/>
      <c r="G109" s="18"/>
      <c r="H109" s="18"/>
      <c r="I109" s="18"/>
      <c r="J109" s="18"/>
    </row>
    <row r="110" spans="1:10">
      <c r="A110" s="18"/>
      <c r="B110" s="18"/>
      <c r="C110" s="18"/>
      <c r="D110" s="18"/>
      <c r="E110" s="18"/>
      <c r="F110" s="18"/>
      <c r="G110" s="18"/>
      <c r="H110" s="18"/>
      <c r="I110" s="18"/>
      <c r="J110" s="18"/>
    </row>
    <row r="111" spans="1:10">
      <c r="A111" s="18"/>
      <c r="B111" s="18"/>
      <c r="C111" s="18"/>
      <c r="D111" s="18"/>
      <c r="E111" s="18"/>
      <c r="F111" s="18"/>
      <c r="G111" s="18"/>
      <c r="H111" s="18"/>
      <c r="I111" s="18"/>
      <c r="J111" s="18"/>
    </row>
  </sheetData>
  <sheetProtection password="B5CC" sheet="1"/>
  <mergeCells count="36">
    <mergeCell ref="B74:J74"/>
    <mergeCell ref="B68:J68"/>
    <mergeCell ref="B85:J86"/>
    <mergeCell ref="B22:J22"/>
    <mergeCell ref="B55:J55"/>
    <mergeCell ref="B57:J57"/>
    <mergeCell ref="B59:J59"/>
    <mergeCell ref="C61:J61"/>
    <mergeCell ref="C62:J62"/>
    <mergeCell ref="B33:J38"/>
    <mergeCell ref="B42:J43"/>
    <mergeCell ref="B45:J45"/>
    <mergeCell ref="B76:J76"/>
    <mergeCell ref="B78:J78"/>
    <mergeCell ref="B80:J81"/>
    <mergeCell ref="B83:J83"/>
    <mergeCell ref="C15:G15"/>
    <mergeCell ref="A6:B6"/>
    <mergeCell ref="C60:J60"/>
    <mergeCell ref="A42:A43"/>
    <mergeCell ref="B19:J20"/>
    <mergeCell ref="B3:J4"/>
    <mergeCell ref="B8:E8"/>
    <mergeCell ref="B12:E12"/>
    <mergeCell ref="C13:G13"/>
    <mergeCell ref="C14:G14"/>
    <mergeCell ref="B70:J70"/>
    <mergeCell ref="B29:J29"/>
    <mergeCell ref="A31:J31"/>
    <mergeCell ref="A17:B17"/>
    <mergeCell ref="B24:J25"/>
    <mergeCell ref="B27:J27"/>
    <mergeCell ref="B64:J64"/>
    <mergeCell ref="B66:J66"/>
    <mergeCell ref="B51:J51"/>
    <mergeCell ref="B53:J53"/>
  </mergeCells>
  <phoneticPr fontId="6" type="noConversion"/>
  <hyperlinks>
    <hyperlink ref="G40" r:id="rId1" xr:uid="{00000000-0004-0000-0000-000000000000}"/>
  </hyperlinks>
  <pageMargins left="0" right="0" top="0.5" bottom="0.5" header="0.5" footer="0.5"/>
  <pageSetup scale="95" orientation="portrait" horizontalDpi="525" verticalDpi="525" r:id="rId2"/>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9">
    <tabColor theme="6" tint="-0.249977111117893"/>
    <pageSetUpPr fitToPage="1"/>
  </sheetPr>
  <dimension ref="A1:AH33"/>
  <sheetViews>
    <sheetView showGridLines="0" zoomScaleNormal="100" workbookViewId="0">
      <selection activeCell="A32" sqref="A32:K32"/>
    </sheetView>
  </sheetViews>
  <sheetFormatPr defaultRowHeight="12.75"/>
  <cols>
    <col min="1" max="1" width="3.7109375" customWidth="1"/>
    <col min="2" max="2" width="25.7109375" customWidth="1"/>
    <col min="4" max="4" width="16.7109375" customWidth="1"/>
    <col min="5" max="10" width="14.7109375" customWidth="1"/>
    <col min="11" max="11" width="11.85546875" customWidth="1"/>
    <col min="12" max="34" width="9.140625" style="1383" customWidth="1"/>
  </cols>
  <sheetData>
    <row r="1" spans="1:11" ht="18">
      <c r="A1" s="142" t="s">
        <v>126</v>
      </c>
      <c r="B1" s="142"/>
      <c r="H1" s="141"/>
      <c r="I1" s="141"/>
    </row>
    <row r="2" spans="1:11">
      <c r="A2" s="182" t="str">
        <f>'Budget-ADA'!I4</f>
        <v>Fiscal Year 2020-21 Budget</v>
      </c>
    </row>
    <row r="3" spans="1:11" ht="13.5" customHeight="1">
      <c r="A3" s="1411" t="str">
        <f>IF('BUDGET-CERTIFICATION'!$H$1="","CHARTER NAME: Enter Charter Name on BUDGET-CERTIFICATION Worksheet",(CONCATENATE("CHARTER NAME: ",'BUDGET-CERTIFICATION'!$H$1)))</f>
        <v>CHARTER NAME: Elite Academic Academy - Adult Work Force Investment</v>
      </c>
      <c r="B3" s="1411"/>
      <c r="C3" s="1411"/>
      <c r="D3" s="1411"/>
      <c r="E3" s="1411"/>
      <c r="F3" s="1411"/>
      <c r="G3" s="183"/>
      <c r="H3" s="183"/>
      <c r="I3" s="183"/>
    </row>
    <row r="4" spans="1:11">
      <c r="A4" s="1111">
        <f>Instructions!H1</f>
        <v>0</v>
      </c>
    </row>
    <row r="5" spans="1:11" ht="12.75" customHeight="1">
      <c r="A5" s="1579" t="s">
        <v>338</v>
      </c>
      <c r="B5" s="1579"/>
      <c r="C5" s="1579"/>
      <c r="D5" s="1579"/>
      <c r="E5" s="1579"/>
      <c r="F5" s="1579"/>
      <c r="G5" s="1579"/>
      <c r="H5" s="1579"/>
      <c r="I5" s="422"/>
      <c r="J5" s="422"/>
      <c r="K5" s="422"/>
    </row>
    <row r="6" spans="1:11">
      <c r="A6" s="1579"/>
      <c r="B6" s="1579"/>
      <c r="C6" s="1579"/>
      <c r="D6" s="1579"/>
      <c r="E6" s="1579"/>
      <c r="F6" s="1579"/>
      <c r="G6" s="1579"/>
      <c r="H6" s="1579"/>
      <c r="I6" s="422"/>
      <c r="J6" s="422"/>
      <c r="K6" s="422"/>
    </row>
    <row r="7" spans="1:11">
      <c r="A7" s="1579"/>
      <c r="B7" s="1579"/>
      <c r="C7" s="1579"/>
      <c r="D7" s="1579"/>
      <c r="E7" s="1579"/>
      <c r="F7" s="1579"/>
      <c r="G7" s="1579"/>
      <c r="H7" s="1579"/>
    </row>
    <row r="8" spans="1:11" ht="12.75" customHeight="1">
      <c r="A8" s="1580" t="s">
        <v>339</v>
      </c>
      <c r="B8" s="1580"/>
      <c r="C8" s="1580"/>
      <c r="D8" s="1580"/>
      <c r="E8" s="1580"/>
      <c r="F8" s="1580"/>
      <c r="G8" s="1580"/>
      <c r="H8" s="1580"/>
    </row>
    <row r="10" spans="1:11" ht="19.5" customHeight="1" thickBot="1">
      <c r="A10" s="229" t="s">
        <v>397</v>
      </c>
      <c r="B10" s="139" t="s">
        <v>258</v>
      </c>
    </row>
    <row r="11" spans="1:11" ht="19.5" customHeight="1" thickBot="1">
      <c r="A11" s="235"/>
      <c r="B11" s="139"/>
    </row>
    <row r="12" spans="1:11" ht="13.5" thickTop="1">
      <c r="A12" s="184"/>
      <c r="B12" s="185"/>
      <c r="C12" s="186"/>
      <c r="D12" s="241" t="s">
        <v>251</v>
      </c>
      <c r="E12" s="1573" t="str">
        <f>'Budget-Assumptions'!G6</f>
        <v>2020-21</v>
      </c>
      <c r="F12" s="1574"/>
      <c r="G12" s="1575" t="str">
        <f>'Budget-Assumptions'!H6</f>
        <v>2021-22</v>
      </c>
      <c r="H12" s="1576"/>
      <c r="I12" s="1575" t="str">
        <f>'Budget-Assumptions'!J6</f>
        <v>2022-23</v>
      </c>
      <c r="J12" s="1576"/>
      <c r="K12" s="187" t="s">
        <v>127</v>
      </c>
    </row>
    <row r="13" spans="1:11">
      <c r="A13" s="188"/>
      <c r="C13" s="189" t="s">
        <v>130</v>
      </c>
      <c r="D13" s="190" t="s">
        <v>385</v>
      </c>
      <c r="E13" s="1577" t="s">
        <v>128</v>
      </c>
      <c r="F13" s="1578"/>
      <c r="G13" s="1577" t="s">
        <v>128</v>
      </c>
      <c r="H13" s="1578"/>
      <c r="I13" s="1577" t="s">
        <v>128</v>
      </c>
      <c r="J13" s="1578"/>
      <c r="K13" s="191" t="s">
        <v>247</v>
      </c>
    </row>
    <row r="14" spans="1:11" ht="13.5" thickBot="1">
      <c r="A14" s="188" t="s">
        <v>129</v>
      </c>
      <c r="C14" s="252" t="s">
        <v>253</v>
      </c>
      <c r="D14" s="242" t="s">
        <v>250</v>
      </c>
      <c r="E14" s="246" t="s">
        <v>248</v>
      </c>
      <c r="F14" s="247" t="s">
        <v>249</v>
      </c>
      <c r="G14" s="246" t="s">
        <v>248</v>
      </c>
      <c r="H14" s="247" t="s">
        <v>249</v>
      </c>
      <c r="I14" s="246" t="s">
        <v>248</v>
      </c>
      <c r="J14" s="247" t="s">
        <v>249</v>
      </c>
      <c r="K14" s="192"/>
    </row>
    <row r="15" spans="1:11" ht="18" customHeight="1" thickBot="1">
      <c r="A15" s="193" t="s">
        <v>139</v>
      </c>
      <c r="B15" s="194"/>
      <c r="C15" s="231"/>
      <c r="D15" s="31"/>
      <c r="E15" s="243"/>
      <c r="F15" s="245"/>
      <c r="G15" s="243"/>
      <c r="H15" s="245"/>
      <c r="I15" s="243"/>
      <c r="J15" s="245"/>
      <c r="K15" s="248"/>
    </row>
    <row r="16" spans="1:11" ht="18" customHeight="1" thickBot="1">
      <c r="A16" s="193" t="s">
        <v>140</v>
      </c>
      <c r="B16" s="194"/>
      <c r="C16" s="231"/>
      <c r="D16" s="31"/>
      <c r="E16" s="243"/>
      <c r="F16" s="245"/>
      <c r="G16" s="243"/>
      <c r="H16" s="245"/>
      <c r="I16" s="243"/>
      <c r="J16" s="245"/>
      <c r="K16" s="248"/>
    </row>
    <row r="17" spans="1:11" ht="18" customHeight="1" thickBot="1">
      <c r="A17" s="193" t="s">
        <v>142</v>
      </c>
      <c r="B17" s="194"/>
      <c r="C17" s="231"/>
      <c r="D17" s="31"/>
      <c r="E17" s="243"/>
      <c r="F17" s="245"/>
      <c r="G17" s="243"/>
      <c r="H17" s="245"/>
      <c r="I17" s="243"/>
      <c r="J17" s="245"/>
      <c r="K17" s="248"/>
    </row>
    <row r="18" spans="1:11" ht="18" customHeight="1" thickBot="1">
      <c r="A18" s="193" t="s">
        <v>141</v>
      </c>
      <c r="B18" s="194"/>
      <c r="C18" s="231"/>
      <c r="D18" s="223"/>
      <c r="E18" s="244"/>
      <c r="F18" s="245"/>
      <c r="G18" s="244"/>
      <c r="H18" s="245"/>
      <c r="I18" s="244"/>
      <c r="J18" s="245"/>
      <c r="K18" s="248"/>
    </row>
    <row r="19" spans="1:11" ht="18" customHeight="1" thickBot="1">
      <c r="A19" s="193" t="s">
        <v>134</v>
      </c>
      <c r="B19" s="194"/>
      <c r="C19" s="231"/>
      <c r="D19" s="31"/>
      <c r="E19" s="243"/>
      <c r="F19" s="245"/>
      <c r="G19" s="243"/>
      <c r="H19" s="245"/>
      <c r="I19" s="243"/>
      <c r="J19" s="245"/>
      <c r="K19" s="248"/>
    </row>
    <row r="20" spans="1:11" ht="18" customHeight="1" thickBot="1">
      <c r="A20" s="193" t="s">
        <v>138</v>
      </c>
      <c r="B20" s="194"/>
      <c r="C20" s="231"/>
      <c r="D20" s="31"/>
      <c r="E20" s="243"/>
      <c r="F20" s="245"/>
      <c r="G20" s="243"/>
      <c r="H20" s="245"/>
      <c r="I20" s="243"/>
      <c r="J20" s="245"/>
      <c r="K20" s="248"/>
    </row>
    <row r="21" spans="1:11" ht="18" customHeight="1" thickBot="1">
      <c r="A21" s="193" t="s">
        <v>131</v>
      </c>
      <c r="B21" s="194"/>
      <c r="C21" s="231"/>
      <c r="D21" s="31"/>
      <c r="E21" s="243"/>
      <c r="F21" s="245"/>
      <c r="G21" s="243"/>
      <c r="H21" s="245"/>
      <c r="I21" s="243"/>
      <c r="J21" s="245"/>
      <c r="K21" s="248"/>
    </row>
    <row r="22" spans="1:11" ht="18" customHeight="1" thickBot="1">
      <c r="A22" s="193">
        <v>1</v>
      </c>
      <c r="B22" s="194"/>
      <c r="C22" s="231"/>
      <c r="D22" s="31"/>
      <c r="E22" s="243"/>
      <c r="F22" s="245"/>
      <c r="G22" s="243"/>
      <c r="H22" s="245"/>
      <c r="I22" s="243"/>
      <c r="J22" s="245"/>
      <c r="K22" s="248"/>
    </row>
    <row r="23" spans="1:11" ht="18" customHeight="1" thickBot="1">
      <c r="A23" s="193">
        <v>2</v>
      </c>
      <c r="B23" s="194"/>
      <c r="C23" s="231"/>
      <c r="D23" s="31"/>
      <c r="E23" s="243"/>
      <c r="F23" s="245"/>
      <c r="G23" s="243"/>
      <c r="H23" s="245"/>
      <c r="I23" s="243"/>
      <c r="J23" s="245"/>
      <c r="K23" s="248"/>
    </row>
    <row r="24" spans="1:11" ht="18" customHeight="1" thickBot="1">
      <c r="A24" s="193">
        <v>3</v>
      </c>
      <c r="B24" s="194"/>
      <c r="C24" s="231"/>
      <c r="D24" s="31"/>
      <c r="E24" s="243"/>
      <c r="F24" s="245"/>
      <c r="G24" s="243"/>
      <c r="H24" s="245"/>
      <c r="I24" s="243"/>
      <c r="J24" s="245"/>
      <c r="K24" s="248"/>
    </row>
    <row r="25" spans="1:11" ht="18" customHeight="1" thickBot="1">
      <c r="A25" s="195" t="s">
        <v>169</v>
      </c>
      <c r="B25" s="194"/>
      <c r="C25" s="231"/>
      <c r="D25" s="31"/>
      <c r="E25" s="243"/>
      <c r="F25" s="245"/>
      <c r="G25" s="243"/>
      <c r="H25" s="245"/>
      <c r="I25" s="243"/>
      <c r="J25" s="245"/>
      <c r="K25" s="248"/>
    </row>
    <row r="26" spans="1:11" ht="9.75" customHeight="1">
      <c r="A26" s="188"/>
      <c r="C26" s="196"/>
      <c r="D26" s="196"/>
      <c r="E26" s="196"/>
      <c r="F26" s="196"/>
      <c r="G26" s="196"/>
      <c r="H26" s="196"/>
      <c r="I26" s="196"/>
      <c r="J26" s="196"/>
      <c r="K26" s="197"/>
    </row>
    <row r="27" spans="1:11" ht="18" customHeight="1" thickBot="1">
      <c r="A27" s="198" t="s">
        <v>132</v>
      </c>
      <c r="B27" s="199"/>
      <c r="C27" s="200"/>
      <c r="D27" s="200"/>
      <c r="E27" s="200"/>
      <c r="F27" s="200"/>
      <c r="G27" s="200"/>
      <c r="H27" s="200"/>
      <c r="I27" s="200"/>
      <c r="J27" s="200"/>
      <c r="K27" s="201"/>
    </row>
    <row r="28" spans="1:11" ht="18" customHeight="1" thickBot="1">
      <c r="A28" s="1565"/>
      <c r="B28" s="1566"/>
      <c r="C28" s="1566"/>
      <c r="D28" s="1566"/>
      <c r="E28" s="1566"/>
      <c r="F28" s="1566"/>
      <c r="G28" s="1566"/>
      <c r="H28" s="1566"/>
      <c r="I28" s="1566"/>
      <c r="J28" s="1566"/>
      <c r="K28" s="1567"/>
    </row>
    <row r="29" spans="1:11" ht="18" customHeight="1" thickBot="1">
      <c r="A29" s="1565"/>
      <c r="B29" s="1568"/>
      <c r="C29" s="1568"/>
      <c r="D29" s="1568"/>
      <c r="E29" s="1568"/>
      <c r="F29" s="1568"/>
      <c r="G29" s="1568"/>
      <c r="H29" s="1568"/>
      <c r="I29" s="1568"/>
      <c r="J29" s="1568"/>
      <c r="K29" s="1569"/>
    </row>
    <row r="30" spans="1:11" ht="18" customHeight="1" thickBot="1">
      <c r="A30" s="1565"/>
      <c r="B30" s="1566"/>
      <c r="C30" s="1566"/>
      <c r="D30" s="1566"/>
      <c r="E30" s="1566"/>
      <c r="F30" s="1566"/>
      <c r="G30" s="1566"/>
      <c r="H30" s="1566"/>
      <c r="I30" s="1566"/>
      <c r="J30" s="1566"/>
      <c r="K30" s="1567"/>
    </row>
    <row r="31" spans="1:11" ht="18" customHeight="1">
      <c r="A31" s="202" t="s">
        <v>133</v>
      </c>
      <c r="B31" s="203"/>
      <c r="C31" s="203"/>
      <c r="D31" s="203"/>
      <c r="E31" s="203"/>
      <c r="F31" s="203"/>
      <c r="G31" s="203"/>
      <c r="H31" s="203"/>
      <c r="I31" s="203"/>
      <c r="J31" s="203"/>
      <c r="K31" s="204"/>
    </row>
    <row r="32" spans="1:11" ht="81" customHeight="1" thickBot="1">
      <c r="A32" s="1570"/>
      <c r="B32" s="1571"/>
      <c r="C32" s="1571"/>
      <c r="D32" s="1571"/>
      <c r="E32" s="1571"/>
      <c r="F32" s="1571"/>
      <c r="G32" s="1571"/>
      <c r="H32" s="1571"/>
      <c r="I32" s="1571"/>
      <c r="J32" s="1571"/>
      <c r="K32" s="1572"/>
    </row>
    <row r="33" ht="13.5" thickTop="1"/>
  </sheetData>
  <sheetProtection password="B5CC" sheet="1"/>
  <mergeCells count="13">
    <mergeCell ref="A28:K28"/>
    <mergeCell ref="A29:K29"/>
    <mergeCell ref="A30:K30"/>
    <mergeCell ref="A32:K32"/>
    <mergeCell ref="A3:F3"/>
    <mergeCell ref="E12:F12"/>
    <mergeCell ref="G12:H12"/>
    <mergeCell ref="I12:J12"/>
    <mergeCell ref="E13:F13"/>
    <mergeCell ref="G13:H13"/>
    <mergeCell ref="I13:J13"/>
    <mergeCell ref="A5:H7"/>
    <mergeCell ref="A8:H8"/>
  </mergeCells>
  <conditionalFormatting sqref="A3">
    <cfRule type="containsText" dxfId="260" priority="1" stopIfTrue="1" operator="containsText" text="Enter">
      <formula>NOT(ISERROR(SEARCH("Enter",A3)))</formula>
    </cfRule>
  </conditionalFormatting>
  <printOptions horizontalCentered="1"/>
  <pageMargins left="0.5" right="0.5" top="0.75" bottom="0.75" header="0.5" footer="0.5"/>
  <pageSetup scale="84" fitToHeight="0" orientation="landscape" r:id="rId1"/>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4">
    <tabColor theme="6" tint="-0.249977111117893"/>
    <pageSetUpPr fitToPage="1"/>
  </sheetPr>
  <dimension ref="A1:AF60"/>
  <sheetViews>
    <sheetView showGridLines="0" zoomScale="70" zoomScaleNormal="70" workbookViewId="0">
      <pane xSplit="4" ySplit="7" topLeftCell="E8" activePane="bottomRight" state="frozen"/>
      <selection pane="topRight" activeCell="E1" sqref="E1"/>
      <selection pane="bottomLeft" activeCell="A8" sqref="A8"/>
      <selection pane="bottomRight" activeCell="AA37" sqref="AA37"/>
    </sheetView>
  </sheetViews>
  <sheetFormatPr defaultRowHeight="12.75"/>
  <cols>
    <col min="1" max="1" width="2.5703125" customWidth="1"/>
    <col min="2" max="2" width="45.85546875" customWidth="1"/>
    <col min="3" max="3" width="14.7109375" customWidth="1"/>
    <col min="4" max="4" width="12.85546875" customWidth="1"/>
    <col min="5" max="5" width="13.140625" style="196" customWidth="1"/>
    <col min="6" max="6" width="8.7109375" customWidth="1"/>
    <col min="7" max="7" width="13.140625" style="196" customWidth="1"/>
    <col min="8" max="8" width="8.7109375" customWidth="1"/>
    <col min="9" max="9" width="13.140625" style="196" customWidth="1"/>
    <col min="10" max="10" width="8.7109375" customWidth="1"/>
    <col min="11" max="11" width="13.140625" style="196" customWidth="1"/>
    <col min="12" max="12" width="8.7109375" customWidth="1"/>
    <col min="13" max="13" width="13.140625" style="196" customWidth="1"/>
    <col min="14" max="14" width="8.7109375" customWidth="1"/>
    <col min="15" max="15" width="13.140625" style="196" customWidth="1"/>
    <col min="16" max="16" width="8.7109375" customWidth="1"/>
    <col min="17" max="17" width="13.140625" style="196" customWidth="1"/>
    <col min="18" max="18" width="8.7109375" customWidth="1"/>
    <col min="19" max="19" width="13.42578125" style="196" customWidth="1"/>
    <col min="20" max="20" width="9.140625" customWidth="1"/>
    <col min="21" max="21" width="13.42578125" style="196" customWidth="1"/>
    <col min="22" max="22" width="9.140625" customWidth="1"/>
    <col min="23" max="23" width="13.42578125" style="196" customWidth="1"/>
    <col min="24" max="24" width="9.140625" customWidth="1"/>
    <col min="25" max="25" width="13.42578125" style="196" customWidth="1"/>
    <col min="26" max="26" width="9.140625" customWidth="1"/>
    <col min="27" max="27" width="13.42578125" style="196" customWidth="1"/>
    <col min="28" max="28" width="9.140625" customWidth="1"/>
    <col min="29" max="29" width="13.42578125" style="196" customWidth="1"/>
    <col min="30" max="32" width="13.7109375" style="196" customWidth="1"/>
  </cols>
  <sheetData>
    <row r="1" spans="1:32" ht="16.5" thickBot="1">
      <c r="A1" s="205"/>
      <c r="B1" s="205"/>
      <c r="C1" s="205"/>
      <c r="D1" s="205"/>
      <c r="E1" s="1158"/>
      <c r="F1" s="1588" t="str">
        <f>IF('BUDGET-CERTIFICATION'!$H$1="","CHARTER NAME: Enter Charter Name on BUDGET-CERTIFICATION Worksheet",(CONCATENATE("CHARTER NAME: ",'BUDGET-CERTIFICATION'!$H$1)))</f>
        <v>CHARTER NAME: Elite Academic Academy - Adult Work Force Investment</v>
      </c>
      <c r="G1" s="1588"/>
      <c r="H1" s="1588"/>
      <c r="I1" s="1588"/>
      <c r="J1" s="1588"/>
      <c r="K1" s="1588"/>
      <c r="L1" s="1588"/>
      <c r="M1" s="1167"/>
      <c r="N1" s="207"/>
      <c r="O1" s="1168"/>
      <c r="P1" s="207"/>
      <c r="Q1" s="1158"/>
      <c r="R1" s="207"/>
      <c r="S1" s="1167"/>
      <c r="T1" s="1588" t="str">
        <f>IF('BUDGET-CERTIFICATION'!$H$1="","CHARTER NAME: Enter Charter Name on BUDGET-CERTIFICATION Worksheet",(CONCATENATE("CHARTER NAME: ",'BUDGET-CERTIFICATION'!$H$1)))</f>
        <v>CHARTER NAME: Elite Academic Academy - Adult Work Force Investment</v>
      </c>
      <c r="U1" s="1588"/>
      <c r="V1" s="1588"/>
      <c r="W1" s="1588"/>
      <c r="X1" s="1588"/>
      <c r="Y1" s="1588"/>
      <c r="Z1" s="1588"/>
      <c r="AD1" s="1161"/>
      <c r="AE1" s="1161"/>
      <c r="AF1" s="1161"/>
    </row>
    <row r="2" spans="1:32" ht="15.75">
      <c r="B2" s="212" t="s">
        <v>123</v>
      </c>
      <c r="C2" s="101">
        <v>44007</v>
      </c>
      <c r="D2" s="213"/>
      <c r="G2" s="1583" t="str">
        <f>""&amp;'Budget-ADA'!K7&amp;"  Budget Cash Flow"</f>
        <v>2020-21  Budget Cash Flow</v>
      </c>
      <c r="H2" s="1583"/>
      <c r="I2" s="1583"/>
      <c r="J2" s="1583"/>
      <c r="K2" s="1583"/>
      <c r="M2" s="1167"/>
      <c r="O2" s="1158"/>
      <c r="Q2" s="1161"/>
      <c r="U2" s="1158"/>
      <c r="W2" s="1167" t="str">
        <f>+G2</f>
        <v>2020-21  Budget Cash Flow</v>
      </c>
      <c r="Y2" s="1158"/>
      <c r="AA2" s="1167"/>
      <c r="AC2" s="1161"/>
      <c r="AD2" s="1161"/>
      <c r="AE2" s="1161"/>
      <c r="AF2" s="1161"/>
    </row>
    <row r="3" spans="1:32" ht="16.5" thickBot="1">
      <c r="A3" s="1255">
        <f>Instructions!H1</f>
        <v>0</v>
      </c>
      <c r="B3" s="211"/>
      <c r="C3" s="24"/>
      <c r="D3" s="24"/>
      <c r="E3" s="22"/>
      <c r="F3" s="26"/>
      <c r="G3" s="1161"/>
      <c r="H3" s="26"/>
      <c r="I3" s="1161"/>
      <c r="J3" s="26"/>
      <c r="K3" s="1161"/>
      <c r="L3" s="26"/>
      <c r="M3" s="1161"/>
      <c r="N3" s="26"/>
      <c r="O3" s="1161"/>
      <c r="P3" s="26"/>
      <c r="Q3" s="1161"/>
      <c r="R3" s="26"/>
      <c r="S3" s="1161"/>
      <c r="T3" s="26"/>
      <c r="U3" s="1161"/>
      <c r="V3" s="26"/>
      <c r="W3" s="1161"/>
      <c r="X3" s="26"/>
      <c r="Y3" s="1161"/>
      <c r="Z3" s="26"/>
      <c r="AA3" s="1161"/>
      <c r="AB3" s="26"/>
      <c r="AC3" s="1161"/>
      <c r="AD3" s="1161"/>
      <c r="AE3" s="1161"/>
      <c r="AF3" s="1161"/>
    </row>
    <row r="4" spans="1:32" ht="15.75">
      <c r="A4" s="458"/>
      <c r="B4" s="76"/>
      <c r="C4" s="76"/>
      <c r="D4" s="588"/>
      <c r="E4" s="1159" t="s">
        <v>85</v>
      </c>
      <c r="F4" s="459" t="s">
        <v>86</v>
      </c>
      <c r="G4" s="1162" t="s">
        <v>87</v>
      </c>
      <c r="H4" s="459" t="s">
        <v>86</v>
      </c>
      <c r="I4" s="1162" t="s">
        <v>89</v>
      </c>
      <c r="J4" s="459" t="s">
        <v>86</v>
      </c>
      <c r="K4" s="1162" t="s">
        <v>90</v>
      </c>
      <c r="L4" s="459" t="s">
        <v>86</v>
      </c>
      <c r="M4" s="1162" t="s">
        <v>91</v>
      </c>
      <c r="N4" s="459" t="s">
        <v>86</v>
      </c>
      <c r="O4" s="1162" t="s">
        <v>92</v>
      </c>
      <c r="P4" s="459" t="s">
        <v>86</v>
      </c>
      <c r="Q4" s="1162" t="s">
        <v>93</v>
      </c>
      <c r="R4" s="1125" t="s">
        <v>86</v>
      </c>
      <c r="S4" s="1162" t="s">
        <v>94</v>
      </c>
      <c r="T4" s="459" t="s">
        <v>86</v>
      </c>
      <c r="U4" s="1162" t="s">
        <v>95</v>
      </c>
      <c r="V4" s="459" t="s">
        <v>86</v>
      </c>
      <c r="W4" s="1162" t="s">
        <v>96</v>
      </c>
      <c r="X4" s="459" t="s">
        <v>86</v>
      </c>
      <c r="Y4" s="1162" t="s">
        <v>97</v>
      </c>
      <c r="Z4" s="459" t="s">
        <v>86</v>
      </c>
      <c r="AA4" s="1162" t="s">
        <v>98</v>
      </c>
      <c r="AB4" s="459" t="s">
        <v>86</v>
      </c>
      <c r="AC4" s="1162" t="s">
        <v>99</v>
      </c>
      <c r="AD4" s="1171"/>
      <c r="AE4" s="1171" t="s">
        <v>20</v>
      </c>
      <c r="AF4" s="1171"/>
    </row>
    <row r="5" spans="1:32" ht="16.5" thickBot="1">
      <c r="A5" s="215"/>
      <c r="B5" s="24"/>
      <c r="C5" s="24"/>
      <c r="D5" s="589"/>
      <c r="E5" s="1160" t="s">
        <v>99</v>
      </c>
      <c r="F5" s="65" t="s">
        <v>100</v>
      </c>
      <c r="G5" s="1163" t="s">
        <v>99</v>
      </c>
      <c r="H5" s="65" t="s">
        <v>100</v>
      </c>
      <c r="I5" s="1163" t="s">
        <v>99</v>
      </c>
      <c r="J5" s="65" t="s">
        <v>100</v>
      </c>
      <c r="K5" s="1163" t="s">
        <v>99</v>
      </c>
      <c r="L5" s="65" t="s">
        <v>100</v>
      </c>
      <c r="M5" s="1163" t="s">
        <v>99</v>
      </c>
      <c r="N5" s="65" t="s">
        <v>100</v>
      </c>
      <c r="O5" s="1163" t="s">
        <v>99</v>
      </c>
      <c r="P5" s="65" t="s">
        <v>100</v>
      </c>
      <c r="Q5" s="1163" t="s">
        <v>99</v>
      </c>
      <c r="R5" s="1126" t="s">
        <v>100</v>
      </c>
      <c r="S5" s="1163" t="s">
        <v>99</v>
      </c>
      <c r="T5" s="65" t="s">
        <v>100</v>
      </c>
      <c r="U5" s="1163" t="s">
        <v>99</v>
      </c>
      <c r="V5" s="65" t="s">
        <v>100</v>
      </c>
      <c r="W5" s="1163" t="s">
        <v>99</v>
      </c>
      <c r="X5" s="65" t="s">
        <v>100</v>
      </c>
      <c r="Y5" s="1163" t="s">
        <v>99</v>
      </c>
      <c r="Z5" s="65" t="s">
        <v>100</v>
      </c>
      <c r="AA5" s="1163" t="s">
        <v>99</v>
      </c>
      <c r="AB5" s="65" t="s">
        <v>100</v>
      </c>
      <c r="AC5" s="1163" t="s">
        <v>101</v>
      </c>
      <c r="AD5" s="1172" t="s">
        <v>0</v>
      </c>
      <c r="AE5" s="1172" t="s">
        <v>17</v>
      </c>
      <c r="AF5" s="1172" t="s">
        <v>102</v>
      </c>
    </row>
    <row r="6" spans="1:32" ht="17.25" thickTop="1" thickBot="1">
      <c r="A6" s="218" t="s">
        <v>103</v>
      </c>
      <c r="B6" s="209"/>
      <c r="D6" s="590" t="str">
        <f>""&amp;'Budget-DEBT'!$D$12&amp;" Cash="</f>
        <v>July 1, Cash=</v>
      </c>
      <c r="E6" s="587">
        <v>0</v>
      </c>
      <c r="F6" s="66"/>
      <c r="G6" s="444">
        <f>+E60</f>
        <v>-1236627.8553846152</v>
      </c>
      <c r="H6" s="66"/>
      <c r="I6" s="444">
        <f>+G60</f>
        <v>-1550361.8453846152</v>
      </c>
      <c r="J6" s="66"/>
      <c r="K6" s="444">
        <f>+I60</f>
        <v>-1590223.3553846152</v>
      </c>
      <c r="L6" s="66"/>
      <c r="M6" s="444">
        <f>+K60</f>
        <v>-1610980.9453846151</v>
      </c>
      <c r="N6" s="66"/>
      <c r="O6" s="444">
        <f>+M60</f>
        <v>-1385168.6853846151</v>
      </c>
      <c r="P6" s="66"/>
      <c r="Q6" s="444">
        <f>+O60</f>
        <v>-1166392.4453846151</v>
      </c>
      <c r="R6" s="1127"/>
      <c r="S6" s="444">
        <f>+Q60</f>
        <v>-1167735.7053846149</v>
      </c>
      <c r="T6" s="66"/>
      <c r="U6" s="444">
        <f>+S60</f>
        <v>-986480.78538461484</v>
      </c>
      <c r="V6" s="66"/>
      <c r="W6" s="444">
        <f>+U60</f>
        <v>-756762.23538461479</v>
      </c>
      <c r="X6" s="66"/>
      <c r="Y6" s="444">
        <f>+W60</f>
        <v>-586433.79538461473</v>
      </c>
      <c r="Z6" s="66"/>
      <c r="AA6" s="444">
        <f>+Y60</f>
        <v>-415014.44538461475</v>
      </c>
      <c r="AB6" s="66"/>
      <c r="AC6" s="444">
        <f>+AA60</f>
        <v>202620.85461538529</v>
      </c>
      <c r="AD6" s="62">
        <f>+AC60</f>
        <v>202620.85461538529</v>
      </c>
      <c r="AE6" s="62"/>
      <c r="AF6" s="62"/>
    </row>
    <row r="7" spans="1:32" ht="16.5" thickTop="1">
      <c r="A7" s="460"/>
      <c r="B7" s="423"/>
      <c r="C7" s="69"/>
      <c r="D7" s="69"/>
      <c r="E7" s="1241"/>
      <c r="F7" s="67"/>
      <c r="G7" s="1164"/>
      <c r="H7" s="67"/>
      <c r="I7" s="1164"/>
      <c r="J7" s="67"/>
      <c r="K7" s="1164"/>
      <c r="L7" s="67"/>
      <c r="M7" s="1164"/>
      <c r="N7" s="67"/>
      <c r="O7" s="1164"/>
      <c r="P7" s="67"/>
      <c r="Q7" s="1164"/>
      <c r="R7" s="67"/>
      <c r="S7" s="1164"/>
      <c r="T7" s="67"/>
      <c r="U7" s="1164"/>
      <c r="V7" s="67"/>
      <c r="W7" s="1164"/>
      <c r="X7" s="67"/>
      <c r="Y7" s="1164"/>
      <c r="Z7" s="67"/>
      <c r="AA7" s="1164"/>
      <c r="AB7" s="67"/>
      <c r="AC7" s="1164"/>
      <c r="AD7" s="1164"/>
      <c r="AE7" s="1164"/>
      <c r="AF7" s="1178"/>
    </row>
    <row r="8" spans="1:32" ht="15.75">
      <c r="A8" s="71" t="s">
        <v>104</v>
      </c>
      <c r="B8" s="582"/>
      <c r="C8" s="428"/>
      <c r="D8" s="428"/>
      <c r="E8" s="607"/>
      <c r="F8" s="178"/>
      <c r="G8" s="1165"/>
      <c r="H8" s="178"/>
      <c r="I8" s="1165"/>
      <c r="J8" s="178"/>
      <c r="K8" s="1165"/>
      <c r="L8" s="178"/>
      <c r="M8" s="1165"/>
      <c r="N8" s="178"/>
      <c r="O8" s="1165"/>
      <c r="P8" s="178"/>
      <c r="Q8" s="1165"/>
      <c r="R8" s="178"/>
      <c r="S8" s="1165"/>
      <c r="T8" s="178"/>
      <c r="U8" s="1165"/>
      <c r="V8" s="178"/>
      <c r="W8" s="1165"/>
      <c r="X8" s="178"/>
      <c r="Y8" s="1165"/>
      <c r="Z8" s="178"/>
      <c r="AA8" s="1165"/>
      <c r="AB8" s="178"/>
      <c r="AC8" s="1165"/>
      <c r="AD8" s="1165"/>
      <c r="AE8" s="1165"/>
      <c r="AF8" s="1174"/>
    </row>
    <row r="9" spans="1:32" ht="15.75">
      <c r="A9" s="462" t="s">
        <v>319</v>
      </c>
      <c r="B9" s="146"/>
      <c r="C9" s="146"/>
      <c r="D9" s="431"/>
      <c r="E9" s="436"/>
      <c r="F9" s="441"/>
      <c r="G9" s="1166"/>
      <c r="H9" s="441"/>
      <c r="I9" s="1166"/>
      <c r="J9" s="441"/>
      <c r="K9" s="1166"/>
      <c r="L9" s="441"/>
      <c r="M9" s="1166"/>
      <c r="N9" s="441"/>
      <c r="O9" s="1166"/>
      <c r="P9" s="441"/>
      <c r="Q9" s="1166"/>
      <c r="R9" s="441"/>
      <c r="S9" s="1169"/>
      <c r="T9" s="441"/>
      <c r="U9" s="1166"/>
      <c r="V9" s="441"/>
      <c r="W9" s="1166"/>
      <c r="X9" s="441"/>
      <c r="Y9" s="1166"/>
      <c r="Z9" s="441"/>
      <c r="AA9" s="1166"/>
      <c r="AB9" s="441"/>
      <c r="AC9" s="1170"/>
      <c r="AD9" s="1212"/>
      <c r="AE9" s="1169"/>
      <c r="AF9" s="442"/>
    </row>
    <row r="10" spans="1:32" ht="15.75">
      <c r="A10" s="462"/>
      <c r="B10" s="323" t="s">
        <v>163</v>
      </c>
      <c r="C10" s="322">
        <v>8011</v>
      </c>
      <c r="D10" s="431"/>
      <c r="E10" s="432">
        <v>0</v>
      </c>
      <c r="F10" s="390" t="str">
        <f>IF($AE10&lt;1," ",IF(E10&lt;1," ",(E10)/$AE10))</f>
        <v xml:space="preserve"> </v>
      </c>
      <c r="G10" s="445">
        <v>323100.65999999997</v>
      </c>
      <c r="H10" s="390">
        <f>IF($AE10&lt;1," ",IF(G10&lt;1," ",(G10)/$AE10))</f>
        <v>5.0000001547505397E-2</v>
      </c>
      <c r="I10" s="445">
        <v>646201.31000000006</v>
      </c>
      <c r="J10" s="390">
        <f>IF($AE10&lt;1," ",IF(I10&lt;1," ",(I10)/$AE10))</f>
        <v>0.10000000154750541</v>
      </c>
      <c r="K10" s="445">
        <v>646201.31000000006</v>
      </c>
      <c r="L10" s="390">
        <f>IF($AE10&lt;1," ",IF(K10&lt;1," ",(K10)/$AE10))</f>
        <v>0.10000000154750541</v>
      </c>
      <c r="M10" s="445">
        <v>646201.31000000006</v>
      </c>
      <c r="N10" s="593">
        <f>IF($AE10&lt;1," ",IF(M10&lt;1," ",(M10)/$AE10))</f>
        <v>0.10000000154750541</v>
      </c>
      <c r="O10" s="445">
        <v>646201.31000000006</v>
      </c>
      <c r="P10" s="390">
        <f>IF($AE10&lt;1," ",IF(O10&lt;1," ",(O10)/$AE10))</f>
        <v>0.10000000154750541</v>
      </c>
      <c r="Q10" s="445">
        <v>646201.31000000006</v>
      </c>
      <c r="R10" s="593">
        <f>IF($AE10&lt;1," ",IF(Q10&lt;1," ",(Q10)/$AE10))</f>
        <v>0.10000000154750541</v>
      </c>
      <c r="S10" s="445">
        <v>646201.31000000006</v>
      </c>
      <c r="T10" s="390">
        <f>IF($AE10&lt;1," ",IF(S10&lt;1," ",(S10)/$AE10))</f>
        <v>0.10000000154750541</v>
      </c>
      <c r="U10" s="445">
        <v>646201.31000000006</v>
      </c>
      <c r="V10" s="390">
        <f>IF($AE10&lt;1," ",IF(U10&lt;1," ",(U10)/$AE10))</f>
        <v>0.10000000154750541</v>
      </c>
      <c r="W10" s="445">
        <v>646201.31000000006</v>
      </c>
      <c r="X10" s="390">
        <f>IF($AE10&lt;1," ",IF(W10&lt;1," ",(W10)/$AE10))</f>
        <v>0.10000000154750541</v>
      </c>
      <c r="Y10" s="445">
        <v>646201.31000000006</v>
      </c>
      <c r="Z10" s="390">
        <f>IF($AE10&lt;1," ",IF(Y10&lt;1," ",(Y10)/$AE10))</f>
        <v>0.10000000154750541</v>
      </c>
      <c r="AA10" s="445">
        <v>323100.65999999997</v>
      </c>
      <c r="AB10" s="390">
        <f>IF($AE10&lt;1," ",IF(AA10&lt;1," ",(AA10)/$AE10))</f>
        <v>5.0000001547505397E-2</v>
      </c>
      <c r="AC10" s="445"/>
      <c r="AD10" s="434">
        <f>+E10+G10+I10+K10+M10+O10+Q10+S10+U10+W10+Y10+AA10+AC10</f>
        <v>6462013.1100000013</v>
      </c>
      <c r="AE10" s="434">
        <f>'Budget-Summary MYP'!F13</f>
        <v>6462013</v>
      </c>
      <c r="AF10" s="434">
        <f>+AE10-AD10</f>
        <v>-0.1100000012665987</v>
      </c>
    </row>
    <row r="11" spans="1:32" ht="15.75">
      <c r="A11" s="462"/>
      <c r="B11" s="323" t="s">
        <v>164</v>
      </c>
      <c r="C11" s="322">
        <v>8012</v>
      </c>
      <c r="D11" s="431"/>
      <c r="E11" s="432"/>
      <c r="F11" s="390" t="str">
        <f>IF($AE11&lt;1," ",IF(E11&lt;1," ",(E11)/$AE11))</f>
        <v xml:space="preserve"> </v>
      </c>
      <c r="G11" s="445"/>
      <c r="H11" s="390" t="str">
        <f>IF($AE11&lt;1," ",IF(G11&lt;1," ",(G11)/$AE11))</f>
        <v xml:space="preserve"> </v>
      </c>
      <c r="I11" s="445">
        <v>14286.38</v>
      </c>
      <c r="J11" s="390">
        <f>IF($AE11&lt;1," ",IF(I11&lt;1," ",(I11)/$AE11))</f>
        <v>9.9999860006719676E-2</v>
      </c>
      <c r="K11" s="445">
        <v>14286.38</v>
      </c>
      <c r="L11" s="390">
        <f>IF($AE11&lt;1," ",IF(K11&lt;1," ",(K11)/$AE11))</f>
        <v>9.9999860006719676E-2</v>
      </c>
      <c r="M11" s="445">
        <v>14286.38</v>
      </c>
      <c r="N11" s="593">
        <f>IF($AE11&lt;1," ",IF(M11&lt;1," ",(M11)/$AE11))</f>
        <v>9.9999860006719676E-2</v>
      </c>
      <c r="O11" s="445">
        <v>14286.38</v>
      </c>
      <c r="P11" s="390">
        <f>IF($AE11&lt;1," ",IF(O11&lt;1," ",(O11)/$AE11))</f>
        <v>9.9999860006719676E-2</v>
      </c>
      <c r="Q11" s="445">
        <v>14286.38</v>
      </c>
      <c r="R11" s="593">
        <f>IF($AE11&lt;1," ",IF(Q11&lt;1," ",(Q11)/$AE11))</f>
        <v>9.9999860006719676E-2</v>
      </c>
      <c r="S11" s="445">
        <v>14286.38</v>
      </c>
      <c r="T11" s="390">
        <f>IF($AE11&lt;1," ",IF(S11&lt;1," ",(S11)/$AE11))</f>
        <v>9.9999860006719676E-2</v>
      </c>
      <c r="U11" s="445">
        <v>14286.38</v>
      </c>
      <c r="V11" s="390">
        <f>IF($AE11&lt;1," ",IF(U11&lt;1," ",(U11)/$AE11))</f>
        <v>9.9999860006719676E-2</v>
      </c>
      <c r="W11" s="445">
        <v>14286.38</v>
      </c>
      <c r="X11" s="390">
        <f>IF($AE11&lt;1," ",IF(W11&lt;1," ",(W11)/$AE11))</f>
        <v>9.9999860006719676E-2</v>
      </c>
      <c r="Y11" s="445">
        <v>14286.38</v>
      </c>
      <c r="Z11" s="390">
        <f>IF($AE11&lt;1," ",IF(Y11&lt;1," ",(Y11)/$AE11))</f>
        <v>9.9999860006719676E-2</v>
      </c>
      <c r="AA11" s="445">
        <v>14286.38</v>
      </c>
      <c r="AB11" s="390">
        <f>IF($AE11&lt;1," ",IF(AA11&lt;1," ",(AA11)/$AE11))</f>
        <v>9.9999860006719676E-2</v>
      </c>
      <c r="AC11" s="445"/>
      <c r="AD11" s="434">
        <f>+E11+G11+I11+K11+M11+O11+Q11+S11+U11+W11+Y11+AA11+AC11</f>
        <v>142863.80000000002</v>
      </c>
      <c r="AE11" s="434">
        <f>'Budget-Summary MYP'!F14</f>
        <v>142864</v>
      </c>
      <c r="AF11" s="434">
        <f>+AE11-AD11</f>
        <v>0.1999999999825377</v>
      </c>
    </row>
    <row r="12" spans="1:32" ht="15.75">
      <c r="A12" s="462"/>
      <c r="B12" s="323" t="s">
        <v>317</v>
      </c>
      <c r="C12" s="322">
        <v>8019</v>
      </c>
      <c r="D12" s="396"/>
      <c r="E12" s="432"/>
      <c r="F12" s="390" t="str">
        <f>IF($AE12&lt;1," ",IF(E12&lt;1," ",(E12)/$AE12))</f>
        <v xml:space="preserve"> </v>
      </c>
      <c r="G12" s="445"/>
      <c r="H12" s="390" t="str">
        <f>IF($AE12&lt;1," ",IF(G12&lt;1," ",(G12)/$AE12))</f>
        <v xml:space="preserve"> </v>
      </c>
      <c r="I12" s="445"/>
      <c r="J12" s="390" t="str">
        <f>IF($AE12&lt;1," ",IF(I12&lt;1," ",(I12)/$AE12))</f>
        <v xml:space="preserve"> </v>
      </c>
      <c r="K12" s="445"/>
      <c r="L12" s="390" t="str">
        <f>IF($AE12&lt;1," ",IF(K12&lt;1," ",(K12)/$AE12))</f>
        <v xml:space="preserve"> </v>
      </c>
      <c r="M12" s="445"/>
      <c r="N12" s="593" t="str">
        <f>IF($AE12&lt;1," ",IF(M12&lt;1," ",(M12)/$AE12))</f>
        <v xml:space="preserve"> </v>
      </c>
      <c r="O12" s="445"/>
      <c r="P12" s="390" t="str">
        <f>IF($AE12&lt;1," ",IF(O12&lt;1," ",(O12)/$AE12))</f>
        <v xml:space="preserve"> </v>
      </c>
      <c r="Q12" s="445"/>
      <c r="R12" s="593" t="str">
        <f>IF($AE12&lt;1," ",IF(Q12&lt;1," ",(Q12)/$AE12))</f>
        <v xml:space="preserve"> </v>
      </c>
      <c r="S12" s="433"/>
      <c r="T12" s="390" t="str">
        <f>IF($AE12&lt;1," ",IF(S12&lt;1," ",(S12)/$AE12))</f>
        <v xml:space="preserve"> </v>
      </c>
      <c r="U12" s="445"/>
      <c r="V12" s="390" t="str">
        <f>IF($AE12&lt;1," ",IF(U12&lt;1," ",(U12)/$AE12))</f>
        <v xml:space="preserve"> </v>
      </c>
      <c r="W12" s="445"/>
      <c r="X12" s="390" t="str">
        <f>IF($AE12&lt;1," ",IF(W12&lt;1," ",(W12)/$AE12))</f>
        <v xml:space="preserve"> </v>
      </c>
      <c r="Y12" s="445"/>
      <c r="Z12" s="390" t="str">
        <f>IF($AE12&lt;1," ",IF(Y12&lt;1," ",(Y12)/$AE12))</f>
        <v xml:space="preserve"> </v>
      </c>
      <c r="AA12" s="445"/>
      <c r="AB12" s="390" t="str">
        <f>IF($AE12&lt;1," ",IF(AA12&lt;1," ",(AA12)/$AE12))</f>
        <v xml:space="preserve"> </v>
      </c>
      <c r="AC12" s="445"/>
      <c r="AD12" s="434">
        <f>+E12+G12+I12+K12+M12+O12+Q12+S12+U12+W12+Y12+AA12+AC12</f>
        <v>0</v>
      </c>
      <c r="AE12" s="435">
        <f>'Budget-Summary MYP'!F15</f>
        <v>0</v>
      </c>
      <c r="AF12" s="434">
        <f>+AE12-AD12</f>
        <v>0</v>
      </c>
    </row>
    <row r="13" spans="1:32" ht="15.75">
      <c r="A13" s="462"/>
      <c r="B13" s="323" t="s">
        <v>318</v>
      </c>
      <c r="C13" s="322">
        <v>8096</v>
      </c>
      <c r="D13" s="396"/>
      <c r="E13" s="432"/>
      <c r="F13" s="390" t="str">
        <f>IF($AE13&lt;1," ",IF(E13&lt;1," ",(E13)/$AE13))</f>
        <v xml:space="preserve"> </v>
      </c>
      <c r="G13" s="445"/>
      <c r="H13" s="390" t="str">
        <f>IF($AE13&lt;1," ",IF(G13&lt;1," ",(G13)/$AE13))</f>
        <v xml:space="preserve"> </v>
      </c>
      <c r="I13" s="445"/>
      <c r="J13" s="390" t="str">
        <f>IF($AE13&lt;1," ",IF(I13&lt;1," ",(I13)/$AE13))</f>
        <v xml:space="preserve"> </v>
      </c>
      <c r="K13" s="445"/>
      <c r="L13" s="390" t="str">
        <f>IF($AE13&lt;1," ",IF(K13&lt;1," ",(K13)/$AE13))</f>
        <v xml:space="preserve"> </v>
      </c>
      <c r="M13" s="445"/>
      <c r="N13" s="593" t="str">
        <f>IF($AE13&lt;1," ",IF(M13&lt;1," ",(M13)/$AE13))</f>
        <v xml:space="preserve"> </v>
      </c>
      <c r="O13" s="445"/>
      <c r="P13" s="390" t="str">
        <f>IF($AE13&lt;1," ",IF(O13&lt;1," ",(O13)/$AE13))</f>
        <v xml:space="preserve"> </v>
      </c>
      <c r="Q13" s="445"/>
      <c r="R13" s="593" t="str">
        <f>IF($AE13&lt;1," ",IF(Q13&lt;1," ",(Q13)/$AE13))</f>
        <v xml:space="preserve"> </v>
      </c>
      <c r="S13" s="433"/>
      <c r="T13" s="390" t="str">
        <f>IF($AE13&lt;1," ",IF(S13&lt;1," ",(S13)/$AE13))</f>
        <v xml:space="preserve"> </v>
      </c>
      <c r="U13" s="445"/>
      <c r="V13" s="390" t="str">
        <f>IF($AE13&lt;1," ",IF(U13&lt;1," ",(U13)/$AE13))</f>
        <v xml:space="preserve"> </v>
      </c>
      <c r="W13" s="445"/>
      <c r="X13" s="390" t="str">
        <f>IF($AE13&lt;1," ",IF(W13&lt;1," ",(W13)/$AE13))</f>
        <v xml:space="preserve"> </v>
      </c>
      <c r="Y13" s="445"/>
      <c r="Z13" s="390" t="str">
        <f>IF($AE13&lt;1," ",IF(Y13&lt;1," ",(Y13)/$AE13))</f>
        <v xml:space="preserve"> </v>
      </c>
      <c r="AA13" s="445"/>
      <c r="AB13" s="390" t="str">
        <f>IF($AE13&lt;1," ",IF(AA13&lt;1," ",(AA13)/$AE13))</f>
        <v xml:space="preserve"> </v>
      </c>
      <c r="AC13" s="445"/>
      <c r="AD13" s="434">
        <f>+E13+G13+I13+K13+M13+O13+Q13+S13+U13+W13+Y13+AA13+AC13</f>
        <v>0</v>
      </c>
      <c r="AE13" s="434">
        <f>'Budget-Summary MYP'!F16</f>
        <v>149167</v>
      </c>
      <c r="AF13" s="434">
        <f>+AE13-AD13</f>
        <v>149167</v>
      </c>
    </row>
    <row r="14" spans="1:32" ht="15.75">
      <c r="A14" s="461" t="s">
        <v>320</v>
      </c>
      <c r="B14" s="321"/>
      <c r="C14" s="322" t="s">
        <v>105</v>
      </c>
      <c r="D14" s="431"/>
      <c r="E14" s="432"/>
      <c r="F14" s="390" t="str">
        <f>IF($AE14&lt;1," ",IF(E14&lt;1," ",(E14)/$AE14))</f>
        <v xml:space="preserve"> </v>
      </c>
      <c r="G14" s="445"/>
      <c r="H14" s="390" t="str">
        <f>IF($AE14&lt;1," ",IF(G14&lt;1," ",(G14)/$AE14))</f>
        <v xml:space="preserve"> </v>
      </c>
      <c r="I14" s="445">
        <v>14916.7</v>
      </c>
      <c r="J14" s="390" t="str">
        <f>IF($AE14&lt;1," ",IF(I14&lt;1," ",(I14)/$AE14))</f>
        <v xml:space="preserve"> </v>
      </c>
      <c r="K14" s="445">
        <v>14916.7</v>
      </c>
      <c r="L14" s="390" t="str">
        <f>IF($AE14&lt;1," ",IF(K14&lt;1," ",(K14)/$AE14))</f>
        <v xml:space="preserve"> </v>
      </c>
      <c r="M14" s="445">
        <v>14916.7</v>
      </c>
      <c r="N14" s="593" t="str">
        <f>IF($AE14&lt;1," ",IF(M14&lt;1," ",(M14)/$AE14))</f>
        <v xml:space="preserve"> </v>
      </c>
      <c r="O14" s="445">
        <v>14916.7</v>
      </c>
      <c r="P14" s="390" t="str">
        <f>IF($AE14&lt;1," ",IF(O14&lt;1," ",(O14)/$AE14))</f>
        <v xml:space="preserve"> </v>
      </c>
      <c r="Q14" s="445">
        <v>14916.7</v>
      </c>
      <c r="R14" s="593" t="str">
        <f>IF($AE14&lt;1," ",IF(Q14&lt;1," ",(Q14)/$AE14))</f>
        <v xml:space="preserve"> </v>
      </c>
      <c r="S14" s="445">
        <v>14916.7</v>
      </c>
      <c r="T14" s="390" t="str">
        <f>IF($AE14&lt;1," ",IF(S14&lt;1," ",(S14)/$AE14))</f>
        <v xml:space="preserve"> </v>
      </c>
      <c r="U14" s="445">
        <v>14916.7</v>
      </c>
      <c r="V14" s="390" t="str">
        <f>IF($AE14&lt;1," ",IF(U14&lt;1," ",(U14)/$AE14))</f>
        <v xml:space="preserve"> </v>
      </c>
      <c r="W14" s="445">
        <v>14916.7</v>
      </c>
      <c r="X14" s="390" t="str">
        <f>IF($AE14&lt;1," ",IF(W14&lt;1," ",(W14)/$AE14))</f>
        <v xml:space="preserve"> </v>
      </c>
      <c r="Y14" s="445">
        <v>14916.7</v>
      </c>
      <c r="Z14" s="390" t="str">
        <f>IF($AE14&lt;1," ",IF(Y14&lt;1," ",(Y14)/$AE14))</f>
        <v xml:space="preserve"> </v>
      </c>
      <c r="AA14" s="445">
        <v>14916.7</v>
      </c>
      <c r="AB14" s="390" t="str">
        <f>IF($AE14&lt;1," ",IF(AA14&lt;1," ",(AA14)/$AE14))</f>
        <v xml:space="preserve"> </v>
      </c>
      <c r="AC14" s="445"/>
      <c r="AD14" s="434">
        <f>+E14+G14+I14+K14+M14+O14+Q14+S14+U14+W14+Y14+AA14+AC14</f>
        <v>149167</v>
      </c>
      <c r="AE14" s="434">
        <f>'Budget-Summary MYP'!F17</f>
        <v>0</v>
      </c>
      <c r="AF14" s="434">
        <f t="shared" ref="AF14:AF22" si="0">+AE14-AD14</f>
        <v>-149167</v>
      </c>
    </row>
    <row r="15" spans="1:32" ht="15.75">
      <c r="A15" s="462" t="s">
        <v>321</v>
      </c>
      <c r="B15" s="146"/>
      <c r="C15" s="146"/>
      <c r="D15" s="431"/>
      <c r="E15" s="436"/>
      <c r="F15" s="390"/>
      <c r="G15" s="570"/>
      <c r="H15" s="390"/>
      <c r="I15" s="570"/>
      <c r="J15" s="390"/>
      <c r="K15" s="570"/>
      <c r="L15" s="390"/>
      <c r="M15" s="570"/>
      <c r="N15" s="390"/>
      <c r="O15" s="570"/>
      <c r="P15" s="390"/>
      <c r="Q15" s="570"/>
      <c r="R15" s="390"/>
      <c r="S15" s="570"/>
      <c r="T15" s="390"/>
      <c r="U15" s="570"/>
      <c r="V15" s="390"/>
      <c r="W15" s="570"/>
      <c r="X15" s="390"/>
      <c r="Y15" s="570"/>
      <c r="Z15" s="390"/>
      <c r="AA15" s="570"/>
      <c r="AB15" s="390"/>
      <c r="AC15" s="862"/>
      <c r="AD15" s="434"/>
      <c r="AE15" s="434"/>
      <c r="AF15" s="434"/>
    </row>
    <row r="16" spans="1:32" ht="15.75">
      <c r="A16" s="462"/>
      <c r="B16" s="146" t="s">
        <v>322</v>
      </c>
      <c r="C16" s="322">
        <v>8560</v>
      </c>
      <c r="D16" s="431"/>
      <c r="E16" s="432"/>
      <c r="F16" s="390" t="str">
        <f>IF($AE16&lt;1," ",IF(E16&lt;1," ",(E16)/$AE16))</f>
        <v xml:space="preserve"> </v>
      </c>
      <c r="G16" s="445"/>
      <c r="H16" s="390" t="str">
        <f>IF($AE16&lt;1," ",IF(G16&lt;1," ",(G16)/$AE16))</f>
        <v xml:space="preserve"> </v>
      </c>
      <c r="I16" s="445"/>
      <c r="J16" s="390" t="str">
        <f>IF($AE16&lt;1," ",IF(I16&lt;1," ",(I16)/$AE16))</f>
        <v xml:space="preserve"> </v>
      </c>
      <c r="K16" s="445"/>
      <c r="L16" s="390" t="str">
        <f>IF($AE16&lt;1," ",IF(K16&lt;1," ",(K16)/$AE16))</f>
        <v xml:space="preserve"> </v>
      </c>
      <c r="M16" s="445"/>
      <c r="N16" s="593" t="str">
        <f>IF($AE16&lt;1," ",IF(M16&lt;1," ",(M16)/$AE16))</f>
        <v xml:space="preserve"> </v>
      </c>
      <c r="O16" s="445"/>
      <c r="P16" s="390" t="str">
        <f>IF($AE16&lt;1," ",IF(O16&lt;1," ",(O16)/$AE16))</f>
        <v xml:space="preserve"> </v>
      </c>
      <c r="Q16" s="445"/>
      <c r="R16" s="593" t="str">
        <f>IF($AE16&lt;1," ",IF(Q16&lt;1," ",(Q16)/$AE16))</f>
        <v xml:space="preserve"> </v>
      </c>
      <c r="S16" s="433"/>
      <c r="T16" s="390" t="str">
        <f>IF($AE16&lt;1," ",IF(S16&lt;1," ",(S16)/$AE16))</f>
        <v xml:space="preserve"> </v>
      </c>
      <c r="U16" s="445"/>
      <c r="V16" s="390" t="str">
        <f>IF($AE16&lt;1," ",IF(U16&lt;1," ",(U16)/$AE16))</f>
        <v xml:space="preserve"> </v>
      </c>
      <c r="W16" s="445"/>
      <c r="X16" s="390" t="str">
        <f>IF($AE16&lt;1," ",IF(W16&lt;1," ",(W16)/$AE16))</f>
        <v xml:space="preserve"> </v>
      </c>
      <c r="Y16" s="445"/>
      <c r="Z16" s="390" t="str">
        <f>IF($AE16&lt;1," ",IF(Y16&lt;1," ",(Y16)/$AE16))</f>
        <v xml:space="preserve"> </v>
      </c>
      <c r="AA16" s="445"/>
      <c r="AB16" s="390" t="str">
        <f>IF($AE16&lt;1," ",IF(AA16&lt;1," ",(AA16)/$AE16))</f>
        <v xml:space="preserve"> </v>
      </c>
      <c r="AC16" s="445"/>
      <c r="AD16" s="434">
        <f>+E16+G16+I16+K16+M16+O16+Q16+S16+U16+W16+Y16+AA16+AC16</f>
        <v>0</v>
      </c>
      <c r="AE16" s="434">
        <f>'Budget-Summary MYP'!F19</f>
        <v>0</v>
      </c>
      <c r="AF16" s="434">
        <f t="shared" si="0"/>
        <v>0</v>
      </c>
    </row>
    <row r="17" spans="1:32" ht="15.75">
      <c r="A17" s="462"/>
      <c r="B17" s="146" t="s">
        <v>323</v>
      </c>
      <c r="C17" s="322">
        <v>8560</v>
      </c>
      <c r="D17" s="431"/>
      <c r="E17" s="432"/>
      <c r="F17" s="390" t="str">
        <f>IF($AE17&lt;1," ",IF(E17&lt;1," ",(E17)/$AE17))</f>
        <v xml:space="preserve"> </v>
      </c>
      <c r="G17" s="445"/>
      <c r="H17" s="390" t="str">
        <f>IF($AE17&lt;1," ",IF(G17&lt;1," ",(G17)/$AE17))</f>
        <v xml:space="preserve"> </v>
      </c>
      <c r="I17" s="445"/>
      <c r="J17" s="390" t="str">
        <f>IF($AE17&lt;1," ",IF(I17&lt;1," ",(I17)/$AE17))</f>
        <v xml:space="preserve"> </v>
      </c>
      <c r="K17" s="445"/>
      <c r="L17" s="390" t="str">
        <f>IF($AE17&lt;1," ",IF(K17&lt;1," ",(K17)/$AE17))</f>
        <v xml:space="preserve"> </v>
      </c>
      <c r="M17" s="445"/>
      <c r="N17" s="593" t="str">
        <f>IF($AE17&lt;1," ",IF(M17&lt;1," ",(M17)/$AE17))</f>
        <v xml:space="preserve"> </v>
      </c>
      <c r="O17" s="445"/>
      <c r="P17" s="390" t="str">
        <f>IF($AE17&lt;1," ",IF(O17&lt;1," ",(O17)/$AE17))</f>
        <v xml:space="preserve"> </v>
      </c>
      <c r="Q17" s="445"/>
      <c r="R17" s="593" t="str">
        <f>IF($AE17&lt;1," ",IF(Q17&lt;1," ",(Q17)/$AE17))</f>
        <v xml:space="preserve"> </v>
      </c>
      <c r="S17" s="433"/>
      <c r="T17" s="390" t="str">
        <f>IF($AE17&lt;1," ",IF(S17&lt;1," ",(S17)/$AE17))</f>
        <v xml:space="preserve"> </v>
      </c>
      <c r="U17" s="445"/>
      <c r="V17" s="390" t="str">
        <f>IF($AE17&lt;1," ",IF(U17&lt;1," ",(U17)/$AE17))</f>
        <v xml:space="preserve"> </v>
      </c>
      <c r="W17" s="445"/>
      <c r="X17" s="390" t="str">
        <f>IF($AE17&lt;1," ",IF(W17&lt;1," ",(W17)/$AE17))</f>
        <v xml:space="preserve"> </v>
      </c>
      <c r="Y17" s="445"/>
      <c r="Z17" s="390" t="str">
        <f>IF($AE17&lt;1," ",IF(Y17&lt;1," ",(Y17)/$AE17))</f>
        <v xml:space="preserve"> </v>
      </c>
      <c r="AA17" s="445"/>
      <c r="AB17" s="390" t="str">
        <f>IF($AE17&lt;1," ",IF(AA17&lt;1," ",(AA17)/$AE17))</f>
        <v xml:space="preserve"> </v>
      </c>
      <c r="AC17" s="445"/>
      <c r="AD17" s="434">
        <f>+E17+G17+I17+K17+M17+O17+Q17+S17+U17+W17+Y17+AA17+AC17</f>
        <v>0</v>
      </c>
      <c r="AE17" s="434">
        <f>'Budget-Summary MYP'!F20</f>
        <v>0</v>
      </c>
      <c r="AF17" s="434">
        <f>+AE17-AD17</f>
        <v>0</v>
      </c>
    </row>
    <row r="18" spans="1:32" ht="15.75">
      <c r="A18" s="462"/>
      <c r="B18" s="146" t="s">
        <v>324</v>
      </c>
      <c r="C18" s="322" t="s">
        <v>106</v>
      </c>
      <c r="D18" s="431"/>
      <c r="E18" s="432"/>
      <c r="F18" s="390" t="str">
        <f>IF($AE18&lt;1," ",IF(E18&lt;1," ",(E18)/$AE18))</f>
        <v xml:space="preserve"> </v>
      </c>
      <c r="G18" s="445"/>
      <c r="H18" s="390" t="str">
        <f>IF($AE18&lt;1," ",IF(G18&lt;1," ",(G18)/$AE18))</f>
        <v xml:space="preserve"> </v>
      </c>
      <c r="I18" s="445"/>
      <c r="J18" s="390" t="str">
        <f>IF($AE18&lt;1," ",IF(I18&lt;1," ",(I18)/$AE18))</f>
        <v xml:space="preserve"> </v>
      </c>
      <c r="K18" s="445"/>
      <c r="L18" s="390" t="str">
        <f>IF($AE18&lt;1," ",IF(K18&lt;1," ",(K18)/$AE18))</f>
        <v xml:space="preserve"> </v>
      </c>
      <c r="M18" s="445"/>
      <c r="N18" s="593" t="str">
        <f>IF($AE18&lt;1," ",IF(M18&lt;1," ",(M18)/$AE18))</f>
        <v xml:space="preserve"> </v>
      </c>
      <c r="O18" s="445"/>
      <c r="P18" s="390" t="str">
        <f>IF($AE18&lt;1," ",IF(O18&lt;1," ",(O18)/$AE18))</f>
        <v xml:space="preserve"> </v>
      </c>
      <c r="Q18" s="445"/>
      <c r="R18" s="593" t="str">
        <f>IF($AE18&lt;1," ",IF(Q18&lt;1," ",(Q18)/$AE18))</f>
        <v xml:space="preserve"> </v>
      </c>
      <c r="S18" s="433"/>
      <c r="T18" s="390" t="str">
        <f>IF($AE18&lt;1," ",IF(S18&lt;1," ",(S18)/$AE18))</f>
        <v xml:space="preserve"> </v>
      </c>
      <c r="U18" s="445"/>
      <c r="V18" s="390" t="str">
        <f>IF($AE18&lt;1," ",IF(U18&lt;1," ",(U18)/$AE18))</f>
        <v xml:space="preserve"> </v>
      </c>
      <c r="W18" s="445"/>
      <c r="X18" s="390" t="str">
        <f>IF($AE18&lt;1," ",IF(W18&lt;1," ",(W18)/$AE18))</f>
        <v xml:space="preserve"> </v>
      </c>
      <c r="Y18" s="445"/>
      <c r="Z18" s="390" t="str">
        <f>IF($AE18&lt;1," ",IF(Y18&lt;1," ",(Y18)/$AE18))</f>
        <v xml:space="preserve"> </v>
      </c>
      <c r="AA18" s="445"/>
      <c r="AB18" s="390" t="str">
        <f>IF($AE18&lt;1," ",IF(AA18&lt;1," ",(AA18)/$AE18))</f>
        <v xml:space="preserve"> </v>
      </c>
      <c r="AC18" s="445"/>
      <c r="AD18" s="434">
        <f>+E18+G18+I18+K18+M18+O18+Q18+S18+U18+W18+Y18+AA18+AC18</f>
        <v>0</v>
      </c>
      <c r="AE18" s="434">
        <f>'Budget-Summary MYP'!F21</f>
        <v>0</v>
      </c>
      <c r="AF18" s="434">
        <f t="shared" si="0"/>
        <v>0</v>
      </c>
    </row>
    <row r="19" spans="1:32" ht="15.75">
      <c r="A19" s="462" t="s">
        <v>325</v>
      </c>
      <c r="B19" s="146"/>
      <c r="C19" s="146"/>
      <c r="D19" s="431"/>
      <c r="E19" s="436"/>
      <c r="F19" s="390"/>
      <c r="G19" s="570"/>
      <c r="H19" s="390"/>
      <c r="I19" s="570"/>
      <c r="J19" s="390"/>
      <c r="K19" s="570"/>
      <c r="L19" s="390"/>
      <c r="M19" s="570"/>
      <c r="N19" s="390"/>
      <c r="O19" s="570"/>
      <c r="P19" s="390"/>
      <c r="Q19" s="570"/>
      <c r="R19" s="390"/>
      <c r="S19" s="570"/>
      <c r="T19" s="390"/>
      <c r="U19" s="570"/>
      <c r="V19" s="390"/>
      <c r="W19" s="570"/>
      <c r="X19" s="390"/>
      <c r="Y19" s="570"/>
      <c r="Z19" s="390"/>
      <c r="AA19" s="570"/>
      <c r="AB19" s="390"/>
      <c r="AC19" s="862"/>
      <c r="AD19" s="434"/>
      <c r="AE19" s="434"/>
      <c r="AF19" s="434"/>
    </row>
    <row r="20" spans="1:32" ht="15.75">
      <c r="A20" s="462"/>
      <c r="B20" s="146" t="s">
        <v>249</v>
      </c>
      <c r="C20" s="322">
        <v>8660</v>
      </c>
      <c r="D20" s="431"/>
      <c r="E20" s="432"/>
      <c r="F20" s="390" t="str">
        <f>IF($AE20&lt;1," ",IF(E20&lt;1," ",(E20)/$AE20))</f>
        <v xml:space="preserve"> </v>
      </c>
      <c r="G20" s="445"/>
      <c r="H20" s="390" t="str">
        <f>IF($AE20&lt;1," ",IF(G20&lt;1," ",(G20)/$AE20))</f>
        <v xml:space="preserve"> </v>
      </c>
      <c r="I20" s="445"/>
      <c r="J20" s="390" t="str">
        <f>IF($AE20&lt;1," ",IF(I20&lt;1," ",(I20)/$AE20))</f>
        <v xml:space="preserve"> </v>
      </c>
      <c r="K20" s="445"/>
      <c r="L20" s="390" t="str">
        <f>IF($AE20&lt;1," ",IF(K20&lt;1," ",(K20)/$AE20))</f>
        <v xml:space="preserve"> </v>
      </c>
      <c r="M20" s="445"/>
      <c r="N20" s="593" t="str">
        <f>IF($AE20&lt;1," ",IF(M20&lt;1," ",(M20)/$AE20))</f>
        <v xml:space="preserve"> </v>
      </c>
      <c r="O20" s="445"/>
      <c r="P20" s="390" t="str">
        <f>IF($AE20&lt;1," ",IF(O20&lt;1," ",(O20)/$AE20))</f>
        <v xml:space="preserve"> </v>
      </c>
      <c r="Q20" s="445"/>
      <c r="R20" s="593" t="str">
        <f>IF($AE20&lt;1," ",IF(Q20&lt;1," ",(Q20)/$AE20))</f>
        <v xml:space="preserve"> </v>
      </c>
      <c r="S20" s="433"/>
      <c r="T20" s="390" t="str">
        <f>IF($AE20&lt;1," ",IF(S20&lt;1," ",(S20)/$AE20))</f>
        <v xml:space="preserve"> </v>
      </c>
      <c r="U20" s="445"/>
      <c r="V20" s="390" t="str">
        <f>IF($AE20&lt;1," ",IF(U20&lt;1," ",(U20)/$AE20))</f>
        <v xml:space="preserve"> </v>
      </c>
      <c r="W20" s="445"/>
      <c r="X20" s="390" t="str">
        <f>IF($AE20&lt;1," ",IF(W20&lt;1," ",(W20)/$AE20))</f>
        <v xml:space="preserve"> </v>
      </c>
      <c r="Y20" s="445"/>
      <c r="Z20" s="390" t="str">
        <f>IF($AE20&lt;1," ",IF(Y20&lt;1," ",(Y20)/$AE20))</f>
        <v xml:space="preserve"> </v>
      </c>
      <c r="AA20" s="445"/>
      <c r="AB20" s="390" t="str">
        <f>IF($AE20&lt;1," ",IF(AA20&lt;1," ",(AA20)/$AE20))</f>
        <v xml:space="preserve"> </v>
      </c>
      <c r="AC20" s="445"/>
      <c r="AD20" s="434">
        <f>+E20+G20+I20+K20+M20+O20+Q20+S20+U20+W20+Y20+AA20+AC20</f>
        <v>0</v>
      </c>
      <c r="AE20" s="434">
        <f>'Budget-Summary MYP'!F23</f>
        <v>0</v>
      </c>
      <c r="AF20" s="434">
        <f t="shared" si="0"/>
        <v>0</v>
      </c>
    </row>
    <row r="21" spans="1:32" ht="15.75">
      <c r="A21" s="462"/>
      <c r="B21" s="146" t="s">
        <v>326</v>
      </c>
      <c r="C21" s="322">
        <v>8792</v>
      </c>
      <c r="D21" s="431"/>
      <c r="E21" s="432"/>
      <c r="F21" s="390" t="str">
        <f>IF($AE21&lt;1," ",IF(E21&lt;1," ",(E21)/$AE21))</f>
        <v xml:space="preserve"> </v>
      </c>
      <c r="G21" s="445"/>
      <c r="H21" s="390" t="str">
        <f>IF($AE21&lt;1," ",IF(G21&lt;1," ",(G21)/$AE21))</f>
        <v xml:space="preserve"> </v>
      </c>
      <c r="I21" s="445"/>
      <c r="J21" s="390" t="str">
        <f>IF($AE21&lt;1," ",IF(I21&lt;1," ",(I21)/$AE21))</f>
        <v xml:space="preserve"> </v>
      </c>
      <c r="K21" s="445"/>
      <c r="L21" s="390" t="str">
        <f>IF($AE21&lt;1," ",IF(K21&lt;1," ",(K21)/$AE21))</f>
        <v xml:space="preserve"> </v>
      </c>
      <c r="M21" s="445"/>
      <c r="N21" s="593" t="str">
        <f>IF($AE21&lt;1," ",IF(M21&lt;1," ",(M21)/$AE21))</f>
        <v xml:space="preserve"> </v>
      </c>
      <c r="O21" s="445"/>
      <c r="P21" s="390" t="str">
        <f>IF($AE21&lt;1," ",IF(O21&lt;1," ",(O21)/$AE21))</f>
        <v xml:space="preserve"> </v>
      </c>
      <c r="Q21" s="445"/>
      <c r="R21" s="593" t="str">
        <f>IF($AE21&lt;1," ",IF(Q21&lt;1," ",(Q21)/$AE21))</f>
        <v xml:space="preserve"> </v>
      </c>
      <c r="S21" s="433"/>
      <c r="T21" s="390" t="str">
        <f>IF($AE21&lt;1," ",IF(S21&lt;1," ",(S21)/$AE21))</f>
        <v xml:space="preserve"> </v>
      </c>
      <c r="U21" s="445"/>
      <c r="V21" s="390" t="str">
        <f>IF($AE21&lt;1," ",IF(U21&lt;1," ",(U21)/$AE21))</f>
        <v xml:space="preserve"> </v>
      </c>
      <c r="W21" s="445"/>
      <c r="X21" s="390" t="str">
        <f>IF($AE21&lt;1," ",IF(W21&lt;1," ",(W21)/$AE21))</f>
        <v xml:space="preserve"> </v>
      </c>
      <c r="Y21" s="445"/>
      <c r="Z21" s="390" t="str">
        <f>IF($AE21&lt;1," ",IF(Y21&lt;1," ",(Y21)/$AE21))</f>
        <v xml:space="preserve"> </v>
      </c>
      <c r="AA21" s="445"/>
      <c r="AB21" s="390" t="str">
        <f>IF($AE21&lt;1," ",IF(AA21&lt;1," ",(AA21)/$AE21))</f>
        <v xml:space="preserve"> </v>
      </c>
      <c r="AC21" s="445"/>
      <c r="AD21" s="434">
        <f>+E21+G21+I21+K21+M21+O21+Q21+S21+U21+W21+Y21+AA21+AC21</f>
        <v>0</v>
      </c>
      <c r="AE21" s="434">
        <f>'Budget-Summary MYP'!F24</f>
        <v>0</v>
      </c>
      <c r="AF21" s="434">
        <f t="shared" si="0"/>
        <v>0</v>
      </c>
    </row>
    <row r="22" spans="1:32" ht="15.75">
      <c r="A22" s="462"/>
      <c r="B22" s="146" t="s">
        <v>327</v>
      </c>
      <c r="C22" s="322" t="s">
        <v>107</v>
      </c>
      <c r="D22" s="431"/>
      <c r="E22" s="432"/>
      <c r="F22" s="390" t="str">
        <f>IF($AE22&lt;1," ",IF(E22&lt;1," ",(E22)/$AE22))</f>
        <v xml:space="preserve"> </v>
      </c>
      <c r="G22" s="445"/>
      <c r="H22" s="390" t="str">
        <f>IF($AE22&lt;1," ",IF(G22&lt;1," ",(G22)/$AE22))</f>
        <v xml:space="preserve"> </v>
      </c>
      <c r="I22" s="445"/>
      <c r="J22" s="390" t="str">
        <f>IF($AE22&lt;1," ",IF(I22&lt;1," ",(I22)/$AE22))</f>
        <v xml:space="preserve"> </v>
      </c>
      <c r="K22" s="445"/>
      <c r="L22" s="390" t="str">
        <f>IF($AE22&lt;1," ",IF(K22&lt;1," ",(K22)/$AE22))</f>
        <v xml:space="preserve"> </v>
      </c>
      <c r="M22" s="445"/>
      <c r="N22" s="593" t="str">
        <f>IF($AE22&lt;1," ",IF(M22&lt;1," ",(M22)/$AE22))</f>
        <v xml:space="preserve"> </v>
      </c>
      <c r="O22" s="445"/>
      <c r="P22" s="390" t="str">
        <f>IF($AE22&lt;1," ",IF(O22&lt;1," ",(O22)/$AE22))</f>
        <v xml:space="preserve"> </v>
      </c>
      <c r="Q22" s="445"/>
      <c r="R22" s="593" t="str">
        <f>IF($AE22&lt;1," ",IF(Q22&lt;1," ",(Q22)/$AE22))</f>
        <v xml:space="preserve"> </v>
      </c>
      <c r="S22" s="433"/>
      <c r="T22" s="390" t="str">
        <f>IF($AE22&lt;1," ",IF(S22&lt;1," ",(S22)/$AE22))</f>
        <v xml:space="preserve"> </v>
      </c>
      <c r="U22" s="445"/>
      <c r="V22" s="390" t="str">
        <f>IF($AE22&lt;1," ",IF(U22&lt;1," ",(U22)/$AE22))</f>
        <v xml:space="preserve"> </v>
      </c>
      <c r="W22" s="445"/>
      <c r="X22" s="390" t="str">
        <f>IF($AE22&lt;1," ",IF(W22&lt;1," ",(W22)/$AE22))</f>
        <v xml:space="preserve"> </v>
      </c>
      <c r="Y22" s="445"/>
      <c r="Z22" s="390" t="str">
        <f>IF($AE22&lt;1," ",IF(Y22&lt;1," ",(Y22)/$AE22))</f>
        <v xml:space="preserve"> </v>
      </c>
      <c r="AA22" s="445"/>
      <c r="AB22" s="390" t="str">
        <f>IF($AE22&lt;1," ",IF(AA22&lt;1," ",(AA22)/$AE22))</f>
        <v xml:space="preserve"> </v>
      </c>
      <c r="AC22" s="445"/>
      <c r="AD22" s="434">
        <f>+E22+G22+I22+K22+M22+O22+Q22+S22+U22+W22+Y22+AA22+AC22</f>
        <v>0</v>
      </c>
      <c r="AE22" s="434">
        <f>'Budget-Summary MYP'!F25</f>
        <v>0</v>
      </c>
      <c r="AF22" s="434">
        <f t="shared" si="0"/>
        <v>0</v>
      </c>
    </row>
    <row r="23" spans="1:32" ht="16.5" thickBot="1">
      <c r="A23" s="461" t="s">
        <v>328</v>
      </c>
      <c r="B23" s="437"/>
      <c r="C23" s="438"/>
      <c r="D23" s="438"/>
      <c r="E23" s="849">
        <f>SUM(E10:E22)</f>
        <v>0</v>
      </c>
      <c r="F23" s="439" t="str">
        <f>IF($AE23&lt;1," ",IF(E23&lt;1," ",(E23)/$AE23))</f>
        <v xml:space="preserve"> </v>
      </c>
      <c r="G23" s="850">
        <f>SUM(G10:G22)</f>
        <v>323100.65999999997</v>
      </c>
      <c r="H23" s="439">
        <f>IF($AE23&lt;1," ",IF(G23&lt;1," ",(G23)/$AE23))</f>
        <v>4.7838104104740799E-2</v>
      </c>
      <c r="I23" s="850">
        <f>SUM(I10:I22)</f>
        <v>675404.39</v>
      </c>
      <c r="J23" s="439">
        <f>IF($AE23&lt;1," ",IF(I23&lt;1," ",(I23)/$AE23))</f>
        <v>9.9999998519405567E-2</v>
      </c>
      <c r="K23" s="850">
        <f>SUM(K10:K22)</f>
        <v>675404.39</v>
      </c>
      <c r="L23" s="439">
        <f>IF($AE23&lt;1," ",IF(K23&lt;1," ",(K23)/$AE23))</f>
        <v>9.9999998519405567E-2</v>
      </c>
      <c r="M23" s="850">
        <f>SUM(M10:M22)</f>
        <v>675404.39</v>
      </c>
      <c r="N23" s="595">
        <f>IF($AE23&lt;1," ",IF(M23&lt;1," ",(M23)/$AE23))</f>
        <v>9.9999998519405567E-2</v>
      </c>
      <c r="O23" s="850">
        <f>SUM(O10:O22)</f>
        <v>675404.39</v>
      </c>
      <c r="P23" s="439">
        <f>IF($AE23&lt;1," ",IF(O23&lt;1," ",(O23)/$AE23))</f>
        <v>9.9999998519405567E-2</v>
      </c>
      <c r="Q23" s="850">
        <f>SUM(Q10:Q22)</f>
        <v>675404.39</v>
      </c>
      <c r="R23" s="595">
        <f>IF($AE23&lt;1," ",IF(Q23&lt;1," ",(Q23)/$AE23))</f>
        <v>9.9999998519405567E-2</v>
      </c>
      <c r="S23" s="851">
        <f>SUM(S10:S22)</f>
        <v>675404.39</v>
      </c>
      <c r="T23" s="439">
        <f>IF($AE23&lt;1," ",IF(S23&lt;1," ",(S23)/$AE23))</f>
        <v>9.9999998519405567E-2</v>
      </c>
      <c r="U23" s="850">
        <f>SUM(U10:U22)</f>
        <v>675404.39</v>
      </c>
      <c r="V23" s="439">
        <f>IF($AE23&lt;1," ",IF(U23&lt;1," ",(U23)/$AE23))</f>
        <v>9.9999998519405567E-2</v>
      </c>
      <c r="W23" s="850">
        <f>SUM(W10:W22)</f>
        <v>675404.39</v>
      </c>
      <c r="X23" s="439">
        <f>IF($AE23&lt;1," ",IF(W23&lt;1," ",(W23)/$AE23))</f>
        <v>9.9999998519405567E-2</v>
      </c>
      <c r="Y23" s="850">
        <f>SUM(Y10:Y22)</f>
        <v>675404.39</v>
      </c>
      <c r="Z23" s="439">
        <f>IF($AE23&lt;1," ",IF(Y23&lt;1," ",(Y23)/$AE23))</f>
        <v>9.9999998519405567E-2</v>
      </c>
      <c r="AA23" s="850">
        <f>SUM(AA10:AA22)</f>
        <v>352303.74</v>
      </c>
      <c r="AB23" s="439">
        <f>IF($AE23&lt;1," ",IF(AA23&lt;1," ",(AA23)/$AE23))</f>
        <v>5.2161895895259193E-2</v>
      </c>
      <c r="AC23" s="850">
        <f>SUM(AC10:AC22)</f>
        <v>0</v>
      </c>
      <c r="AD23" s="852">
        <f>SUM(AD10:AD22)</f>
        <v>6754043.9100000011</v>
      </c>
      <c r="AE23" s="852">
        <f>SUM(AE10:AE22)</f>
        <v>6754044</v>
      </c>
      <c r="AF23" s="852">
        <f>SUM(AF10:AF22)</f>
        <v>8.9999998715939E-2</v>
      </c>
    </row>
    <row r="24" spans="1:32" ht="15.75">
      <c r="A24" s="463"/>
      <c r="B24" s="425"/>
      <c r="C24" s="76"/>
      <c r="D24" s="76"/>
      <c r="E24" s="77"/>
      <c r="F24" s="225"/>
      <c r="G24" s="78"/>
      <c r="H24" s="225"/>
      <c r="I24" s="78"/>
      <c r="J24" s="225"/>
      <c r="K24" s="78"/>
      <c r="L24" s="225"/>
      <c r="M24" s="78"/>
      <c r="N24" s="225"/>
      <c r="O24" s="78"/>
      <c r="P24" s="225"/>
      <c r="Q24" s="78"/>
      <c r="R24" s="225"/>
      <c r="S24" s="78"/>
      <c r="T24" s="225"/>
      <c r="U24" s="78"/>
      <c r="V24" s="225"/>
      <c r="W24" s="78"/>
      <c r="X24" s="225"/>
      <c r="Y24" s="78"/>
      <c r="Z24" s="225"/>
      <c r="AA24" s="78"/>
      <c r="AB24" s="225"/>
      <c r="AC24" s="1161"/>
      <c r="AD24" s="1161"/>
      <c r="AE24" s="1161"/>
      <c r="AF24" s="1179"/>
    </row>
    <row r="25" spans="1:32" ht="15.75">
      <c r="A25" s="71" t="s">
        <v>3</v>
      </c>
      <c r="B25" s="209"/>
      <c r="C25" s="428"/>
      <c r="D25" s="428"/>
      <c r="E25" s="607"/>
      <c r="F25" s="539"/>
      <c r="G25" s="585"/>
      <c r="H25" s="539"/>
      <c r="I25" s="585"/>
      <c r="J25" s="539"/>
      <c r="K25" s="585"/>
      <c r="L25" s="539"/>
      <c r="M25" s="585"/>
      <c r="N25" s="539"/>
      <c r="O25" s="585"/>
      <c r="P25" s="539"/>
      <c r="Q25" s="585"/>
      <c r="R25" s="539"/>
      <c r="S25" s="585"/>
      <c r="T25" s="539"/>
      <c r="U25" s="585"/>
      <c r="V25" s="539"/>
      <c r="W25" s="585"/>
      <c r="X25" s="539"/>
      <c r="Y25" s="585"/>
      <c r="Z25" s="539"/>
      <c r="AA25" s="585"/>
      <c r="AB25" s="539"/>
      <c r="AC25" s="1165"/>
      <c r="AD25" s="1165"/>
      <c r="AE25" s="1165"/>
      <c r="AF25" s="1174"/>
    </row>
    <row r="26" spans="1:32" ht="15.75">
      <c r="A26" s="462" t="s">
        <v>4</v>
      </c>
      <c r="B26" s="146"/>
      <c r="C26" s="322" t="s">
        <v>108</v>
      </c>
      <c r="D26" s="431"/>
      <c r="E26" s="432">
        <v>109624.61538461538</v>
      </c>
      <c r="F26" s="390">
        <f>IF($AE$26&lt;1," ",IF(E26&lt;1," ",(E26)/$AE$26))</f>
        <v>5.4379231492699825E-2</v>
      </c>
      <c r="G26" s="445">
        <v>123096.9</v>
      </c>
      <c r="H26" s="390">
        <f>IF($AE$26&lt;1," ",IF(G26&lt;1," ",(G26)/$AE$26))</f>
        <v>6.1062151029203419E-2</v>
      </c>
      <c r="I26" s="445">
        <v>136415.38</v>
      </c>
      <c r="J26" s="390">
        <f>IF($AE$26&lt;1," ",IF(I26&lt;1," ",(I26)/$AE$26))</f>
        <v>6.7668775868979444E-2</v>
      </c>
      <c r="K26" s="445">
        <v>224551.15</v>
      </c>
      <c r="L26" s="390">
        <f>IF($AE$26&lt;1," ",IF(K26&lt;1," ",(K26)/$AE$26))</f>
        <v>0.11138847716783536</v>
      </c>
      <c r="M26" s="445">
        <v>149700.76999999999</v>
      </c>
      <c r="N26" s="593">
        <f>IF($AE$26&lt;1," ",IF(M26&lt;1," ",(M26)/$AE$26))</f>
        <v>7.4258986432055113E-2</v>
      </c>
      <c r="O26" s="445">
        <v>154129.23000000001</v>
      </c>
      <c r="P26" s="593">
        <f>IF($AE$26&lt;1," ",IF(O26&lt;1," ",(O26)/$AE$26))</f>
        <v>7.645572163291546E-2</v>
      </c>
      <c r="Q26" s="445">
        <v>172063.08</v>
      </c>
      <c r="R26" s="593">
        <f>IF($AE$26&lt;1," ",IF(Q26&lt;1," ",(Q26)/$AE$26))</f>
        <v>8.5351798278509944E-2</v>
      </c>
      <c r="S26" s="433">
        <v>172063.08</v>
      </c>
      <c r="T26" s="390">
        <f>IF($AE$26&lt;1," ",IF(S26&lt;1," ",(S26)/$AE$26))</f>
        <v>8.5351798278509944E-2</v>
      </c>
      <c r="U26" s="445">
        <v>172063.08</v>
      </c>
      <c r="V26" s="390">
        <f>IF($AE$26&lt;1," ",IF(U26&lt;1," ",(U26)/$AE$26))</f>
        <v>8.5351798278509944E-2</v>
      </c>
      <c r="W26" s="445">
        <v>258094.62</v>
      </c>
      <c r="X26" s="390">
        <f>IF($AE$26&lt;1," ",IF(W26&lt;1," ",(W26)/$AE$26))</f>
        <v>0.12802769741776493</v>
      </c>
      <c r="Y26" s="445">
        <v>258094.62</v>
      </c>
      <c r="Z26" s="390">
        <f>IF($AE$26&lt;1," ",IF(Y26&lt;1," ",(Y26)/$AE$26))</f>
        <v>0.12802769741776493</v>
      </c>
      <c r="AA26" s="445">
        <v>86031.54</v>
      </c>
      <c r="AB26" s="390">
        <f>IF($AE$26&lt;1," ",IF(AA26&lt;1," ",(AA26)/$AE$26))</f>
        <v>4.2675899139254972E-2</v>
      </c>
      <c r="AC26" s="450"/>
      <c r="AD26" s="442">
        <f t="shared" ref="AD26:AD33" si="1">+E26+G26+I26+K26+M26+O26+Q26+S26+U26+W26+Y26+AA26+AC26</f>
        <v>2015928.0653846157</v>
      </c>
      <c r="AE26" s="442">
        <f>'Budget-Summary MYP'!F29</f>
        <v>2015928</v>
      </c>
      <c r="AF26" s="442">
        <f t="shared" ref="AF26:AF33" si="2">+AE26-AD26</f>
        <v>-6.5384615678340197E-2</v>
      </c>
    </row>
    <row r="27" spans="1:32" ht="15.75">
      <c r="A27" s="462" t="s">
        <v>24</v>
      </c>
      <c r="B27" s="146"/>
      <c r="C27" s="322" t="s">
        <v>109</v>
      </c>
      <c r="D27" s="431"/>
      <c r="E27" s="432"/>
      <c r="F27" s="390" t="str">
        <f>IF($AE$27&lt;1," ",IF(E27&lt;1," ",(E27)/$AE$27))</f>
        <v xml:space="preserve"> </v>
      </c>
      <c r="G27" s="445"/>
      <c r="H27" s="390" t="str">
        <f>IF($AE$27&lt;1," ",IF(G27&lt;1," ",(G27)/$AE$27))</f>
        <v xml:space="preserve"> </v>
      </c>
      <c r="I27" s="445"/>
      <c r="J27" s="390" t="str">
        <f>IF($AE$27&lt;1," ",IF(I27&lt;1," ",(I27)/$AE$27))</f>
        <v xml:space="preserve"> </v>
      </c>
      <c r="K27" s="445"/>
      <c r="L27" s="390" t="str">
        <f>IF($AE$27&lt;1," ",IF(K27&lt;1," ",(K27)/$AE$27))</f>
        <v xml:space="preserve"> </v>
      </c>
      <c r="M27" s="445"/>
      <c r="N27" s="593" t="str">
        <f>IF($AE$27&lt;1," ",IF(M27&lt;1," ",(M27)/$AE$27))</f>
        <v xml:space="preserve"> </v>
      </c>
      <c r="O27" s="445"/>
      <c r="P27" s="593" t="str">
        <f>IF($AE$27&lt;1," ",IF(O27&lt;1," ",(O27)/$AE$27))</f>
        <v xml:space="preserve"> </v>
      </c>
      <c r="Q27" s="445"/>
      <c r="R27" s="593" t="str">
        <f>IF($AE$27&lt;1," ",IF(Q27&lt;1," ",(Q27)/$AE$27))</f>
        <v xml:space="preserve"> </v>
      </c>
      <c r="S27" s="433"/>
      <c r="T27" s="390" t="str">
        <f>IF($AE$27&lt;1," ",IF(S27&lt;1," ",(S27)/$AE$27))</f>
        <v xml:space="preserve"> </v>
      </c>
      <c r="U27" s="445"/>
      <c r="V27" s="390" t="str">
        <f>IF($AE$27&lt;1," ",IF(U27&lt;1," ",(U27)/$AE$27))</f>
        <v xml:space="preserve"> </v>
      </c>
      <c r="W27" s="445"/>
      <c r="X27" s="390" t="str">
        <f>IF($AE$27&lt;1," ",IF(W27&lt;1," ",(W27)/$AE$27))</f>
        <v xml:space="preserve"> </v>
      </c>
      <c r="Y27" s="445"/>
      <c r="Z27" s="390" t="str">
        <f>IF($AE$27&lt;1," ",IF(Y27&lt;1," ",(Y27)/$AE$27))</f>
        <v xml:space="preserve"> </v>
      </c>
      <c r="AA27" s="445"/>
      <c r="AB27" s="390" t="str">
        <f>IF($AE$27&lt;1," ",IF(AA27&lt;1," ",(AA27)/$AE$27))</f>
        <v xml:space="preserve"> </v>
      </c>
      <c r="AC27" s="450"/>
      <c r="AD27" s="442">
        <f t="shared" si="1"/>
        <v>0</v>
      </c>
      <c r="AE27" s="442">
        <f>'Budget-Summary MYP'!F30</f>
        <v>0</v>
      </c>
      <c r="AF27" s="442">
        <f t="shared" si="2"/>
        <v>0</v>
      </c>
    </row>
    <row r="28" spans="1:32" ht="15.75">
      <c r="A28" s="462" t="s">
        <v>25</v>
      </c>
      <c r="B28" s="146"/>
      <c r="C28" s="322" t="s">
        <v>110</v>
      </c>
      <c r="D28" s="431"/>
      <c r="E28" s="432">
        <v>41223.24</v>
      </c>
      <c r="F28" s="390">
        <f>IF($AE$28&lt;1," ",IF(E28&lt;1," ",(E28)/$AE$28))</f>
        <v>5.4379199810043924E-2</v>
      </c>
      <c r="G28" s="445">
        <v>46289.37</v>
      </c>
      <c r="H28" s="390">
        <f>IF($AE$28&lt;1," ",IF(G28&lt;1," ",(G28)/$AE$28))</f>
        <v>6.1062131465431956E-2</v>
      </c>
      <c r="I28" s="445">
        <v>51297.64</v>
      </c>
      <c r="J28" s="390">
        <f>IF($AE$28&lt;1," ",IF(I28&lt;1," ",(I28)/$AE$28))</f>
        <v>6.7668737715514404E-2</v>
      </c>
      <c r="K28" s="445">
        <v>84440.22</v>
      </c>
      <c r="L28" s="390">
        <f>IF($AE$28&lt;1," ",IF(K28&lt;1," ",(K28)/$AE$28))</f>
        <v>0.11138842059440421</v>
      </c>
      <c r="M28" s="445">
        <v>56293.48</v>
      </c>
      <c r="N28" s="593">
        <f>IF($AE$28&lt;1," ",IF(M28&lt;1," ",(M28)/$AE$28))</f>
        <v>7.4258947062936148E-2</v>
      </c>
      <c r="O28" s="445">
        <v>57958.76</v>
      </c>
      <c r="P28" s="593">
        <f>IF($AE$28&lt;1," ",IF(O28&lt;1," ",(O28)/$AE$28))</f>
        <v>7.6455683512076725E-2</v>
      </c>
      <c r="Q28" s="445">
        <v>64702.6</v>
      </c>
      <c r="R28" s="593">
        <f>IF($AE$28&lt;1," ",IF(Q28&lt;1," ",(Q28)/$AE$28))</f>
        <v>8.5351748519266024E-2</v>
      </c>
      <c r="S28" s="433">
        <v>64702.6</v>
      </c>
      <c r="T28" s="390">
        <f>IF($AE$28&lt;1," ",IF(S28&lt;1," ",(S28)/$AE$28))</f>
        <v>8.5351748519266024E-2</v>
      </c>
      <c r="U28" s="445">
        <v>64702.6</v>
      </c>
      <c r="V28" s="390">
        <f>IF($AE$28&lt;1," ",IF(U28&lt;1," ",(U28)/$AE$28))</f>
        <v>8.5351748519266024E-2</v>
      </c>
      <c r="W28" s="445">
        <v>97053.9</v>
      </c>
      <c r="X28" s="390">
        <f>IF($AE$28&lt;1," ",IF(W28&lt;1," ",(W28)/$AE$28))</f>
        <v>0.12802762277889904</v>
      </c>
      <c r="Y28" s="445">
        <v>97053.9</v>
      </c>
      <c r="Z28" s="390">
        <f>IF($AE$28&lt;1," ",IF(Y28&lt;1," ",(Y28)/$AE$28))</f>
        <v>0.12802762277889904</v>
      </c>
      <c r="AA28" s="445">
        <v>32351.3</v>
      </c>
      <c r="AB28" s="390">
        <f>IF($AE$28&lt;1," ",IF(AA28&lt;1," ",(AA28)/$AE$28))</f>
        <v>4.2675874259633012E-2</v>
      </c>
      <c r="AC28" s="450"/>
      <c r="AD28" s="442">
        <f t="shared" si="1"/>
        <v>758069.6100000001</v>
      </c>
      <c r="AE28" s="442">
        <f>'Budget-Summary MYP'!F31</f>
        <v>758070</v>
      </c>
      <c r="AF28" s="442">
        <f t="shared" si="2"/>
        <v>0.38999999989755452</v>
      </c>
    </row>
    <row r="29" spans="1:32" ht="15.75">
      <c r="A29" s="462" t="s">
        <v>26</v>
      </c>
      <c r="B29" s="146"/>
      <c r="C29" s="322" t="s">
        <v>111</v>
      </c>
      <c r="D29" s="431"/>
      <c r="E29" s="432">
        <v>123200</v>
      </c>
      <c r="F29" s="390">
        <f>IF($AE$29&lt;1," ",IF(E29&lt;1," ",(E29)/$AE$29))</f>
        <v>0.39007092198581561</v>
      </c>
      <c r="G29" s="445">
        <v>44800</v>
      </c>
      <c r="H29" s="390">
        <f>IF($AE$29&lt;1," ",IF(G29&lt;1," ",(G29)/$AE$29))</f>
        <v>0.14184397163120568</v>
      </c>
      <c r="I29" s="445">
        <v>44800</v>
      </c>
      <c r="J29" s="390">
        <f>IF($AE$29&lt;1," ",IF(I29&lt;1," ",(I29)/$AE$29))</f>
        <v>0.14184397163120568</v>
      </c>
      <c r="K29" s="445">
        <v>28000</v>
      </c>
      <c r="L29" s="390">
        <f>IF($AE$29&lt;1," ",IF(K29&lt;1," ",(K29)/$AE$29))</f>
        <v>8.8652482269503549E-2</v>
      </c>
      <c r="M29" s="445">
        <v>11200</v>
      </c>
      <c r="N29" s="593">
        <f>IF($AE$29&lt;1," ",IF(M29&lt;1," ",(M29)/$AE$29))</f>
        <v>3.5460992907801421E-2</v>
      </c>
      <c r="O29" s="445">
        <v>11200</v>
      </c>
      <c r="P29" s="593">
        <f>IF($AE$29&lt;1," ",IF(O29&lt;1," ",(O29)/$AE$29))</f>
        <v>3.5460992907801421E-2</v>
      </c>
      <c r="Q29" s="445">
        <v>33600</v>
      </c>
      <c r="R29" s="593">
        <f>IF($AE$29&lt;1," ",IF(Q29&lt;1," ",(Q29)/$AE$29))</f>
        <v>0.10638297872340426</v>
      </c>
      <c r="S29" s="433">
        <v>12320</v>
      </c>
      <c r="T29" s="390">
        <f>IF($AE$29&lt;1," ",IF(S29&lt;1," ",(S29)/$AE$29))</f>
        <v>3.9007092198581561E-2</v>
      </c>
      <c r="U29" s="445">
        <v>6720</v>
      </c>
      <c r="V29" s="390">
        <f>IF($AE$29&lt;1," ",IF(U29&lt;1," ",(U29)/$AE$29))</f>
        <v>2.1276595744680851E-2</v>
      </c>
      <c r="W29" s="445"/>
      <c r="X29" s="390" t="str">
        <f>IF($AE$29&lt;1," ",IF(W29&lt;1," ",(W29)/$AE$29))</f>
        <v xml:space="preserve"> </v>
      </c>
      <c r="Y29" s="445"/>
      <c r="Z29" s="390" t="str">
        <f>IF($AE$29&lt;1," ",IF(Y29&lt;1," ",(Y29)/$AE$29))</f>
        <v xml:space="preserve"> </v>
      </c>
      <c r="AA29" s="445"/>
      <c r="AB29" s="390" t="str">
        <f>IF($AE$29&lt;1," ",IF(AA29&lt;1," ",(AA29)/$AE$29))</f>
        <v xml:space="preserve"> </v>
      </c>
      <c r="AC29" s="450"/>
      <c r="AD29" s="442">
        <f t="shared" si="1"/>
        <v>315840</v>
      </c>
      <c r="AE29" s="442">
        <f>'Budget-Summary MYP'!F32</f>
        <v>315840</v>
      </c>
      <c r="AF29" s="442">
        <f t="shared" si="2"/>
        <v>0</v>
      </c>
    </row>
    <row r="30" spans="1:32" ht="15.75">
      <c r="A30" s="462" t="s">
        <v>27</v>
      </c>
      <c r="B30" s="146"/>
      <c r="C30" s="322" t="s">
        <v>112</v>
      </c>
      <c r="D30" s="431"/>
      <c r="E30" s="432">
        <v>962580</v>
      </c>
      <c r="F30" s="390">
        <f>IF($AE$30&lt;1," ",IF(E30&lt;1," ",(E30)/$AE$30))</f>
        <v>0.24604205550860908</v>
      </c>
      <c r="G30" s="445">
        <v>422648.38</v>
      </c>
      <c r="H30" s="390">
        <f>IF($AE$30&lt;1," ",IF(G30&lt;1," ",(G30)/$AE$30))</f>
        <v>0.10803182714432433</v>
      </c>
      <c r="I30" s="445">
        <v>482752.88</v>
      </c>
      <c r="J30" s="390">
        <f>IF($AE$30&lt;1," ",IF(I30&lt;1," ",(I30)/$AE$30))</f>
        <v>0.12339494992405921</v>
      </c>
      <c r="K30" s="445">
        <v>359170.61</v>
      </c>
      <c r="L30" s="390">
        <f>IF($AE$30&lt;1," ",IF(K30&lt;1," ",(K30)/$AE$30))</f>
        <v>9.1806473397204366E-2</v>
      </c>
      <c r="M30" s="445">
        <v>232397.88</v>
      </c>
      <c r="N30" s="593">
        <f>IF($AE$30&lt;1," ",IF(M30&lt;1," ",(M30)/$AE$30))</f>
        <v>5.9402493393840593E-2</v>
      </c>
      <c r="O30" s="445">
        <v>233340.16</v>
      </c>
      <c r="P30" s="593">
        <f>IF($AE$30&lt;1," ",IF(O30&lt;1," ",(O30)/$AE$30))</f>
        <v>5.9643346630002418E-2</v>
      </c>
      <c r="Q30" s="445">
        <v>406381.97</v>
      </c>
      <c r="R30" s="593">
        <f>IF($AE$30&lt;1," ",IF(Q30&lt;1," ",(Q30)/$AE$30))</f>
        <v>0.10387402108961116</v>
      </c>
      <c r="S30" s="433">
        <v>245063.79</v>
      </c>
      <c r="T30" s="390">
        <f>IF($AE$30&lt;1," ",IF(S30&lt;1," ",(S30)/$AE$30))</f>
        <v>6.2639986933377093E-2</v>
      </c>
      <c r="U30" s="445">
        <v>202200.16</v>
      </c>
      <c r="V30" s="390">
        <f>IF($AE$30&lt;1," ",IF(U30&lt;1," ",(U30)/$AE$30))</f>
        <v>5.1683748873412746E-2</v>
      </c>
      <c r="W30" s="445">
        <v>149927.43</v>
      </c>
      <c r="X30" s="390">
        <f>IF($AE$30&lt;1," ",IF(W30&lt;1," ",(W30)/$AE$30))</f>
        <v>3.8322480265872032E-2</v>
      </c>
      <c r="Y30" s="445">
        <v>148836.51999999999</v>
      </c>
      <c r="Z30" s="390">
        <f>IF($AE$30&lt;1," ",IF(Y30&lt;1," ",(Y30)/$AE$30))</f>
        <v>3.8043636181458375E-2</v>
      </c>
      <c r="AA30" s="445">
        <v>66958.600000000006</v>
      </c>
      <c r="AB30" s="390">
        <f>IF($AE$30&lt;1," ",IF(AA30&lt;1," ",(AA30)/$AE$30))</f>
        <v>1.7115077788837037E-2</v>
      </c>
      <c r="AC30" s="450"/>
      <c r="AD30" s="442">
        <f t="shared" si="1"/>
        <v>3912258.3800000004</v>
      </c>
      <c r="AE30" s="442">
        <f>'Budget-Summary MYP'!F33</f>
        <v>3912258</v>
      </c>
      <c r="AF30" s="442">
        <f t="shared" si="2"/>
        <v>-0.38000000035390258</v>
      </c>
    </row>
    <row r="31" spans="1:32" ht="15.75">
      <c r="A31" s="462" t="s">
        <v>5</v>
      </c>
      <c r="B31" s="146"/>
      <c r="C31" s="322" t="s">
        <v>113</v>
      </c>
      <c r="D31" s="431"/>
      <c r="E31" s="432"/>
      <c r="F31" s="390" t="str">
        <f>IF($AE$31&lt;1," ",IF(E31&lt;1," ",(E31)/$AE$31))</f>
        <v xml:space="preserve"> </v>
      </c>
      <c r="G31" s="445"/>
      <c r="H31" s="390" t="str">
        <f>IF($AE$31&lt;1," ",IF(G31&lt;1," ",(G31)/$AE$31))</f>
        <v xml:space="preserve"> </v>
      </c>
      <c r="I31" s="445"/>
      <c r="J31" s="390" t="str">
        <f>IF($AE$31&lt;1," ",IF(I31&lt;1," ",(I31)/$AE$31))</f>
        <v xml:space="preserve"> </v>
      </c>
      <c r="K31" s="445"/>
      <c r="L31" s="390" t="str">
        <f>IF($AE$31&lt;1," ",IF(K31&lt;1," ",(K31)/$AE$31))</f>
        <v xml:space="preserve"> </v>
      </c>
      <c r="M31" s="445"/>
      <c r="N31" s="593" t="str">
        <f>IF($AE$31&lt;1," ",IF(M31&lt;1," ",(M31)/$AE$31))</f>
        <v xml:space="preserve"> </v>
      </c>
      <c r="O31" s="445"/>
      <c r="P31" s="593" t="str">
        <f>IF($AE$31&lt;1," ",IF(O31&lt;1," ",(O31)/$AE$31))</f>
        <v xml:space="preserve"> </v>
      </c>
      <c r="Q31" s="445"/>
      <c r="R31" s="593" t="str">
        <f>IF($AE$31&lt;1," ",IF(Q31&lt;1," ",(Q31)/$AE$31))</f>
        <v xml:space="preserve"> </v>
      </c>
      <c r="S31" s="433"/>
      <c r="T31" s="390" t="str">
        <f>IF($AE$31&lt;1," ",IF(S31&lt;1," ",(S31)/$AE$31))</f>
        <v xml:space="preserve"> </v>
      </c>
      <c r="U31" s="445"/>
      <c r="V31" s="390" t="str">
        <f>IF($AE$31&lt;1," ",IF(U31&lt;1," ",(U31)/$AE$31))</f>
        <v xml:space="preserve"> </v>
      </c>
      <c r="W31" s="445"/>
      <c r="X31" s="390" t="str">
        <f>IF($AE$31&lt;1," ",IF(W31&lt;1," ",(W31)/$AE$31))</f>
        <v xml:space="preserve"> </v>
      </c>
      <c r="Y31" s="445"/>
      <c r="Z31" s="390" t="str">
        <f>IF($AE$31&lt;1," ",IF(Y31&lt;1," ",(Y31)/$AE$31))</f>
        <v xml:space="preserve"> </v>
      </c>
      <c r="AA31" s="445"/>
      <c r="AB31" s="390" t="str">
        <f>IF($AE$31&lt;1," ",IF(AA31&lt;1," ",(AA31)/$AE$31))</f>
        <v xml:space="preserve"> </v>
      </c>
      <c r="AC31" s="450"/>
      <c r="AD31" s="442">
        <f t="shared" si="1"/>
        <v>0</v>
      </c>
      <c r="AE31" s="442">
        <f>'Budget-Summary MYP'!F34</f>
        <v>0</v>
      </c>
      <c r="AF31" s="442">
        <f t="shared" si="2"/>
        <v>0</v>
      </c>
    </row>
    <row r="32" spans="1:32" ht="15.75">
      <c r="A32" s="462" t="s">
        <v>28</v>
      </c>
      <c r="B32" s="146"/>
      <c r="C32" s="322" t="s">
        <v>114</v>
      </c>
      <c r="D32" s="431"/>
      <c r="E32" s="432"/>
      <c r="F32" s="390" t="str">
        <f>IF($AE$32&lt;1," ",IF(E32&lt;1," ",(E32)/$AE$32))</f>
        <v xml:space="preserve"> </v>
      </c>
      <c r="G32" s="445"/>
      <c r="H32" s="390" t="str">
        <f>IF($AE$32&lt;1," ",IF(G32&lt;1," ",(G32)/$AE$32))</f>
        <v xml:space="preserve"> </v>
      </c>
      <c r="I32" s="445"/>
      <c r="J32" s="390" t="str">
        <f>IF($AE$32&lt;1," ",IF(I32&lt;1," ",(I32)/$AE$32))</f>
        <v xml:space="preserve"> </v>
      </c>
      <c r="K32" s="445"/>
      <c r="L32" s="390" t="str">
        <f>IF($AE$32&lt;1," ",IF(K32&lt;1," ",(K32)/$AE$32))</f>
        <v xml:space="preserve"> </v>
      </c>
      <c r="M32" s="445"/>
      <c r="N32" s="593" t="str">
        <f>IF($AE$32&lt;1," ",IF(M32&lt;1," ",(M32)/$AE$32))</f>
        <v xml:space="preserve"> </v>
      </c>
      <c r="O32" s="445"/>
      <c r="P32" s="593" t="str">
        <f>IF($AE$32&lt;1," ",IF(O32&lt;1," ",(O32)/$AE$32))</f>
        <v xml:space="preserve"> </v>
      </c>
      <c r="Q32" s="445"/>
      <c r="R32" s="593" t="str">
        <f>IF($AE$32&lt;1," ",IF(Q32&lt;1," ",(Q32)/$AE$32))</f>
        <v xml:space="preserve"> </v>
      </c>
      <c r="S32" s="433"/>
      <c r="T32" s="390" t="str">
        <f>IF($AE$32&lt;1," ",IF(S32&lt;1," ",(S32)/$AE$32))</f>
        <v xml:space="preserve"> </v>
      </c>
      <c r="U32" s="445"/>
      <c r="V32" s="390" t="str">
        <f>IF($AE$32&lt;1," ",IF(U32&lt;1," ",(U32)/$AE$32))</f>
        <v xml:space="preserve"> </v>
      </c>
      <c r="W32" s="445"/>
      <c r="X32" s="390" t="str">
        <f>IF($AE$32&lt;1," ",IF(W32&lt;1," ",(W32)/$AE$32))</f>
        <v xml:space="preserve"> </v>
      </c>
      <c r="Y32" s="445"/>
      <c r="Z32" s="390" t="str">
        <f>IF($AE$32&lt;1," ",IF(Y32&lt;1," ",(Y32)/$AE$32))</f>
        <v xml:space="preserve"> </v>
      </c>
      <c r="AA32" s="445"/>
      <c r="AB32" s="390" t="str">
        <f>IF($AE$32&lt;1," ",IF(AA32&lt;1," ",(AA32)/$AE$32))</f>
        <v xml:space="preserve"> </v>
      </c>
      <c r="AC32" s="450"/>
      <c r="AD32" s="442">
        <f t="shared" si="1"/>
        <v>0</v>
      </c>
      <c r="AE32" s="442">
        <f>'Budget-Summary MYP'!F35</f>
        <v>0</v>
      </c>
      <c r="AF32" s="442">
        <f t="shared" si="2"/>
        <v>0</v>
      </c>
    </row>
    <row r="33" spans="1:32" ht="15.75">
      <c r="A33" s="462" t="s">
        <v>157</v>
      </c>
      <c r="B33" s="146"/>
      <c r="C33" s="322" t="s">
        <v>120</v>
      </c>
      <c r="D33" s="431"/>
      <c r="E33" s="432"/>
      <c r="F33" s="390" t="str">
        <f>IF($AE33&lt;1," ",IF(E33&lt;1," ",(E33)/$AE33))</f>
        <v xml:space="preserve"> </v>
      </c>
      <c r="G33" s="445"/>
      <c r="H33" s="390" t="str">
        <f>IF($AE33&lt;1," ",IF(G33&lt;1," ",(G33)/$AE33))</f>
        <v xml:space="preserve"> </v>
      </c>
      <c r="I33" s="445"/>
      <c r="J33" s="390" t="str">
        <f>IF($AE33&lt;1," ",IF(I33&lt;1," ",(I33)/$AE33))</f>
        <v xml:space="preserve"> </v>
      </c>
      <c r="K33" s="445"/>
      <c r="L33" s="390" t="str">
        <f>IF($AE33&lt;1," ",IF(K33&lt;1," ",(K33)/$AE33))</f>
        <v xml:space="preserve"> </v>
      </c>
      <c r="M33" s="445"/>
      <c r="N33" s="593" t="str">
        <f>IF($AE33&lt;1," ",IF(M33&lt;1," ",(M33)/$AE33))</f>
        <v xml:space="preserve"> </v>
      </c>
      <c r="O33" s="445"/>
      <c r="P33" s="593" t="str">
        <f>IF($AE33&lt;1," ",IF(O33&lt;1," ",(O33)/$AE33))</f>
        <v xml:space="preserve"> </v>
      </c>
      <c r="Q33" s="445"/>
      <c r="R33" s="593" t="str">
        <f>IF($AE33&lt;1," ",IF(Q33&lt;1," ",(Q33)/$AE33))</f>
        <v xml:space="preserve"> </v>
      </c>
      <c r="S33" s="433"/>
      <c r="T33" s="390" t="str">
        <f>IF($AE33&lt;1," ",IF(S33&lt;1," ",(S33)/$AE33))</f>
        <v xml:space="preserve"> </v>
      </c>
      <c r="U33" s="445"/>
      <c r="V33" s="390" t="str">
        <f>IF($AE33&lt;1," ",IF(U33&lt;1," ",(U33)/$AE33))</f>
        <v xml:space="preserve"> </v>
      </c>
      <c r="W33" s="445"/>
      <c r="X33" s="390" t="str">
        <f>IF($AE33&lt;1," ",IF(W33&lt;1," ",(W33)/$AE33))</f>
        <v xml:space="preserve"> </v>
      </c>
      <c r="Y33" s="445"/>
      <c r="Z33" s="390" t="str">
        <f>IF($AE33&lt;1," ",IF(Y33&lt;1," ",(Y33)/$AE33))</f>
        <v xml:space="preserve"> </v>
      </c>
      <c r="AA33" s="445"/>
      <c r="AB33" s="390" t="str">
        <f>IF($AE33&lt;1," ",IF(AA33&lt;1," ",(AA33)/$AE33))</f>
        <v xml:space="preserve"> </v>
      </c>
      <c r="AC33" s="450"/>
      <c r="AD33" s="442">
        <f t="shared" si="1"/>
        <v>0</v>
      </c>
      <c r="AE33" s="442">
        <f>'Budget-Summary MYP'!F36</f>
        <v>0</v>
      </c>
      <c r="AF33" s="442">
        <f t="shared" si="2"/>
        <v>0</v>
      </c>
    </row>
    <row r="34" spans="1:32" ht="16.5" thickBot="1">
      <c r="A34" s="461" t="s">
        <v>29</v>
      </c>
      <c r="B34" s="437"/>
      <c r="C34" s="438"/>
      <c r="D34" s="438"/>
      <c r="E34" s="849">
        <f>+SUM(E26:E33)</f>
        <v>1236627.8553846152</v>
      </c>
      <c r="F34" s="439">
        <f>IF($AE34&lt;1," ",IF(E34&lt;1," ",(E34)/$AE34))</f>
        <v>0.17660824064460345</v>
      </c>
      <c r="G34" s="850">
        <f>+SUM(G26:G33)</f>
        <v>636834.65</v>
      </c>
      <c r="H34" s="439">
        <f>IF($AE34&lt;1," ",IF(G34&lt;1," ",(G34)/$AE34))</f>
        <v>9.0949145798629435E-2</v>
      </c>
      <c r="I34" s="850">
        <f>+SUM(I26:I33)</f>
        <v>715265.9</v>
      </c>
      <c r="J34" s="439">
        <f>IF($AE34&lt;1," ",IF(I34&lt;1," ",(I34)/$AE34))</f>
        <v>0.10215025615187225</v>
      </c>
      <c r="K34" s="850">
        <f>+SUM(K26:K33)</f>
        <v>696161.98</v>
      </c>
      <c r="L34" s="439">
        <f>IF($AE34&lt;1," ",IF(K34&lt;1," ",(K34)/$AE34))</f>
        <v>9.9421941658611929E-2</v>
      </c>
      <c r="M34" s="850">
        <f>+SUM(M26:M33)</f>
        <v>449592.13</v>
      </c>
      <c r="N34" s="595">
        <f>IF($AE34&lt;1," ",IF(M34&lt;1," ",(M34)/$AE34))</f>
        <v>6.4208221366859289E-2</v>
      </c>
      <c r="O34" s="850">
        <f>+SUM(O26:O33)</f>
        <v>456628.15</v>
      </c>
      <c r="P34" s="439">
        <f>IF($AE34&lt;1," ",IF(O34&lt;1," ",(O34)/$AE34))</f>
        <v>6.5213066201891545E-2</v>
      </c>
      <c r="Q34" s="850">
        <f>+SUM(Q26:Q33)</f>
        <v>676747.64999999991</v>
      </c>
      <c r="R34" s="595">
        <f>IF($AE34&lt;1," ",IF(Q34&lt;1," ",(Q34)/$AE34))</f>
        <v>9.6649296153608844E-2</v>
      </c>
      <c r="S34" s="851">
        <f>+SUM(S26:S33)</f>
        <v>494149.47</v>
      </c>
      <c r="T34" s="439">
        <f>IF($AE34&lt;1," ",IF(S34&lt;1," ",(S34)/$AE34))</f>
        <v>7.0571650260150665E-2</v>
      </c>
      <c r="U34" s="850">
        <f>+SUM(U26:U33)</f>
        <v>445685.83999999997</v>
      </c>
      <c r="V34" s="439">
        <f>IF($AE34&lt;1," ",IF(U34&lt;1," ",(U34)/$AE34))</f>
        <v>6.3650346981818012E-2</v>
      </c>
      <c r="W34" s="850">
        <f>+SUM(W26:W33)</f>
        <v>505075.95</v>
      </c>
      <c r="X34" s="439">
        <f>IF($AE34&lt;1," ",IF(W34&lt;1," ",(W34)/$AE34))</f>
        <v>7.2132108728586414E-2</v>
      </c>
      <c r="Y34" s="850">
        <f>+SUM(Y26:Y33)</f>
        <v>503985.04000000004</v>
      </c>
      <c r="Z34" s="439">
        <f>IF($AE34&lt;1," ",IF(Y34&lt;1," ",(Y34)/$AE34))</f>
        <v>7.1976311093135542E-2</v>
      </c>
      <c r="AA34" s="850">
        <f>+SUM(AA26:AA33)</f>
        <v>185341.44</v>
      </c>
      <c r="AB34" s="439">
        <f>IF($AE34&lt;1," ",IF(AA34&lt;1," ",(AA34)/$AE34))</f>
        <v>2.6469422869952082E-2</v>
      </c>
      <c r="AC34" s="850">
        <f>+SUM(AC26:AC33)</f>
        <v>0</v>
      </c>
      <c r="AD34" s="852">
        <f>+SUM(AD26:AD33)</f>
        <v>7002096.0553846154</v>
      </c>
      <c r="AE34" s="852">
        <f>+SUM(AE26:AE33)</f>
        <v>7002096</v>
      </c>
      <c r="AF34" s="852">
        <f>+SUM(AF26:AF33)</f>
        <v>-5.5384616134688258E-2</v>
      </c>
    </row>
    <row r="35" spans="1:32" ht="15.75">
      <c r="A35" s="465"/>
      <c r="B35" s="426"/>
      <c r="C35" s="76"/>
      <c r="D35" s="76"/>
      <c r="E35" s="79"/>
      <c r="F35" s="226"/>
      <c r="G35" s="80"/>
      <c r="H35" s="226"/>
      <c r="I35" s="80"/>
      <c r="J35" s="226"/>
      <c r="K35" s="80"/>
      <c r="L35" s="226"/>
      <c r="M35" s="80"/>
      <c r="N35" s="226"/>
      <c r="O35" s="80"/>
      <c r="P35" s="226"/>
      <c r="Q35" s="80"/>
      <c r="R35" s="226"/>
      <c r="S35" s="80"/>
      <c r="T35" s="226"/>
      <c r="U35" s="80"/>
      <c r="V35" s="226"/>
      <c r="W35" s="80"/>
      <c r="X35" s="226"/>
      <c r="Y35" s="80"/>
      <c r="Z35" s="226"/>
      <c r="AA35" s="80"/>
      <c r="AB35" s="226"/>
      <c r="AC35" s="1161"/>
      <c r="AD35" s="1161"/>
      <c r="AE35" s="1161"/>
      <c r="AF35" s="1179"/>
    </row>
    <row r="36" spans="1:32" ht="15.75">
      <c r="A36" s="71" t="s">
        <v>115</v>
      </c>
      <c r="B36" s="209"/>
      <c r="C36" s="428"/>
      <c r="D36" s="428"/>
      <c r="E36" s="607"/>
      <c r="F36" s="539"/>
      <c r="G36" s="585"/>
      <c r="H36" s="539"/>
      <c r="I36" s="585"/>
      <c r="J36" s="539"/>
      <c r="K36" s="585"/>
      <c r="L36" s="539"/>
      <c r="M36" s="585"/>
      <c r="N36" s="539"/>
      <c r="O36" s="585"/>
      <c r="P36" s="539"/>
      <c r="Q36" s="585"/>
      <c r="R36" s="539"/>
      <c r="S36" s="585"/>
      <c r="T36" s="539"/>
      <c r="U36" s="585"/>
      <c r="V36" s="539"/>
      <c r="W36" s="585"/>
      <c r="X36" s="539"/>
      <c r="Y36" s="585"/>
      <c r="Z36" s="539"/>
      <c r="AA36" s="585"/>
      <c r="AB36" s="539"/>
      <c r="AC36" s="1165"/>
      <c r="AD36" s="1165"/>
      <c r="AE36" s="1165"/>
      <c r="AF36" s="1174"/>
    </row>
    <row r="37" spans="1:32" ht="15.75">
      <c r="A37" s="462" t="s">
        <v>135</v>
      </c>
      <c r="B37" s="146"/>
      <c r="C37" s="322">
        <v>8900</v>
      </c>
      <c r="D37" s="451"/>
      <c r="E37" s="432"/>
      <c r="F37" s="390" t="str">
        <f>IF($AE37&lt;1," ",IF(E37&lt;1," ",(E37)/$AE37))</f>
        <v xml:space="preserve"> </v>
      </c>
      <c r="G37" s="445"/>
      <c r="H37" s="390" t="str">
        <f>IF($AE37&lt;1," ",IF(G37&lt;1," ",(G37)/$AE37))</f>
        <v xml:space="preserve"> </v>
      </c>
      <c r="I37" s="445"/>
      <c r="J37" s="390" t="str">
        <f>IF($AE37&lt;1," ",IF(I37&lt;1," ",(I37)/$AE37))</f>
        <v xml:space="preserve"> </v>
      </c>
      <c r="K37" s="445"/>
      <c r="L37" s="390" t="str">
        <f>IF($AE37&lt;1," ",IF(K37&lt;1," ",(K37)/$AE37))</f>
        <v xml:space="preserve"> </v>
      </c>
      <c r="M37" s="445"/>
      <c r="N37" s="593" t="str">
        <f>IF($AE37&lt;1," ",IF(M37&lt;1," ",(M37)/$AE37))</f>
        <v xml:space="preserve"> </v>
      </c>
      <c r="O37" s="445"/>
      <c r="P37" s="390" t="str">
        <f>IF($AE37&lt;1," ",IF(O37&lt;1," ",(O37)/$AE37))</f>
        <v xml:space="preserve"> </v>
      </c>
      <c r="Q37" s="445"/>
      <c r="R37" s="390" t="str">
        <f>IF($AE37&lt;1," ",IF(Q37&lt;1," ",(Q37)/$AE37))</f>
        <v xml:space="preserve"> </v>
      </c>
      <c r="S37" s="445"/>
      <c r="T37" s="390" t="str">
        <f>IF($AE37&lt;1," ",IF(S37&lt;1," ",(S37)/$AE37))</f>
        <v xml:space="preserve"> </v>
      </c>
      <c r="U37" s="445"/>
      <c r="V37" s="390" t="str">
        <f>IF($AE37&lt;1," ",IF(U37&lt;1," ",(U37)/$AE37))</f>
        <v xml:space="preserve"> </v>
      </c>
      <c r="W37" s="445"/>
      <c r="X37" s="390" t="str">
        <f>IF($AE37&lt;1," ",IF(W37&lt;1," ",(W37)/$AE37))</f>
        <v xml:space="preserve"> </v>
      </c>
      <c r="Y37" s="445"/>
      <c r="Z37" s="390" t="str">
        <f>IF($AE37&lt;1," ",IF(Y37&lt;1," ",(Y37)/$AE37))</f>
        <v xml:space="preserve"> </v>
      </c>
      <c r="AA37" s="445">
        <v>450673</v>
      </c>
      <c r="AB37" s="390">
        <f>IF($AE37&lt;1," ",IF(AA37&lt;1," ",(AA37)/$AE37))</f>
        <v>1</v>
      </c>
      <c r="AC37" s="450"/>
      <c r="AD37" s="442">
        <f>+E37+G37+I37+K37+M37+O37+Q37+S37+U37+W37+Y37+AA37+AC37</f>
        <v>450673</v>
      </c>
      <c r="AE37" s="442">
        <f>'Budget-Summary MYP'!F42</f>
        <v>450673</v>
      </c>
      <c r="AF37" s="442">
        <f>+AE37-AD37</f>
        <v>0</v>
      </c>
    </row>
    <row r="38" spans="1:32" ht="15.75">
      <c r="A38" s="462" t="s">
        <v>31</v>
      </c>
      <c r="B38" s="146"/>
      <c r="C38" s="322">
        <v>7600</v>
      </c>
      <c r="D38" s="451"/>
      <c r="E38" s="432"/>
      <c r="F38" s="390" t="str">
        <f>IF($AE38&lt;1," ",IF(E38&lt;1," ",(E38)/$AE38))</f>
        <v xml:space="preserve"> </v>
      </c>
      <c r="G38" s="445"/>
      <c r="H38" s="390" t="str">
        <f>IF($AE38&lt;1," ",IF(G38&lt;1," ",(G38)/$AE38))</f>
        <v xml:space="preserve"> </v>
      </c>
      <c r="I38" s="445"/>
      <c r="J38" s="390" t="str">
        <f>IF($AE38&lt;1," ",IF(I38&lt;1," ",(I38)/$AE38))</f>
        <v xml:space="preserve"> </v>
      </c>
      <c r="K38" s="445"/>
      <c r="L38" s="390" t="str">
        <f>IF($AE38&lt;1," ",IF(K38&lt;1," ",(K38)/$AE38))</f>
        <v xml:space="preserve"> </v>
      </c>
      <c r="M38" s="445"/>
      <c r="N38" s="593" t="str">
        <f>IF($AE38&lt;1," ",IF(M38&lt;1," ",(M38)/$AE38))</f>
        <v xml:space="preserve"> </v>
      </c>
      <c r="O38" s="445"/>
      <c r="P38" s="390" t="str">
        <f>IF($AE38&lt;1," ",IF(O38&lt;1," ",(O38)/$AE38))</f>
        <v xml:space="preserve"> </v>
      </c>
      <c r="Q38" s="445"/>
      <c r="R38" s="390" t="str">
        <f>IF($AE38&lt;1," ",IF(Q38&lt;1," ",(Q38)/$AE38))</f>
        <v xml:space="preserve"> </v>
      </c>
      <c r="S38" s="445"/>
      <c r="T38" s="390" t="str">
        <f>IF($AE38&lt;1," ",IF(S38&lt;1," ",(S38)/$AE38))</f>
        <v xml:space="preserve"> </v>
      </c>
      <c r="U38" s="445"/>
      <c r="V38" s="390" t="str">
        <f>IF($AE38&lt;1," ",IF(U38&lt;1," ",(U38)/$AE38))</f>
        <v xml:space="preserve"> </v>
      </c>
      <c r="W38" s="445"/>
      <c r="X38" s="390" t="str">
        <f>IF($AE38&lt;1," ",IF(W38&lt;1," ",(W38)/$AE38))</f>
        <v xml:space="preserve"> </v>
      </c>
      <c r="Y38" s="445"/>
      <c r="Z38" s="390" t="str">
        <f>IF($AE38&lt;1," ",IF(Y38&lt;1," ",(Y38)/$AE38))</f>
        <v xml:space="preserve"> </v>
      </c>
      <c r="AA38" s="445"/>
      <c r="AB38" s="390" t="str">
        <f>IF($AE38&lt;1," ",IF(AA38&lt;1," ",(AA38)/$AE38))</f>
        <v xml:space="preserve"> </v>
      </c>
      <c r="AC38" s="450"/>
      <c r="AD38" s="442">
        <f>+E38+G38+I38+K38+M38+O38+Q38+S38+U38+W38+Y38+AA38+AC38</f>
        <v>0</v>
      </c>
      <c r="AE38" s="442">
        <f>'Budget-Summary MYP'!F43</f>
        <v>0</v>
      </c>
      <c r="AF38" s="442">
        <f>+AE38-AD38</f>
        <v>0</v>
      </c>
    </row>
    <row r="39" spans="1:32" ht="16.5" thickBot="1">
      <c r="A39" s="466" t="s">
        <v>32</v>
      </c>
      <c r="B39" s="437"/>
      <c r="C39" s="438"/>
      <c r="D39" s="438"/>
      <c r="E39" s="849">
        <f>+E37-E38</f>
        <v>0</v>
      </c>
      <c r="F39" s="439" t="str">
        <f>IF($AE39&lt;1," ",IF(E39&lt;1," ",(E39)/$AE39))</f>
        <v xml:space="preserve"> </v>
      </c>
      <c r="G39" s="850">
        <f>+G37-G38</f>
        <v>0</v>
      </c>
      <c r="H39" s="439" t="str">
        <f>IF($AE39&lt;1," ",IF(G39&lt;1," ",(G39)/$AE39))</f>
        <v xml:space="preserve"> </v>
      </c>
      <c r="I39" s="850">
        <f>+I37-I38</f>
        <v>0</v>
      </c>
      <c r="J39" s="439" t="str">
        <f>IF($AE39&lt;1," ",IF(I39&lt;1," ",(I39)/$AE39))</f>
        <v xml:space="preserve"> </v>
      </c>
      <c r="K39" s="850">
        <f>+K37-K38</f>
        <v>0</v>
      </c>
      <c r="L39" s="439" t="str">
        <f>IF($AE39&lt;1," ",IF(K39&lt;1," ",(K39)/$AE39))</f>
        <v xml:space="preserve"> </v>
      </c>
      <c r="M39" s="850">
        <f>+M37-M38</f>
        <v>0</v>
      </c>
      <c r="N39" s="595" t="str">
        <f>IF($AE39&lt;1," ",IF(M39&lt;1," ",(M39)/$AE39))</f>
        <v xml:space="preserve"> </v>
      </c>
      <c r="O39" s="850">
        <f>+O37-O38</f>
        <v>0</v>
      </c>
      <c r="P39" s="439" t="str">
        <f>IF($AE39&lt;1," ",IF(O39&lt;1," ",(O39)/$AE39))</f>
        <v xml:space="preserve"> </v>
      </c>
      <c r="Q39" s="850">
        <f>+Q37-Q38</f>
        <v>0</v>
      </c>
      <c r="R39" s="595" t="str">
        <f>IF($AE39&lt;1," ",IF(Q39&lt;1," ",(Q39)/$AE39))</f>
        <v xml:space="preserve"> </v>
      </c>
      <c r="S39" s="851">
        <f>+S37-S38</f>
        <v>0</v>
      </c>
      <c r="T39" s="439" t="str">
        <f>IF($AE39&lt;1," ",IF(S39&lt;1," ",(S39)/$AE39))</f>
        <v xml:space="preserve"> </v>
      </c>
      <c r="U39" s="850">
        <f>+U37-U38</f>
        <v>0</v>
      </c>
      <c r="V39" s="439" t="str">
        <f>IF($AE39&lt;1," ",IF(U39&lt;1," ",(U39)/$AE39))</f>
        <v xml:space="preserve"> </v>
      </c>
      <c r="W39" s="850">
        <f>+W37-W38</f>
        <v>0</v>
      </c>
      <c r="X39" s="439" t="str">
        <f>IF($AE39&lt;1," ",IF(W39&lt;1," ",(W39)/$AE39))</f>
        <v xml:space="preserve"> </v>
      </c>
      <c r="Y39" s="850">
        <f>+Y37-Y38</f>
        <v>0</v>
      </c>
      <c r="Z39" s="439" t="str">
        <f>IF($AE39&lt;1," ",IF(Y39&lt;1," ",(Y39)/$AE39))</f>
        <v xml:space="preserve"> </v>
      </c>
      <c r="AA39" s="850">
        <f>+AA37-AA38</f>
        <v>450673</v>
      </c>
      <c r="AB39" s="439">
        <f>IF($AE39&lt;1," ",IF(AA39&lt;1," ",(AA39)/$AE39))</f>
        <v>1</v>
      </c>
      <c r="AC39" s="850">
        <f>+AC37-AC38</f>
        <v>0</v>
      </c>
      <c r="AD39" s="852">
        <f>+AD37-AD38</f>
        <v>450673</v>
      </c>
      <c r="AE39" s="852">
        <f>+AE37-AE38</f>
        <v>450673</v>
      </c>
      <c r="AF39" s="852">
        <f>+AF37-AF38</f>
        <v>0</v>
      </c>
    </row>
    <row r="40" spans="1:32" ht="15.75" customHeight="1">
      <c r="A40" s="465"/>
      <c r="B40" s="211"/>
      <c r="C40" s="24"/>
      <c r="D40" s="1584" t="s">
        <v>221</v>
      </c>
      <c r="E40" s="25"/>
      <c r="F40" s="228" t="s">
        <v>88</v>
      </c>
      <c r="G40" s="447"/>
      <c r="H40" s="228" t="s">
        <v>88</v>
      </c>
      <c r="I40" s="447"/>
      <c r="J40" s="228" t="s">
        <v>88</v>
      </c>
      <c r="K40" s="447"/>
      <c r="L40" s="228" t="s">
        <v>88</v>
      </c>
      <c r="M40" s="447"/>
      <c r="N40" s="597" t="s">
        <v>88</v>
      </c>
      <c r="O40" s="447"/>
      <c r="P40" s="228" t="s">
        <v>88</v>
      </c>
      <c r="Q40" s="447"/>
      <c r="R40" s="596" t="s">
        <v>88</v>
      </c>
      <c r="S40" s="22"/>
      <c r="T40" s="228" t="s">
        <v>88</v>
      </c>
      <c r="U40" s="447"/>
      <c r="V40" s="228" t="s">
        <v>88</v>
      </c>
      <c r="W40" s="447"/>
      <c r="X40" s="228" t="s">
        <v>88</v>
      </c>
      <c r="Y40" s="447"/>
      <c r="Z40" s="228" t="s">
        <v>88</v>
      </c>
      <c r="AA40" s="447"/>
      <c r="AB40" s="228" t="s">
        <v>88</v>
      </c>
      <c r="AC40" s="447"/>
      <c r="AD40" s="1173"/>
      <c r="AE40" s="1587" t="s">
        <v>222</v>
      </c>
      <c r="AF40" s="1180"/>
    </row>
    <row r="41" spans="1:32" ht="15.75">
      <c r="A41" s="71" t="s">
        <v>116</v>
      </c>
      <c r="B41" s="209"/>
      <c r="C41" s="24"/>
      <c r="D41" s="1585"/>
      <c r="E41" s="25"/>
      <c r="F41" s="228" t="s">
        <v>239</v>
      </c>
      <c r="G41" s="447"/>
      <c r="H41" s="228" t="s">
        <v>239</v>
      </c>
      <c r="I41" s="447"/>
      <c r="J41" s="228" t="s">
        <v>239</v>
      </c>
      <c r="K41" s="447"/>
      <c r="L41" s="228" t="s">
        <v>239</v>
      </c>
      <c r="M41" s="447"/>
      <c r="N41" s="597" t="s">
        <v>239</v>
      </c>
      <c r="O41" s="447"/>
      <c r="P41" s="228" t="s">
        <v>239</v>
      </c>
      <c r="Q41" s="447"/>
      <c r="R41" s="597" t="s">
        <v>239</v>
      </c>
      <c r="S41" s="22"/>
      <c r="T41" s="228" t="s">
        <v>239</v>
      </c>
      <c r="U41" s="447"/>
      <c r="V41" s="228" t="s">
        <v>239</v>
      </c>
      <c r="W41" s="447"/>
      <c r="X41" s="228" t="s">
        <v>239</v>
      </c>
      <c r="Y41" s="447"/>
      <c r="Z41" s="228" t="s">
        <v>239</v>
      </c>
      <c r="AA41" s="447"/>
      <c r="AB41" s="228" t="s">
        <v>239</v>
      </c>
      <c r="AC41" s="447"/>
      <c r="AD41" s="1173"/>
      <c r="AE41" s="1587"/>
      <c r="AF41" s="853"/>
    </row>
    <row r="42" spans="1:32" ht="15.75">
      <c r="A42" s="73"/>
      <c r="B42" s="211"/>
      <c r="C42" s="24"/>
      <c r="D42" s="1586"/>
      <c r="E42" s="25"/>
      <c r="F42" s="224"/>
      <c r="G42" s="447"/>
      <c r="H42" s="224"/>
      <c r="I42" s="447"/>
      <c r="J42" s="224"/>
      <c r="K42" s="447"/>
      <c r="L42" s="224"/>
      <c r="M42" s="447"/>
      <c r="N42" s="598"/>
      <c r="O42" s="447"/>
      <c r="P42" s="224"/>
      <c r="Q42" s="447"/>
      <c r="R42" s="598"/>
      <c r="S42" s="22"/>
      <c r="T42" s="224"/>
      <c r="U42" s="447"/>
      <c r="V42" s="224"/>
      <c r="W42" s="447"/>
      <c r="X42" s="224"/>
      <c r="Y42" s="447"/>
      <c r="Z42" s="224"/>
      <c r="AA42" s="447"/>
      <c r="AB42" s="224"/>
      <c r="AC42" s="447"/>
      <c r="AD42" s="1173"/>
      <c r="AE42" s="1587"/>
      <c r="AF42" s="853"/>
    </row>
    <row r="43" spans="1:32" ht="15.75">
      <c r="A43" s="467" t="s">
        <v>343</v>
      </c>
      <c r="B43" s="452"/>
      <c r="C43" s="685">
        <v>9210</v>
      </c>
      <c r="D43" s="1156"/>
      <c r="E43" s="453"/>
      <c r="F43" s="390" t="str">
        <f>IF($D43&lt;1," ",IF(E43&lt;1," ",(E43)/$D43))</f>
        <v xml:space="preserve"> </v>
      </c>
      <c r="G43" s="454"/>
      <c r="H43" s="390" t="str">
        <f>IF($D43&lt;1," ",IF(G43&lt;1," ",(G43)/$D43))</f>
        <v xml:space="preserve"> </v>
      </c>
      <c r="I43" s="454"/>
      <c r="J43" s="390" t="str">
        <f>IF($D43&lt;1," ",IF(I43&lt;1," ",(I43)/$D43))</f>
        <v xml:space="preserve"> </v>
      </c>
      <c r="K43" s="454"/>
      <c r="L43" s="390" t="str">
        <f>IF($D43&lt;1," ",IF(K43&lt;1," ",(K43)/$D43))</f>
        <v xml:space="preserve"> </v>
      </c>
      <c r="M43" s="454"/>
      <c r="N43" s="593" t="str">
        <f>IF($D43&lt;1," ",IF(M43&lt;1," ",(M43)/$D43))</f>
        <v xml:space="preserve"> </v>
      </c>
      <c r="O43" s="454"/>
      <c r="P43" s="390" t="str">
        <f>IF($D43&lt;1," ",IF(O43&lt;1," ",(O43)/$D43))</f>
        <v xml:space="preserve"> </v>
      </c>
      <c r="Q43" s="454"/>
      <c r="R43" s="593" t="str">
        <f>IF($D43&lt;1," ",IF(Q43&lt;1," ",(Q43)/$D43))</f>
        <v xml:space="preserve"> </v>
      </c>
      <c r="S43" s="571"/>
      <c r="T43" s="390" t="str">
        <f>IF($D43&lt;1," ",IF(S43&lt;1," ",(S43)/$D43))</f>
        <v xml:space="preserve"> </v>
      </c>
      <c r="U43" s="454"/>
      <c r="V43" s="390" t="str">
        <f>IF($D43&lt;1," ",IF(U43&lt;1," ",(U43)/$D43))</f>
        <v xml:space="preserve"> </v>
      </c>
      <c r="W43" s="454"/>
      <c r="X43" s="390" t="str">
        <f>IF($D43&lt;1," ",IF(W43&lt;1," ",(W43)/$D43))</f>
        <v xml:space="preserve"> </v>
      </c>
      <c r="Y43" s="454"/>
      <c r="Z43" s="390" t="str">
        <f>IF($D43&lt;1," ",IF(Y43&lt;1," ",(Y43)/$D43))</f>
        <v xml:space="preserve"> </v>
      </c>
      <c r="AA43" s="454"/>
      <c r="AB43" s="390" t="str">
        <f>IF($D43&lt;1," ",IF(AA43&lt;1," ",(AA43)/$D43))</f>
        <v xml:space="preserve"> </v>
      </c>
      <c r="AC43" s="454"/>
      <c r="AD43" s="434">
        <f>+E43+G43+I43+K43+M43+O43+Q43+S43+U43+W43+Y43+AA43+AC43</f>
        <v>0</v>
      </c>
      <c r="AE43" s="455">
        <f>D43-AD43</f>
        <v>0</v>
      </c>
      <c r="AF43" s="853"/>
    </row>
    <row r="44" spans="1:32" ht="15.75">
      <c r="A44" s="467" t="s">
        <v>11</v>
      </c>
      <c r="B44" s="452"/>
      <c r="C44" s="685">
        <v>9330</v>
      </c>
      <c r="D44" s="1156"/>
      <c r="E44" s="453"/>
      <c r="F44" s="390" t="str">
        <f>IF($D44&lt;1," ",IF(E44&lt;1," ",(E44)/$D44))</f>
        <v xml:space="preserve"> </v>
      </c>
      <c r="G44" s="454"/>
      <c r="H44" s="390" t="str">
        <f>IF($D44&lt;1," ",IF(G44&lt;1," ",(G44)/$D44))</f>
        <v xml:space="preserve"> </v>
      </c>
      <c r="I44" s="454"/>
      <c r="J44" s="390" t="str">
        <f>IF($D44&lt;1," ",IF(I44&lt;1," ",(I44)/$D44))</f>
        <v xml:space="preserve"> </v>
      </c>
      <c r="K44" s="454"/>
      <c r="L44" s="390" t="str">
        <f>IF($D44&lt;1," ",IF(K44&lt;1," ",(K44)/$D44))</f>
        <v xml:space="preserve"> </v>
      </c>
      <c r="M44" s="454"/>
      <c r="N44" s="593" t="str">
        <f>IF($D44&lt;1," ",IF(M44&lt;1," ",(M44)/$D44))</f>
        <v xml:space="preserve"> </v>
      </c>
      <c r="O44" s="454"/>
      <c r="P44" s="390" t="str">
        <f>IF($D44&lt;1," ",IF(O44&lt;1," ",(O44)/$D44))</f>
        <v xml:space="preserve"> </v>
      </c>
      <c r="Q44" s="454"/>
      <c r="R44" s="593" t="str">
        <f>IF($D44&lt;1," ",IF(Q44&lt;1," ",(Q44)/$D44))</f>
        <v xml:space="preserve"> </v>
      </c>
      <c r="S44" s="571"/>
      <c r="T44" s="390" t="str">
        <f>IF($D44&lt;1," ",IF(S44&lt;1," ",(S44)/$D44))</f>
        <v xml:space="preserve"> </v>
      </c>
      <c r="U44" s="454"/>
      <c r="V44" s="390" t="str">
        <f>IF($D44&lt;1," ",IF(U44&lt;1," ",(U44)/$D44))</f>
        <v xml:space="preserve"> </v>
      </c>
      <c r="W44" s="454"/>
      <c r="X44" s="390" t="str">
        <f>IF($D44&lt;1," ",IF(W44&lt;1," ",(W44)/$D44))</f>
        <v xml:space="preserve"> </v>
      </c>
      <c r="Y44" s="454"/>
      <c r="Z44" s="390" t="str">
        <f>IF($D44&lt;1," ",IF(Y44&lt;1," ",(Y44)/$D44))</f>
        <v xml:space="preserve"> </v>
      </c>
      <c r="AA44" s="454"/>
      <c r="AB44" s="390" t="str">
        <f>IF($D44&lt;1," ",IF(AA44&lt;1," ",(AA44)/$D44))</f>
        <v xml:space="preserve"> </v>
      </c>
      <c r="AC44" s="454"/>
      <c r="AD44" s="434">
        <f>+E44+G44+I44+K44+M44+O44+Q44+S44+U44+W44+Y44+AA44+AC44</f>
        <v>0</v>
      </c>
      <c r="AE44" s="455">
        <f>D44-AD44</f>
        <v>0</v>
      </c>
      <c r="AF44" s="853"/>
    </row>
    <row r="45" spans="1:32" ht="15.75">
      <c r="A45" s="467" t="s">
        <v>344</v>
      </c>
      <c r="B45" s="452"/>
      <c r="C45" s="685">
        <v>9510</v>
      </c>
      <c r="D45" s="1156"/>
      <c r="E45" s="453"/>
      <c r="F45" s="390" t="str">
        <f>IF($D45&lt;1," ",IF(E45&lt;1," ",(E45)/$D45))</f>
        <v xml:space="preserve"> </v>
      </c>
      <c r="G45" s="454"/>
      <c r="H45" s="390" t="str">
        <f>IF($D45&lt;1," ",IF(G45&lt;1," ",(G45)/$D45))</f>
        <v xml:space="preserve"> </v>
      </c>
      <c r="I45" s="454"/>
      <c r="J45" s="390" t="str">
        <f>IF($D45&lt;1," ",IF(I45&lt;1," ",(I45)/$D45))</f>
        <v xml:space="preserve"> </v>
      </c>
      <c r="K45" s="454"/>
      <c r="L45" s="390" t="str">
        <f>IF($D45&lt;1," ",IF(K45&lt;1," ",(K45)/$D45))</f>
        <v xml:space="preserve"> </v>
      </c>
      <c r="M45" s="454"/>
      <c r="N45" s="593" t="str">
        <f>IF($D45&lt;1," ",IF(M45&lt;1," ",(M45)/$D45))</f>
        <v xml:space="preserve"> </v>
      </c>
      <c r="O45" s="454"/>
      <c r="P45" s="390" t="str">
        <f>IF($D45&lt;1," ",IF(O45&lt;1," ",(O45)/$D45))</f>
        <v xml:space="preserve"> </v>
      </c>
      <c r="Q45" s="454"/>
      <c r="R45" s="593" t="str">
        <f>IF($D45&lt;1," ",IF(Q45&lt;1," ",(Q45)/$D45))</f>
        <v xml:space="preserve"> </v>
      </c>
      <c r="S45" s="571"/>
      <c r="T45" s="390" t="str">
        <f>IF($D45&lt;1," ",IF(S45&lt;1," ",(S45)/$D45))</f>
        <v xml:space="preserve"> </v>
      </c>
      <c r="U45" s="454"/>
      <c r="V45" s="390" t="str">
        <f>IF($D45&lt;1," ",IF(U45&lt;1," ",(U45)/$D45))</f>
        <v xml:space="preserve"> </v>
      </c>
      <c r="W45" s="454"/>
      <c r="X45" s="390" t="str">
        <f>IF($D45&lt;1," ",IF(W45&lt;1," ",(W45)/$D45))</f>
        <v xml:space="preserve"> </v>
      </c>
      <c r="Y45" s="454"/>
      <c r="Z45" s="390" t="str">
        <f>IF($D45&lt;1," ",IF(Y45&lt;1," ",(Y45)/$D45))</f>
        <v xml:space="preserve"> </v>
      </c>
      <c r="AA45" s="454"/>
      <c r="AB45" s="390" t="str">
        <f>IF($D45&lt;1," ",IF(AA45&lt;1," ",(AA45)/$D45))</f>
        <v xml:space="preserve"> </v>
      </c>
      <c r="AC45" s="454"/>
      <c r="AD45" s="434">
        <f>+E45+G45+I45+K45+M45+O45+Q45+S45+U45+W45+Y45+AA45+AC45</f>
        <v>0</v>
      </c>
      <c r="AE45" s="455">
        <f>D45-AD45</f>
        <v>0</v>
      </c>
      <c r="AF45" s="853"/>
    </row>
    <row r="46" spans="1:32" ht="15.75">
      <c r="A46" s="467" t="s">
        <v>345</v>
      </c>
      <c r="B46" s="452"/>
      <c r="C46" s="686">
        <v>9640</v>
      </c>
      <c r="D46" s="1157"/>
      <c r="E46" s="453"/>
      <c r="F46" s="390" t="str">
        <f>IF($D46&lt;1," ",IF(E46&lt;1," ",(E46)/$D46))</f>
        <v xml:space="preserve"> </v>
      </c>
      <c r="G46" s="454"/>
      <c r="H46" s="390" t="str">
        <f>IF($D46&lt;1," ",IF(G46&lt;1," ",(G46)/$D46))</f>
        <v xml:space="preserve"> </v>
      </c>
      <c r="I46" s="454"/>
      <c r="J46" s="390" t="str">
        <f>IF($D46&lt;1," ",IF(I46&lt;1," ",(I46)/$D46))</f>
        <v xml:space="preserve"> </v>
      </c>
      <c r="K46" s="454"/>
      <c r="L46" s="390" t="str">
        <f>IF($D46&lt;1," ",IF(K46&lt;1," ",(K46)/$D46))</f>
        <v xml:space="preserve"> </v>
      </c>
      <c r="M46" s="454"/>
      <c r="N46" s="593" t="str">
        <f>IF($D46&lt;1," ",IF(M46&lt;1," ",(M46)/$D46))</f>
        <v xml:space="preserve"> </v>
      </c>
      <c r="O46" s="454"/>
      <c r="P46" s="390" t="str">
        <f>IF($D46&lt;1," ",IF(O46&lt;1," ",(O46)/$D46))</f>
        <v xml:space="preserve"> </v>
      </c>
      <c r="Q46" s="454"/>
      <c r="R46" s="593" t="str">
        <f>IF($D46&lt;1," ",IF(Q46&lt;1," ",(Q46)/$D46))</f>
        <v xml:space="preserve"> </v>
      </c>
      <c r="S46" s="571"/>
      <c r="T46" s="390" t="str">
        <f>IF($D46&lt;1," ",IF(S46&lt;1," ",(S46)/$D46))</f>
        <v xml:space="preserve"> </v>
      </c>
      <c r="U46" s="454"/>
      <c r="V46" s="390" t="str">
        <f>IF($D46&lt;1," ",IF(U46&lt;1," ",(U46)/$D46))</f>
        <v xml:space="preserve"> </v>
      </c>
      <c r="W46" s="454"/>
      <c r="X46" s="390" t="str">
        <f>IF($D46&lt;1," ",IF(W46&lt;1," ",(W46)/$D46))</f>
        <v xml:space="preserve"> </v>
      </c>
      <c r="Y46" s="454"/>
      <c r="Z46" s="390" t="str">
        <f>IF($D46&lt;1," ",IF(Y46&lt;1," ",(Y46)/$D46))</f>
        <v xml:space="preserve"> </v>
      </c>
      <c r="AA46" s="454"/>
      <c r="AB46" s="390" t="str">
        <f>IF($D46&lt;1," ",IF(AA46&lt;1," ",(AA46)/$D46))</f>
        <v xml:space="preserve"> </v>
      </c>
      <c r="AC46" s="454"/>
      <c r="AD46" s="434">
        <f>+E46+G46+I46+K46+M46+O46+Q46+S46+U46+W46+Y46+AA46+AC46</f>
        <v>0</v>
      </c>
      <c r="AE46" s="455">
        <f>D46-AD46</f>
        <v>0</v>
      </c>
      <c r="AF46" s="853"/>
    </row>
    <row r="47" spans="1:32" ht="15.75">
      <c r="A47" s="467" t="s">
        <v>346</v>
      </c>
      <c r="B47" s="452"/>
      <c r="C47" s="685">
        <v>9650</v>
      </c>
      <c r="D47" s="1156"/>
      <c r="E47" s="453"/>
      <c r="F47" s="390" t="str">
        <f>IF($D47&lt;1," ",IF(E47&lt;1," ",(E47)/$D47))</f>
        <v xml:space="preserve"> </v>
      </c>
      <c r="G47" s="454"/>
      <c r="H47" s="390" t="str">
        <f>IF($D47&lt;1," ",IF(G47&lt;1," ",(G47)/$D47))</f>
        <v xml:space="preserve"> </v>
      </c>
      <c r="I47" s="454"/>
      <c r="J47" s="390" t="str">
        <f>IF($D47&lt;1," ",IF(I47&lt;1," ",(I47)/$D47))</f>
        <v xml:space="preserve"> </v>
      </c>
      <c r="K47" s="454"/>
      <c r="L47" s="390" t="str">
        <f>IF($D47&lt;1," ",IF(K47&lt;1," ",(K47)/$D47))</f>
        <v xml:space="preserve"> </v>
      </c>
      <c r="M47" s="454"/>
      <c r="N47" s="593" t="str">
        <f>IF($D47&lt;1," ",IF(M47&lt;1," ",(M47)/$D47))</f>
        <v xml:space="preserve"> </v>
      </c>
      <c r="O47" s="454"/>
      <c r="P47" s="390" t="str">
        <f>IF($D47&lt;1," ",IF(O47&lt;1," ",(O47)/$D47))</f>
        <v xml:space="preserve"> </v>
      </c>
      <c r="Q47" s="454"/>
      <c r="R47" s="593" t="str">
        <f>IF($D47&lt;1," ",IF(Q47&lt;1," ",(Q47)/$D47))</f>
        <v xml:space="preserve"> </v>
      </c>
      <c r="S47" s="571"/>
      <c r="T47" s="390" t="str">
        <f>IF($D47&lt;1," ",IF(S47&lt;1," ",(S47)/$D47))</f>
        <v xml:space="preserve"> </v>
      </c>
      <c r="U47" s="454"/>
      <c r="V47" s="390" t="str">
        <f>IF($D47&lt;1," ",IF(U47&lt;1," ",(U47)/$D47))</f>
        <v xml:space="preserve"> </v>
      </c>
      <c r="W47" s="454"/>
      <c r="X47" s="390" t="str">
        <f>IF($D47&lt;1," ",IF(W47&lt;1," ",(W47)/$D47))</f>
        <v xml:space="preserve"> </v>
      </c>
      <c r="Y47" s="454"/>
      <c r="Z47" s="390" t="str">
        <f>IF($D47&lt;1," ",IF(Y47&lt;1," ",(Y47)/$D47))</f>
        <v xml:space="preserve"> </v>
      </c>
      <c r="AA47" s="454"/>
      <c r="AB47" s="390" t="str">
        <f>IF($D47&lt;1," ",IF(AA47&lt;1," ",(AA47)/$D47))</f>
        <v xml:space="preserve"> </v>
      </c>
      <c r="AC47" s="454"/>
      <c r="AD47" s="434">
        <f>+E47+G47+I47+K47+M47+O47+Q47+S47+U47+W47+Y47+AA47+AC47</f>
        <v>0</v>
      </c>
      <c r="AE47" s="455">
        <f>D47-AD47</f>
        <v>0</v>
      </c>
      <c r="AF47" s="853"/>
    </row>
    <row r="48" spans="1:32" ht="16.5" thickBot="1">
      <c r="A48" s="74" t="s">
        <v>117</v>
      </c>
      <c r="B48" s="424"/>
      <c r="C48" s="75"/>
      <c r="D48" s="1184">
        <f>+D43+D44-D45-D46-D47</f>
        <v>0</v>
      </c>
      <c r="E48" s="849">
        <f>+E43+E44-E45-E46-E47</f>
        <v>0</v>
      </c>
      <c r="F48" s="439"/>
      <c r="G48" s="850">
        <f>+G43+G44-G45-G46-G47</f>
        <v>0</v>
      </c>
      <c r="H48" s="439"/>
      <c r="I48" s="850">
        <f>+I43+I44-I45-I46-I47</f>
        <v>0</v>
      </c>
      <c r="J48" s="439"/>
      <c r="K48" s="850">
        <f>+K43+K44-K45-K46-K47</f>
        <v>0</v>
      </c>
      <c r="L48" s="439"/>
      <c r="M48" s="850">
        <f>+M43+M44-M45-M46-M47</f>
        <v>0</v>
      </c>
      <c r="N48" s="595"/>
      <c r="O48" s="850">
        <f>+O43+O44-O45-O46-O47</f>
        <v>0</v>
      </c>
      <c r="P48" s="439"/>
      <c r="Q48" s="850">
        <f>+Q43+Q44-Q45-Q46-Q47</f>
        <v>0</v>
      </c>
      <c r="R48" s="595"/>
      <c r="S48" s="851">
        <f>+S43+S44-S45-S46-S47</f>
        <v>0</v>
      </c>
      <c r="T48" s="439"/>
      <c r="U48" s="850">
        <f>+U43+U44-U45-U46-U47</f>
        <v>0</v>
      </c>
      <c r="V48" s="439"/>
      <c r="W48" s="850">
        <f>+W43+W44-W45-W46-W47</f>
        <v>0</v>
      </c>
      <c r="X48" s="439"/>
      <c r="Y48" s="850">
        <f>+Y43+Y44-Y45-Y46-Y47</f>
        <v>0</v>
      </c>
      <c r="Z48" s="439"/>
      <c r="AA48" s="850">
        <f>+AA43+AA44-AA45-AA46-AA47</f>
        <v>0</v>
      </c>
      <c r="AB48" s="439"/>
      <c r="AC48" s="850">
        <f>+AC43+AC44-AC45-AC46-AC47</f>
        <v>0</v>
      </c>
      <c r="AD48" s="852">
        <f>+AD43+AD44-AD45-AD46-AD47</f>
        <v>0</v>
      </c>
      <c r="AE48" s="852">
        <f>+AE43+AE44-AE45-AE46-AE47</f>
        <v>0</v>
      </c>
      <c r="AF48" s="1181"/>
    </row>
    <row r="49" spans="1:32" ht="15.75">
      <c r="A49" s="463"/>
      <c r="B49" s="425"/>
      <c r="C49" s="76"/>
      <c r="D49" s="76"/>
      <c r="E49" s="77"/>
      <c r="F49" s="226"/>
      <c r="G49" s="78"/>
      <c r="H49" s="226"/>
      <c r="I49" s="78"/>
      <c r="J49" s="226"/>
      <c r="K49" s="78"/>
      <c r="L49" s="226"/>
      <c r="M49" s="78"/>
      <c r="N49" s="226"/>
      <c r="O49" s="78"/>
      <c r="P49" s="226"/>
      <c r="Q49" s="78"/>
      <c r="R49" s="226"/>
      <c r="S49" s="78"/>
      <c r="T49" s="226"/>
      <c r="U49" s="78"/>
      <c r="V49" s="226"/>
      <c r="W49" s="78"/>
      <c r="X49" s="226"/>
      <c r="Y49" s="78"/>
      <c r="Z49" s="226"/>
      <c r="AA49" s="78"/>
      <c r="AB49" s="226"/>
      <c r="AC49" s="1161"/>
      <c r="AD49" s="1161"/>
      <c r="AE49" s="1161"/>
      <c r="AF49" s="1179"/>
    </row>
    <row r="50" spans="1:32" ht="15.75">
      <c r="A50" s="71" t="s">
        <v>122</v>
      </c>
      <c r="B50" s="209"/>
      <c r="C50" s="428"/>
      <c r="D50" s="428"/>
      <c r="E50" s="607"/>
      <c r="F50" s="591"/>
      <c r="G50" s="585"/>
      <c r="H50" s="591"/>
      <c r="I50" s="585"/>
      <c r="J50" s="591"/>
      <c r="K50" s="585"/>
      <c r="L50" s="591"/>
      <c r="M50" s="585"/>
      <c r="N50" s="591"/>
      <c r="O50" s="585"/>
      <c r="P50" s="591"/>
      <c r="Q50" s="585"/>
      <c r="R50" s="591"/>
      <c r="S50" s="585"/>
      <c r="T50" s="591"/>
      <c r="U50" s="585"/>
      <c r="V50" s="591"/>
      <c r="W50" s="585"/>
      <c r="X50" s="591"/>
      <c r="Y50" s="585"/>
      <c r="Z50" s="591"/>
      <c r="AA50" s="585"/>
      <c r="AB50" s="591"/>
      <c r="AC50" s="1165"/>
      <c r="AD50" s="1165"/>
      <c r="AE50" s="1165"/>
      <c r="AF50" s="1174"/>
    </row>
    <row r="51" spans="1:32" ht="15.75">
      <c r="A51" s="1581"/>
      <c r="B51" s="1582"/>
      <c r="C51" s="431"/>
      <c r="D51" s="431"/>
      <c r="E51" s="453"/>
      <c r="F51" s="390" t="str">
        <f>IF($AE51&lt;1," ",IF(E51&lt;1," ",(E51)/$AE51))</f>
        <v xml:space="preserve"> </v>
      </c>
      <c r="G51" s="454"/>
      <c r="H51" s="390" t="str">
        <f>IF($AE51&lt;1," ",IF(G51&lt;1," ",(G51)/$AE51))</f>
        <v xml:space="preserve"> </v>
      </c>
      <c r="I51" s="454"/>
      <c r="J51" s="390" t="str">
        <f>IF($AE51&lt;1," ",IF(I51&lt;1," ",(I51)/$AE51))</f>
        <v xml:space="preserve"> </v>
      </c>
      <c r="K51" s="454"/>
      <c r="L51" s="390" t="str">
        <f>IF($AE51&lt;1," ",IF(K51&lt;1," ",(K51)/$AE51))</f>
        <v xml:space="preserve"> </v>
      </c>
      <c r="M51" s="454"/>
      <c r="N51" s="593" t="str">
        <f>IF($AE51&lt;1," ",IF(M51&lt;1," ",(M51)/$AE51))</f>
        <v xml:space="preserve"> </v>
      </c>
      <c r="O51" s="454"/>
      <c r="P51" s="390" t="str">
        <f>IF($AE51&lt;1," ",IF(O51&lt;1," ",(O51)/$AE51))</f>
        <v xml:space="preserve"> </v>
      </c>
      <c r="Q51" s="454"/>
      <c r="R51" s="593" t="str">
        <f>IF($AE51&lt;1," ",IF(Q51&lt;1," ",(Q51)/$AE51))</f>
        <v xml:space="preserve"> </v>
      </c>
      <c r="S51" s="571"/>
      <c r="T51" s="390" t="str">
        <f>IF($AE51&lt;1," ",IF(S51&lt;1," ",(S51)/$AE51))</f>
        <v xml:space="preserve"> </v>
      </c>
      <c r="U51" s="454"/>
      <c r="V51" s="390" t="str">
        <f>IF($AE51&lt;1," ",IF(U51&lt;1," ",(U51)/$AE51))</f>
        <v xml:space="preserve"> </v>
      </c>
      <c r="W51" s="454"/>
      <c r="X51" s="390" t="str">
        <f>IF($AE51&lt;1," ",IF(W51&lt;1," ",(W51)/$AE51))</f>
        <v xml:space="preserve"> </v>
      </c>
      <c r="Y51" s="454"/>
      <c r="Z51" s="390" t="str">
        <f>IF($AE51&lt;1," ",IF(Y51&lt;1," ",(Y51)/$AE51))</f>
        <v xml:space="preserve"> </v>
      </c>
      <c r="AA51" s="454"/>
      <c r="AB51" s="390" t="str">
        <f>IF($AE51&lt;1," ",IF(AA51&lt;1," ",(AA51)/$AE51))</f>
        <v xml:space="preserve"> </v>
      </c>
      <c r="AC51" s="454"/>
      <c r="AD51" s="434">
        <f>+E51+G51+I51+K51+M51+O51+Q51+S51+U51+W51+Y51+AA51+AC51</f>
        <v>0</v>
      </c>
      <c r="AE51" s="854"/>
      <c r="AF51" s="855"/>
    </row>
    <row r="52" spans="1:32" ht="15.75">
      <c r="A52" s="1581"/>
      <c r="B52" s="1582"/>
      <c r="C52" s="451"/>
      <c r="D52" s="451"/>
      <c r="E52" s="453"/>
      <c r="F52" s="390" t="str">
        <f>IF($AE52&lt;1," ",IF(E52&lt;1," ",(E52)/$AE52))</f>
        <v xml:space="preserve"> </v>
      </c>
      <c r="G52" s="454"/>
      <c r="H52" s="390" t="str">
        <f>IF($AE52&lt;1," ",IF(G52&lt;1," ",(G52)/$AE52))</f>
        <v xml:space="preserve"> </v>
      </c>
      <c r="I52" s="454"/>
      <c r="J52" s="390" t="str">
        <f>IF($AE52&lt;1," ",IF(I52&lt;1," ",(I52)/$AE52))</f>
        <v xml:space="preserve"> </v>
      </c>
      <c r="K52" s="454"/>
      <c r="L52" s="390" t="str">
        <f>IF($AE52&lt;1," ",IF(K52&lt;1," ",(K52)/$AE52))</f>
        <v xml:space="preserve"> </v>
      </c>
      <c r="M52" s="454"/>
      <c r="N52" s="593" t="str">
        <f>IF($AE52&lt;1," ",IF(M52&lt;1," ",(M52)/$AE52))</f>
        <v xml:space="preserve"> </v>
      </c>
      <c r="O52" s="454"/>
      <c r="P52" s="390" t="str">
        <f>IF($AE52&lt;1," ",IF(O52&lt;1," ",(O52)/$AE52))</f>
        <v xml:space="preserve"> </v>
      </c>
      <c r="Q52" s="454"/>
      <c r="R52" s="593" t="str">
        <f>IF($AE52&lt;1," ",IF(Q52&lt;1," ",(Q52)/$AE52))</f>
        <v xml:space="preserve"> </v>
      </c>
      <c r="S52" s="571"/>
      <c r="T52" s="390" t="str">
        <f>IF($AE52&lt;1," ",IF(S52&lt;1," ",(S52)/$AE52))</f>
        <v xml:space="preserve"> </v>
      </c>
      <c r="U52" s="454"/>
      <c r="V52" s="390" t="str">
        <f>IF($AE52&lt;1," ",IF(U52&lt;1," ",(U52)/$AE52))</f>
        <v xml:space="preserve"> </v>
      </c>
      <c r="W52" s="454"/>
      <c r="X52" s="390" t="str">
        <f>IF($AE52&lt;1," ",IF(W52&lt;1," ",(W52)/$AE52))</f>
        <v xml:space="preserve"> </v>
      </c>
      <c r="Y52" s="454"/>
      <c r="Z52" s="390" t="str">
        <f>IF($AE52&lt;1," ",IF(Y52&lt;1," ",(Y52)/$AE52))</f>
        <v xml:space="preserve"> </v>
      </c>
      <c r="AA52" s="454"/>
      <c r="AB52" s="390" t="str">
        <f>IF($AE52&lt;1," ",IF(AA52&lt;1," ",(AA52)/$AE52))</f>
        <v xml:space="preserve"> </v>
      </c>
      <c r="AC52" s="454"/>
      <c r="AD52" s="434">
        <f>+E52+G52+I52+K52+M52+O52+Q52+S52+U52+W52+Y52+AA52+AC52</f>
        <v>0</v>
      </c>
      <c r="AE52" s="856"/>
      <c r="AF52" s="857"/>
    </row>
    <row r="53" spans="1:32" ht="15.75">
      <c r="A53" s="1581"/>
      <c r="B53" s="1582"/>
      <c r="C53" s="431"/>
      <c r="D53" s="431"/>
      <c r="E53" s="453"/>
      <c r="F53" s="390" t="str">
        <f>IF($AE53&lt;1," ",IF(E53&lt;1," ",(E53)/$AE53))</f>
        <v xml:space="preserve"> </v>
      </c>
      <c r="G53" s="454"/>
      <c r="H53" s="390" t="str">
        <f>IF($AE53&lt;1," ",IF(G53&lt;1," ",(G53)/$AE53))</f>
        <v xml:space="preserve"> </v>
      </c>
      <c r="I53" s="454"/>
      <c r="J53" s="390" t="str">
        <f>IF($AE53&lt;1," ",IF(I53&lt;1," ",(I53)/$AE53))</f>
        <v xml:space="preserve"> </v>
      </c>
      <c r="K53" s="454"/>
      <c r="L53" s="390" t="str">
        <f>IF($AE53&lt;1," ",IF(K53&lt;1," ",(K53)/$AE53))</f>
        <v xml:space="preserve"> </v>
      </c>
      <c r="M53" s="454"/>
      <c r="N53" s="593" t="str">
        <f>IF($AE53&lt;1," ",IF(M53&lt;1," ",(M53)/$AE53))</f>
        <v xml:space="preserve"> </v>
      </c>
      <c r="O53" s="454"/>
      <c r="P53" s="390" t="str">
        <f>IF($AE53&lt;1," ",IF(O53&lt;1," ",(O53)/$AE53))</f>
        <v xml:space="preserve"> </v>
      </c>
      <c r="Q53" s="454"/>
      <c r="R53" s="593" t="str">
        <f>IF($AE53&lt;1," ",IF(Q53&lt;1," ",(Q53)/$AE53))</f>
        <v xml:space="preserve"> </v>
      </c>
      <c r="S53" s="571"/>
      <c r="T53" s="390" t="str">
        <f>IF($AE53&lt;1," ",IF(S53&lt;1," ",(S53)/$AE53))</f>
        <v xml:space="preserve"> </v>
      </c>
      <c r="U53" s="454"/>
      <c r="V53" s="390" t="str">
        <f>IF($AE53&lt;1," ",IF(U53&lt;1," ",(U53)/$AE53))</f>
        <v xml:space="preserve"> </v>
      </c>
      <c r="W53" s="454"/>
      <c r="X53" s="390" t="str">
        <f>IF($AE53&lt;1," ",IF(W53&lt;1," ",(W53)/$AE53))</f>
        <v xml:space="preserve"> </v>
      </c>
      <c r="Y53" s="454"/>
      <c r="Z53" s="390" t="str">
        <f>IF($AE53&lt;1," ",IF(Y53&lt;1," ",(Y53)/$AE53))</f>
        <v xml:space="preserve"> </v>
      </c>
      <c r="AA53" s="454"/>
      <c r="AB53" s="390" t="str">
        <f>IF($AE53&lt;1," ",IF(AA53&lt;1," ",(AA53)/$AE53))</f>
        <v xml:space="preserve"> </v>
      </c>
      <c r="AC53" s="454"/>
      <c r="AD53" s="434">
        <f>+E53+G53+I53+K53+M53+O53+Q53+S53+U53+W53+Y53+AA53+AC53</f>
        <v>0</v>
      </c>
      <c r="AE53" s="856"/>
      <c r="AF53" s="857"/>
    </row>
    <row r="54" spans="1:32" ht="15.75">
      <c r="A54" s="1581"/>
      <c r="B54" s="1582"/>
      <c r="C54" s="431"/>
      <c r="D54" s="431"/>
      <c r="E54" s="453"/>
      <c r="F54" s="390" t="str">
        <f>IF($AE54&lt;1," ",IF(E54&lt;1," ",(E54)/$AE54))</f>
        <v xml:space="preserve"> </v>
      </c>
      <c r="G54" s="454"/>
      <c r="H54" s="390" t="str">
        <f>IF($AE54&lt;1," ",IF(G54&lt;1," ",(G54)/$AE54))</f>
        <v xml:space="preserve"> </v>
      </c>
      <c r="I54" s="454"/>
      <c r="J54" s="390" t="str">
        <f>IF($AE54&lt;1," ",IF(I54&lt;1," ",(I54)/$AE54))</f>
        <v xml:space="preserve"> </v>
      </c>
      <c r="K54" s="454"/>
      <c r="L54" s="390" t="str">
        <f>IF($AE54&lt;1," ",IF(K54&lt;1," ",(K54)/$AE54))</f>
        <v xml:space="preserve"> </v>
      </c>
      <c r="M54" s="454"/>
      <c r="N54" s="593" t="str">
        <f>IF($AE54&lt;1," ",IF(M54&lt;1," ",(M54)/$AE54))</f>
        <v xml:space="preserve"> </v>
      </c>
      <c r="O54" s="454"/>
      <c r="P54" s="390" t="str">
        <f>IF($AE54&lt;1," ",IF(O54&lt;1," ",(O54)/$AE54))</f>
        <v xml:space="preserve"> </v>
      </c>
      <c r="Q54" s="454"/>
      <c r="R54" s="593" t="str">
        <f>IF($AE54&lt;1," ",IF(Q54&lt;1," ",(Q54)/$AE54))</f>
        <v xml:space="preserve"> </v>
      </c>
      <c r="S54" s="571"/>
      <c r="T54" s="390" t="str">
        <f>IF($AE54&lt;1," ",IF(S54&lt;1," ",(S54)/$AE54))</f>
        <v xml:space="preserve"> </v>
      </c>
      <c r="U54" s="454"/>
      <c r="V54" s="390" t="str">
        <f>IF($AE54&lt;1," ",IF(U54&lt;1," ",(U54)/$AE54))</f>
        <v xml:space="preserve"> </v>
      </c>
      <c r="W54" s="454"/>
      <c r="X54" s="390" t="str">
        <f>IF($AE54&lt;1," ",IF(W54&lt;1," ",(W54)/$AE54))</f>
        <v xml:space="preserve"> </v>
      </c>
      <c r="Y54" s="454"/>
      <c r="Z54" s="390" t="str">
        <f>IF($AE54&lt;1," ",IF(Y54&lt;1," ",(Y54)/$AE54))</f>
        <v xml:space="preserve"> </v>
      </c>
      <c r="AA54" s="454"/>
      <c r="AB54" s="390" t="str">
        <f>IF($AE54&lt;1," ",IF(AA54&lt;1," ",(AA54)/$AE54))</f>
        <v xml:space="preserve"> </v>
      </c>
      <c r="AC54" s="454"/>
      <c r="AD54" s="434">
        <f>+E54+G54+I54+K54+M54+O54+Q54+S54+U54+W54+Y54+AA54+AC54</f>
        <v>0</v>
      </c>
      <c r="AE54" s="856"/>
      <c r="AF54" s="857"/>
    </row>
    <row r="55" spans="1:32" ht="15.75">
      <c r="A55" s="1581"/>
      <c r="B55" s="1582"/>
      <c r="C55" s="431"/>
      <c r="D55" s="431"/>
      <c r="E55" s="453"/>
      <c r="F55" s="390" t="str">
        <f>IF($AE55&lt;1," ",IF(E55&lt;1," ",(E55)/$AE55))</f>
        <v xml:space="preserve"> </v>
      </c>
      <c r="G55" s="454"/>
      <c r="H55" s="390" t="str">
        <f>IF($AE55&lt;1," ",IF(G55&lt;1," ",(G55)/$AE55))</f>
        <v xml:space="preserve"> </v>
      </c>
      <c r="I55" s="454"/>
      <c r="J55" s="390" t="str">
        <f>IF($AE55&lt;1," ",IF(I55&lt;1," ",(I55)/$AE55))</f>
        <v xml:space="preserve"> </v>
      </c>
      <c r="K55" s="454"/>
      <c r="L55" s="390" t="str">
        <f>IF($AE55&lt;1," ",IF(K55&lt;1," ",(K55)/$AE55))</f>
        <v xml:space="preserve"> </v>
      </c>
      <c r="M55" s="454"/>
      <c r="N55" s="593" t="str">
        <f>IF($AE55&lt;1," ",IF(M55&lt;1," ",(M55)/$AE55))</f>
        <v xml:space="preserve"> </v>
      </c>
      <c r="O55" s="454"/>
      <c r="P55" s="390" t="str">
        <f>IF($AE55&lt;1," ",IF(O55&lt;1," ",(O55)/$AE55))</f>
        <v xml:space="preserve"> </v>
      </c>
      <c r="Q55" s="454"/>
      <c r="R55" s="593" t="str">
        <f>IF($AE55&lt;1," ",IF(Q55&lt;1," ",(Q55)/$AE55))</f>
        <v xml:space="preserve"> </v>
      </c>
      <c r="S55" s="571"/>
      <c r="T55" s="390" t="str">
        <f>IF($AE55&lt;1," ",IF(S55&lt;1," ",(S55)/$AE55))</f>
        <v xml:space="preserve"> </v>
      </c>
      <c r="U55" s="454"/>
      <c r="V55" s="390" t="str">
        <f>IF($AE55&lt;1," ",IF(U55&lt;1," ",(U55)/$AE55))</f>
        <v xml:space="preserve"> </v>
      </c>
      <c r="W55" s="454"/>
      <c r="X55" s="390" t="str">
        <f>IF($AE55&lt;1," ",IF(W55&lt;1," ",(W55)/$AE55))</f>
        <v xml:space="preserve"> </v>
      </c>
      <c r="Y55" s="454"/>
      <c r="Z55" s="390" t="str">
        <f>IF($AE55&lt;1," ",IF(Y55&lt;1," ",(Y55)/$AE55))</f>
        <v xml:space="preserve"> </v>
      </c>
      <c r="AA55" s="454"/>
      <c r="AB55" s="390" t="str">
        <f>IF($AE55&lt;1," ",IF(AA55&lt;1," ",(AA55)/$AE55))</f>
        <v xml:space="preserve"> </v>
      </c>
      <c r="AC55" s="454"/>
      <c r="AD55" s="434">
        <f>+E55+G55+I55+K55+M55+O55+Q55+S55+U55+W55+Y55+AA55+AC55</f>
        <v>0</v>
      </c>
      <c r="AE55" s="856"/>
      <c r="AF55" s="857"/>
    </row>
    <row r="56" spans="1:32" ht="16.5" thickBot="1">
      <c r="A56" s="456" t="s">
        <v>118</v>
      </c>
      <c r="B56" s="457"/>
      <c r="C56" s="431"/>
      <c r="D56" s="431"/>
      <c r="E56" s="849">
        <f>SUM(E51:E55)</f>
        <v>0</v>
      </c>
      <c r="F56" s="439" t="s">
        <v>2</v>
      </c>
      <c r="G56" s="850">
        <f>SUM(G51:G55)</f>
        <v>0</v>
      </c>
      <c r="H56" s="439" t="s">
        <v>2</v>
      </c>
      <c r="I56" s="850">
        <f>SUM(I51:I55)</f>
        <v>0</v>
      </c>
      <c r="J56" s="439" t="s">
        <v>2</v>
      </c>
      <c r="K56" s="850">
        <f>SUM(K51:K55)</f>
        <v>0</v>
      </c>
      <c r="L56" s="439" t="s">
        <v>2</v>
      </c>
      <c r="M56" s="850">
        <f>SUM(M51:M55)</f>
        <v>0</v>
      </c>
      <c r="N56" s="595" t="s">
        <v>2</v>
      </c>
      <c r="O56" s="850">
        <f>SUM(O51:O55)</f>
        <v>0</v>
      </c>
      <c r="P56" s="439" t="s">
        <v>2</v>
      </c>
      <c r="Q56" s="850">
        <f>SUM(Q51:Q55)</f>
        <v>0</v>
      </c>
      <c r="R56" s="595" t="s">
        <v>2</v>
      </c>
      <c r="S56" s="851">
        <f>SUM(S51:S55)</f>
        <v>0</v>
      </c>
      <c r="T56" s="439" t="s">
        <v>2</v>
      </c>
      <c r="U56" s="850">
        <f>SUM(U51:U55)</f>
        <v>0</v>
      </c>
      <c r="V56" s="439" t="s">
        <v>2</v>
      </c>
      <c r="W56" s="850">
        <f>SUM(W51:W55)</f>
        <v>0</v>
      </c>
      <c r="X56" s="439" t="s">
        <v>2</v>
      </c>
      <c r="Y56" s="850">
        <f>SUM(Y51:Y55)</f>
        <v>0</v>
      </c>
      <c r="Z56" s="439" t="s">
        <v>2</v>
      </c>
      <c r="AA56" s="850">
        <f>SUM(AA51:AA55)</f>
        <v>0</v>
      </c>
      <c r="AB56" s="439" t="s">
        <v>2</v>
      </c>
      <c r="AC56" s="850">
        <f>SUM(AC51:AC55)</f>
        <v>0</v>
      </c>
      <c r="AD56" s="852">
        <f>SUM(AD51:AD55)</f>
        <v>0</v>
      </c>
      <c r="AE56" s="858"/>
      <c r="AF56" s="859"/>
    </row>
    <row r="57" spans="1:32" ht="15.75">
      <c r="A57" s="863"/>
      <c r="B57" s="864"/>
      <c r="C57" s="428"/>
      <c r="D57" s="428"/>
      <c r="E57" s="607"/>
      <c r="F57" s="539"/>
      <c r="G57" s="585"/>
      <c r="H57" s="539"/>
      <c r="I57" s="585"/>
      <c r="J57" s="539"/>
      <c r="K57" s="585"/>
      <c r="L57" s="539"/>
      <c r="M57" s="585"/>
      <c r="N57" s="539"/>
      <c r="O57" s="585"/>
      <c r="P57" s="539"/>
      <c r="Q57" s="585"/>
      <c r="R57" s="539"/>
      <c r="S57" s="585"/>
      <c r="T57" s="539"/>
      <c r="U57" s="585"/>
      <c r="V57" s="539"/>
      <c r="W57" s="585"/>
      <c r="X57" s="539"/>
      <c r="Y57" s="585"/>
      <c r="Z57" s="539"/>
      <c r="AA57" s="585"/>
      <c r="AB57" s="539"/>
      <c r="AC57" s="585"/>
      <c r="AD57" s="1174"/>
      <c r="AE57" s="1176"/>
      <c r="AF57" s="1182"/>
    </row>
    <row r="58" spans="1:32" ht="16.5" thickBot="1">
      <c r="A58" s="456" t="s">
        <v>121</v>
      </c>
      <c r="B58" s="457"/>
      <c r="C58" s="431"/>
      <c r="D58" s="431"/>
      <c r="E58" s="849">
        <f>+E23-E34+E39+E48+E56</f>
        <v>-1236627.8553846152</v>
      </c>
      <c r="F58" s="439"/>
      <c r="G58" s="850">
        <f>+G23-G34+G39+G48+G56</f>
        <v>-313733.99000000005</v>
      </c>
      <c r="H58" s="439"/>
      <c r="I58" s="850">
        <f>+I23-I34+I39+I48+I56</f>
        <v>-39861.510000000009</v>
      </c>
      <c r="J58" s="439"/>
      <c r="K58" s="850">
        <f>+K23-K34+K39+K48+K56</f>
        <v>-20757.589999999967</v>
      </c>
      <c r="L58" s="439"/>
      <c r="M58" s="850">
        <f>+M23-M34+M39+M48+M56</f>
        <v>225812.26</v>
      </c>
      <c r="N58" s="595"/>
      <c r="O58" s="850">
        <f>+O23-O34+O39+O48+O56</f>
        <v>218776.24</v>
      </c>
      <c r="P58" s="439"/>
      <c r="Q58" s="850">
        <f>+Q23-Q34+Q39+Q48+Q56</f>
        <v>-1343.2599999998929</v>
      </c>
      <c r="R58" s="595"/>
      <c r="S58" s="851">
        <f>+S23-S34+S39+S48+S56</f>
        <v>181254.92000000004</v>
      </c>
      <c r="T58" s="439"/>
      <c r="U58" s="850">
        <f>+U23-U34+U39+U48+U56</f>
        <v>229718.55000000005</v>
      </c>
      <c r="V58" s="439"/>
      <c r="W58" s="850">
        <f>+W23-W34+W39+W48+W56</f>
        <v>170328.44</v>
      </c>
      <c r="X58" s="439"/>
      <c r="Y58" s="850">
        <f>+Y23-Y34+Y39+Y48+Y56</f>
        <v>171419.34999999998</v>
      </c>
      <c r="Z58" s="439"/>
      <c r="AA58" s="850">
        <f>+AA23-AA34+AA39+AA48+AA56</f>
        <v>617635.30000000005</v>
      </c>
      <c r="AB58" s="439"/>
      <c r="AC58" s="850">
        <f>+AC23-AC34+AC39+AC48+AC56</f>
        <v>0</v>
      </c>
      <c r="AD58" s="852">
        <f>+AD23-AD34+AD39+AD48+AD56</f>
        <v>202620.85461538564</v>
      </c>
      <c r="AE58" s="858"/>
      <c r="AF58" s="859"/>
    </row>
    <row r="59" spans="1:32" ht="16.5" thickBot="1">
      <c r="A59" s="74"/>
      <c r="B59" s="424"/>
      <c r="C59" s="75"/>
      <c r="D59" s="75"/>
      <c r="E59" s="51"/>
      <c r="F59" s="227"/>
      <c r="G59" s="23"/>
      <c r="H59" s="227"/>
      <c r="I59" s="23"/>
      <c r="J59" s="227"/>
      <c r="K59" s="23"/>
      <c r="L59" s="227"/>
      <c r="M59" s="23"/>
      <c r="N59" s="227"/>
      <c r="O59" s="23"/>
      <c r="P59" s="227"/>
      <c r="Q59" s="23"/>
      <c r="R59" s="227"/>
      <c r="S59" s="23"/>
      <c r="T59" s="227"/>
      <c r="U59" s="23"/>
      <c r="V59" s="227"/>
      <c r="W59" s="23"/>
      <c r="X59" s="227"/>
      <c r="Y59" s="23"/>
      <c r="Z59" s="227"/>
      <c r="AA59" s="23"/>
      <c r="AB59" s="227"/>
      <c r="AC59" s="23"/>
      <c r="AD59" s="220"/>
      <c r="AE59" s="858"/>
      <c r="AF59" s="859"/>
    </row>
    <row r="60" spans="1:32" ht="16.5" thickBot="1">
      <c r="A60" s="74" t="s">
        <v>119</v>
      </c>
      <c r="B60" s="424"/>
      <c r="C60" s="75"/>
      <c r="D60" s="75"/>
      <c r="E60" s="849">
        <f>+E6+E58</f>
        <v>-1236627.8553846152</v>
      </c>
      <c r="F60" s="439"/>
      <c r="G60" s="850">
        <f>+G6+G58</f>
        <v>-1550361.8453846152</v>
      </c>
      <c r="H60" s="439"/>
      <c r="I60" s="850">
        <f>+I6+I58</f>
        <v>-1590223.3553846152</v>
      </c>
      <c r="J60" s="439"/>
      <c r="K60" s="850">
        <f>+K6+K58</f>
        <v>-1610980.9453846151</v>
      </c>
      <c r="L60" s="439"/>
      <c r="M60" s="850">
        <f>+M6+M58</f>
        <v>-1385168.6853846151</v>
      </c>
      <c r="N60" s="1123"/>
      <c r="O60" s="1124">
        <f>+O6+O58</f>
        <v>-1166392.4453846151</v>
      </c>
      <c r="P60" s="439"/>
      <c r="Q60" s="850">
        <f>+Q6+Q58</f>
        <v>-1167735.7053846149</v>
      </c>
      <c r="R60" s="595"/>
      <c r="S60" s="851">
        <f>+S6+S58</f>
        <v>-986480.78538461484</v>
      </c>
      <c r="T60" s="439"/>
      <c r="U60" s="850">
        <f>+U6+U58</f>
        <v>-756762.23538461479</v>
      </c>
      <c r="V60" s="439"/>
      <c r="W60" s="850">
        <f>+W6+W58</f>
        <v>-586433.79538461473</v>
      </c>
      <c r="X60" s="439"/>
      <c r="Y60" s="850">
        <f>+Y6+Y58</f>
        <v>-415014.44538461475</v>
      </c>
      <c r="Z60" s="439"/>
      <c r="AA60" s="850">
        <f>+AA6+AA58</f>
        <v>202620.85461538529</v>
      </c>
      <c r="AB60" s="439"/>
      <c r="AC60" s="850">
        <f>+AC6+AC58</f>
        <v>202620.85461538529</v>
      </c>
      <c r="AD60" s="1175"/>
      <c r="AE60" s="1177"/>
      <c r="AF60" s="1183"/>
    </row>
  </sheetData>
  <sheetProtection password="B5CC" sheet="1"/>
  <mergeCells count="10">
    <mergeCell ref="A55:B55"/>
    <mergeCell ref="G2:K2"/>
    <mergeCell ref="D40:D42"/>
    <mergeCell ref="AE40:AE42"/>
    <mergeCell ref="F1:L1"/>
    <mergeCell ref="T1:Z1"/>
    <mergeCell ref="A51:B51"/>
    <mergeCell ref="A52:B52"/>
    <mergeCell ref="A53:B53"/>
    <mergeCell ref="A54:B54"/>
  </mergeCells>
  <conditionalFormatting sqref="T1">
    <cfRule type="containsText" dxfId="259" priority="1" stopIfTrue="1" operator="containsText" text="Enter">
      <formula>NOT(ISERROR(SEARCH("Enter",T1)))</formula>
    </cfRule>
  </conditionalFormatting>
  <conditionalFormatting sqref="F1">
    <cfRule type="containsText" dxfId="258" priority="2" stopIfTrue="1" operator="containsText" text="Enter">
      <formula>NOT(ISERROR(SEARCH("Enter",F1)))</formula>
    </cfRule>
  </conditionalFormatting>
  <printOptions horizontalCentered="1"/>
  <pageMargins left="0.25" right="0.25" top="0.75" bottom="0.75" header="0.3" footer="0.3"/>
  <pageSetup scale="57" fitToWidth="0" orientation="landscape" r:id="rId1"/>
  <headerFooter>
    <oddHeader>&amp;RPage &amp;P of &amp;N</oddHeader>
  </headerFooter>
  <colBreaks count="1" manualBreakCount="1">
    <brk id="18" max="1048575" man="1"/>
  </colBreaks>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5">
    <tabColor theme="6" tint="-0.249977111117893"/>
  </sheetPr>
  <dimension ref="A1:AF60"/>
  <sheetViews>
    <sheetView showGridLines="0" zoomScale="70" zoomScaleNormal="70" workbookViewId="0">
      <pane xSplit="4" ySplit="7" topLeftCell="H8" activePane="bottomRight" state="frozen"/>
      <selection pane="topRight" activeCell="E1" sqref="E1"/>
      <selection pane="bottomLeft" activeCell="A8" sqref="A8"/>
      <selection pane="bottomRight" activeCell="A50" sqref="A50"/>
    </sheetView>
  </sheetViews>
  <sheetFormatPr defaultRowHeight="12.75"/>
  <cols>
    <col min="1" max="1" width="2.5703125" customWidth="1"/>
    <col min="2" max="2" width="45.85546875" customWidth="1"/>
    <col min="3" max="3" width="14.7109375" customWidth="1"/>
    <col min="4" max="4" width="12.85546875" customWidth="1"/>
    <col min="5" max="5" width="13.140625" customWidth="1"/>
    <col min="6" max="6" width="8.7109375" customWidth="1"/>
    <col min="7" max="7" width="13.140625" customWidth="1"/>
    <col min="8" max="8" width="8.7109375" customWidth="1"/>
    <col min="9" max="9" width="13.140625" customWidth="1"/>
    <col min="10" max="10" width="8.7109375" customWidth="1"/>
    <col min="11" max="11" width="13.140625" customWidth="1"/>
    <col min="12" max="12" width="8.7109375" customWidth="1"/>
    <col min="13" max="13" width="13.140625" customWidth="1"/>
    <col min="14" max="14" width="8.7109375" customWidth="1"/>
    <col min="15" max="15" width="13.140625" customWidth="1"/>
    <col min="16" max="16" width="8.7109375" customWidth="1"/>
    <col min="17" max="17" width="13.140625" customWidth="1"/>
    <col min="18" max="18" width="8.7109375" customWidth="1"/>
    <col min="19" max="19" width="13.42578125" customWidth="1"/>
    <col min="20" max="20" width="9.140625" customWidth="1"/>
    <col min="21" max="21" width="13.42578125" customWidth="1"/>
    <col min="22" max="22" width="9.140625" customWidth="1"/>
    <col min="23" max="23" width="13.42578125" customWidth="1"/>
    <col min="24" max="24" width="9.140625" customWidth="1"/>
    <col min="25" max="25" width="13.42578125" customWidth="1"/>
    <col min="26" max="26" width="9.140625" customWidth="1"/>
    <col min="27" max="27" width="13.42578125" customWidth="1"/>
    <col min="28" max="28" width="9.140625" customWidth="1"/>
    <col min="29" max="29" width="13.42578125" customWidth="1"/>
    <col min="30" max="32" width="13.7109375" customWidth="1"/>
  </cols>
  <sheetData>
    <row r="1" spans="1:32" ht="16.5" thickBot="1">
      <c r="A1" s="205"/>
      <c r="B1" s="205"/>
      <c r="C1" s="205"/>
      <c r="D1" s="205"/>
      <c r="E1" s="1158"/>
      <c r="F1" s="1588" t="str">
        <f>IF('BUDGET-CERTIFICATION'!$H$1="","CHARTER NAME: Enter Charter Name on BUDGET-CERTIFICATION Worksheet",(CONCATENATE("CHARTER NAME: ",'BUDGET-CERTIFICATION'!$H$1)))</f>
        <v>CHARTER NAME: Elite Academic Academy - Adult Work Force Investment</v>
      </c>
      <c r="G1" s="1588"/>
      <c r="H1" s="1588"/>
      <c r="I1" s="1588"/>
      <c r="J1" s="1588"/>
      <c r="K1" s="1588"/>
      <c r="L1" s="1588"/>
      <c r="M1" s="1167"/>
      <c r="N1" s="207"/>
      <c r="O1" s="1168"/>
      <c r="P1" s="207"/>
      <c r="Q1" s="1158"/>
      <c r="R1" s="207"/>
      <c r="S1" s="1167"/>
      <c r="T1" s="1588" t="str">
        <f>IF('BUDGET-CERTIFICATION'!$H$1="","CHARTER NAME: Enter Charter Name on BUDGET-CERTIFICATION Worksheet",(CONCATENATE("CHARTER NAME: ",'BUDGET-CERTIFICATION'!$H$1)))</f>
        <v>CHARTER NAME: Elite Academic Academy - Adult Work Force Investment</v>
      </c>
      <c r="U1" s="1588"/>
      <c r="V1" s="1588"/>
      <c r="W1" s="1588"/>
      <c r="X1" s="1588"/>
      <c r="Y1" s="1588"/>
      <c r="Z1" s="1588"/>
      <c r="AA1" s="196"/>
      <c r="AC1" s="196"/>
      <c r="AD1" s="1161"/>
      <c r="AE1" s="1161"/>
      <c r="AF1" s="1161"/>
    </row>
    <row r="2" spans="1:32" ht="15.75">
      <c r="B2" s="212" t="s">
        <v>123</v>
      </c>
      <c r="C2" s="101"/>
      <c r="D2" s="213"/>
      <c r="E2" s="196"/>
      <c r="G2" s="1583" t="str">
        <f>""&amp;'Budget-ADA'!N7&amp;"  Budget Cash Flow"</f>
        <v>2021-22  Budget Cash Flow</v>
      </c>
      <c r="H2" s="1583"/>
      <c r="I2" s="1583"/>
      <c r="J2" s="1583"/>
      <c r="K2" s="1583"/>
      <c r="M2" s="1167"/>
      <c r="O2" s="1158"/>
      <c r="Q2" s="1161"/>
      <c r="S2" s="196"/>
      <c r="U2" s="1158"/>
      <c r="W2" s="1167" t="str">
        <f>+G2</f>
        <v>2021-22  Budget Cash Flow</v>
      </c>
      <c r="Y2" s="1158"/>
      <c r="AA2" s="1167"/>
      <c r="AC2" s="1161"/>
      <c r="AD2" s="1161"/>
      <c r="AE2" s="1161"/>
      <c r="AF2" s="1161"/>
    </row>
    <row r="3" spans="1:32" ht="16.5" thickBot="1">
      <c r="A3" s="211">
        <f>Instructions!H1</f>
        <v>0</v>
      </c>
      <c r="B3" s="1255"/>
      <c r="C3" s="24"/>
      <c r="D3" s="24"/>
      <c r="E3" s="22"/>
      <c r="F3" s="26"/>
      <c r="G3" s="1161"/>
      <c r="H3" s="26"/>
      <c r="I3" s="1161"/>
      <c r="J3" s="26"/>
      <c r="K3" s="1161"/>
      <c r="L3" s="26"/>
      <c r="M3" s="1161"/>
      <c r="N3" s="26"/>
      <c r="O3" s="1161"/>
      <c r="P3" s="26"/>
      <c r="Q3" s="1161"/>
      <c r="R3" s="26"/>
      <c r="S3" s="1161"/>
      <c r="T3" s="26"/>
      <c r="U3" s="1161"/>
      <c r="V3" s="26"/>
      <c r="W3" s="1161"/>
      <c r="X3" s="26"/>
      <c r="Y3" s="1161"/>
      <c r="Z3" s="26"/>
      <c r="AA3" s="1161"/>
      <c r="AB3" s="26"/>
      <c r="AC3" s="1161"/>
      <c r="AD3" s="1161"/>
      <c r="AE3" s="1161"/>
      <c r="AF3" s="1161"/>
    </row>
    <row r="4" spans="1:32" ht="15.75">
      <c r="A4" s="458"/>
      <c r="B4" s="76"/>
      <c r="C4" s="76"/>
      <c r="D4" s="76"/>
      <c r="E4" s="1239" t="s">
        <v>85</v>
      </c>
      <c r="F4" s="459" t="s">
        <v>86</v>
      </c>
      <c r="G4" s="1162" t="s">
        <v>87</v>
      </c>
      <c r="H4" s="459" t="s">
        <v>86</v>
      </c>
      <c r="I4" s="1162" t="s">
        <v>89</v>
      </c>
      <c r="J4" s="459" t="s">
        <v>86</v>
      </c>
      <c r="K4" s="1162" t="s">
        <v>90</v>
      </c>
      <c r="L4" s="459" t="s">
        <v>86</v>
      </c>
      <c r="M4" s="1162" t="s">
        <v>91</v>
      </c>
      <c r="N4" s="459" t="s">
        <v>86</v>
      </c>
      <c r="O4" s="1162" t="s">
        <v>92</v>
      </c>
      <c r="P4" s="459" t="s">
        <v>86</v>
      </c>
      <c r="Q4" s="1162" t="s">
        <v>93</v>
      </c>
      <c r="R4" s="1125" t="s">
        <v>86</v>
      </c>
      <c r="S4" s="1162" t="s">
        <v>94</v>
      </c>
      <c r="T4" s="459" t="s">
        <v>86</v>
      </c>
      <c r="U4" s="1162" t="s">
        <v>95</v>
      </c>
      <c r="V4" s="459" t="s">
        <v>86</v>
      </c>
      <c r="W4" s="1162" t="s">
        <v>96</v>
      </c>
      <c r="X4" s="459" t="s">
        <v>86</v>
      </c>
      <c r="Y4" s="1162" t="s">
        <v>97</v>
      </c>
      <c r="Z4" s="459" t="s">
        <v>86</v>
      </c>
      <c r="AA4" s="1162" t="s">
        <v>98</v>
      </c>
      <c r="AB4" s="459" t="s">
        <v>86</v>
      </c>
      <c r="AC4" s="1162" t="s">
        <v>99</v>
      </c>
      <c r="AD4" s="1171"/>
      <c r="AE4" s="1171" t="s">
        <v>20</v>
      </c>
      <c r="AF4" s="1171"/>
    </row>
    <row r="5" spans="1:32" ht="16.5" thickBot="1">
      <c r="A5" s="215"/>
      <c r="B5" s="24"/>
      <c r="C5" s="24"/>
      <c r="D5" s="1238"/>
      <c r="E5" s="1240" t="s">
        <v>99</v>
      </c>
      <c r="F5" s="65" t="s">
        <v>100</v>
      </c>
      <c r="G5" s="1163" t="s">
        <v>99</v>
      </c>
      <c r="H5" s="65" t="s">
        <v>100</v>
      </c>
      <c r="I5" s="1163" t="s">
        <v>99</v>
      </c>
      <c r="J5" s="65" t="s">
        <v>100</v>
      </c>
      <c r="K5" s="1163" t="s">
        <v>99</v>
      </c>
      <c r="L5" s="65" t="s">
        <v>100</v>
      </c>
      <c r="M5" s="1163" t="s">
        <v>99</v>
      </c>
      <c r="N5" s="65" t="s">
        <v>100</v>
      </c>
      <c r="O5" s="1163" t="s">
        <v>99</v>
      </c>
      <c r="P5" s="65" t="s">
        <v>100</v>
      </c>
      <c r="Q5" s="1163" t="s">
        <v>99</v>
      </c>
      <c r="R5" s="1126" t="s">
        <v>100</v>
      </c>
      <c r="S5" s="1163" t="s">
        <v>99</v>
      </c>
      <c r="T5" s="65" t="s">
        <v>100</v>
      </c>
      <c r="U5" s="1163" t="s">
        <v>99</v>
      </c>
      <c r="V5" s="65" t="s">
        <v>100</v>
      </c>
      <c r="W5" s="1163" t="s">
        <v>99</v>
      </c>
      <c r="X5" s="65" t="s">
        <v>100</v>
      </c>
      <c r="Y5" s="1163" t="s">
        <v>99</v>
      </c>
      <c r="Z5" s="65" t="s">
        <v>100</v>
      </c>
      <c r="AA5" s="1163" t="s">
        <v>99</v>
      </c>
      <c r="AB5" s="65" t="s">
        <v>100</v>
      </c>
      <c r="AC5" s="1163" t="s">
        <v>101</v>
      </c>
      <c r="AD5" s="1172" t="s">
        <v>0</v>
      </c>
      <c r="AE5" s="1172" t="s">
        <v>17</v>
      </c>
      <c r="AF5" s="1172" t="s">
        <v>102</v>
      </c>
    </row>
    <row r="6" spans="1:32" ht="17.25" thickTop="1" thickBot="1">
      <c r="A6" s="218" t="s">
        <v>103</v>
      </c>
      <c r="B6" s="209"/>
      <c r="D6" s="468" t="str">
        <f>""&amp;'Budget-DEBT'!$D$12&amp;" Cash="</f>
        <v>July 1, Cash=</v>
      </c>
      <c r="E6" s="604">
        <f>'Budget-Cash Flow Year 1'!AA60</f>
        <v>202620.85461538529</v>
      </c>
      <c r="F6" s="66"/>
      <c r="G6" s="444">
        <f>+E60</f>
        <v>202620.85461538529</v>
      </c>
      <c r="H6" s="66"/>
      <c r="I6" s="444">
        <f>+G60</f>
        <v>202620.85461538529</v>
      </c>
      <c r="J6" s="66"/>
      <c r="K6" s="444">
        <f>+I60</f>
        <v>202620.85461538529</v>
      </c>
      <c r="L6" s="66"/>
      <c r="M6" s="444">
        <f>+K60</f>
        <v>202620.85461538529</v>
      </c>
      <c r="N6" s="66"/>
      <c r="O6" s="444">
        <f>+M60</f>
        <v>202620.85461538529</v>
      </c>
      <c r="P6" s="66"/>
      <c r="Q6" s="444">
        <f>+O60</f>
        <v>202620.85461538529</v>
      </c>
      <c r="R6" s="1127"/>
      <c r="S6" s="444">
        <f>+Q60</f>
        <v>202620.85461538529</v>
      </c>
      <c r="T6" s="66"/>
      <c r="U6" s="444">
        <f>+S60</f>
        <v>202620.85461538529</v>
      </c>
      <c r="V6" s="66"/>
      <c r="W6" s="444">
        <f>+U60</f>
        <v>202620.85461538529</v>
      </c>
      <c r="X6" s="66"/>
      <c r="Y6" s="444">
        <f>+W60</f>
        <v>202620.85461538529</v>
      </c>
      <c r="Z6" s="66"/>
      <c r="AA6" s="444">
        <f>+Y60</f>
        <v>202620.85461538529</v>
      </c>
      <c r="AB6" s="66"/>
      <c r="AC6" s="444">
        <f>+AA60</f>
        <v>202620.85461538529</v>
      </c>
      <c r="AD6" s="62">
        <f>+AC60</f>
        <v>202620.85461538529</v>
      </c>
      <c r="AE6" s="62"/>
      <c r="AF6" s="62"/>
    </row>
    <row r="7" spans="1:32" ht="16.5" thickTop="1">
      <c r="A7" s="460"/>
      <c r="B7" s="423"/>
      <c r="C7" s="69"/>
      <c r="D7" s="69"/>
      <c r="E7" s="1241"/>
      <c r="F7" s="67"/>
      <c r="G7" s="1164"/>
      <c r="H7" s="67"/>
      <c r="I7" s="1164"/>
      <c r="J7" s="67"/>
      <c r="K7" s="1164"/>
      <c r="L7" s="67"/>
      <c r="M7" s="1164"/>
      <c r="N7" s="67"/>
      <c r="O7" s="1164"/>
      <c r="P7" s="67"/>
      <c r="Q7" s="1164"/>
      <c r="R7" s="67"/>
      <c r="S7" s="1164"/>
      <c r="T7" s="67"/>
      <c r="U7" s="1164"/>
      <c r="V7" s="67"/>
      <c r="W7" s="1164"/>
      <c r="X7" s="67"/>
      <c r="Y7" s="1164"/>
      <c r="Z7" s="67"/>
      <c r="AA7" s="1164"/>
      <c r="AB7" s="67"/>
      <c r="AC7" s="1164"/>
      <c r="AD7" s="1164"/>
      <c r="AE7" s="1164"/>
      <c r="AF7" s="1178"/>
    </row>
    <row r="8" spans="1:32" ht="15.75">
      <c r="A8" s="71" t="s">
        <v>104</v>
      </c>
      <c r="B8" s="582"/>
      <c r="C8" s="428"/>
      <c r="D8" s="428"/>
      <c r="E8" s="607"/>
      <c r="F8" s="178"/>
      <c r="G8" s="1165"/>
      <c r="H8" s="178"/>
      <c r="I8" s="1165"/>
      <c r="J8" s="178"/>
      <c r="K8" s="1165"/>
      <c r="L8" s="178"/>
      <c r="M8" s="1165"/>
      <c r="N8" s="178"/>
      <c r="O8" s="1165"/>
      <c r="P8" s="178"/>
      <c r="Q8" s="1165"/>
      <c r="R8" s="178"/>
      <c r="S8" s="1165"/>
      <c r="T8" s="178"/>
      <c r="U8" s="1165"/>
      <c r="V8" s="178"/>
      <c r="W8" s="1165"/>
      <c r="X8" s="178"/>
      <c r="Y8" s="1165"/>
      <c r="Z8" s="178"/>
      <c r="AA8" s="1165"/>
      <c r="AB8" s="178"/>
      <c r="AC8" s="1165"/>
      <c r="AD8" s="1165"/>
      <c r="AE8" s="1165"/>
      <c r="AF8" s="1174"/>
    </row>
    <row r="9" spans="1:32" ht="15.75">
      <c r="A9" s="462" t="s">
        <v>319</v>
      </c>
      <c r="B9" s="146"/>
      <c r="C9" s="146"/>
      <c r="D9" s="431"/>
      <c r="E9" s="436"/>
      <c r="F9" s="441"/>
      <c r="G9" s="1166"/>
      <c r="H9" s="441"/>
      <c r="I9" s="1166"/>
      <c r="J9" s="441"/>
      <c r="K9" s="1166"/>
      <c r="L9" s="441"/>
      <c r="M9" s="1166"/>
      <c r="N9" s="441"/>
      <c r="O9" s="1166"/>
      <c r="P9" s="441"/>
      <c r="Q9" s="1166"/>
      <c r="R9" s="441"/>
      <c r="S9" s="1169"/>
      <c r="T9" s="441"/>
      <c r="U9" s="1166"/>
      <c r="V9" s="441"/>
      <c r="W9" s="1166"/>
      <c r="X9" s="441"/>
      <c r="Y9" s="1166"/>
      <c r="Z9" s="441"/>
      <c r="AA9" s="1166"/>
      <c r="AB9" s="441"/>
      <c r="AC9" s="1170"/>
      <c r="AD9" s="1212"/>
      <c r="AE9" s="1169"/>
      <c r="AF9" s="442"/>
    </row>
    <row r="10" spans="1:32" ht="15.75">
      <c r="A10" s="462"/>
      <c r="B10" s="323" t="s">
        <v>163</v>
      </c>
      <c r="C10" s="322">
        <v>8011</v>
      </c>
      <c r="D10" s="431"/>
      <c r="E10" s="432"/>
      <c r="F10" s="390" t="str">
        <f>IF($AE10&lt;1," ",IF(E10&lt;1," ",(E10)/$AE10))</f>
        <v xml:space="preserve"> </v>
      </c>
      <c r="G10" s="445"/>
      <c r="H10" s="390" t="str">
        <f>IF($AE10&lt;1," ",IF(G10&lt;1," ",(G10)/$AE10))</f>
        <v xml:space="preserve"> </v>
      </c>
      <c r="I10" s="445"/>
      <c r="J10" s="390" t="str">
        <f>IF($AE10&lt;1," ",IF(I10&lt;1," ",(I10)/$AE10))</f>
        <v xml:space="preserve"> </v>
      </c>
      <c r="K10" s="445"/>
      <c r="L10" s="390" t="str">
        <f>IF($AE10&lt;1," ",IF(K10&lt;1," ",(K10)/$AE10))</f>
        <v xml:space="preserve"> </v>
      </c>
      <c r="M10" s="445"/>
      <c r="N10" s="593" t="str">
        <f>IF($AE10&lt;1," ",IF(M10&lt;1," ",(M10)/$AE10))</f>
        <v xml:space="preserve"> </v>
      </c>
      <c r="O10" s="445"/>
      <c r="P10" s="390" t="str">
        <f>IF($AE10&lt;1," ",IF(O10&lt;1," ",(O10)/$AE10))</f>
        <v xml:space="preserve"> </v>
      </c>
      <c r="Q10" s="445"/>
      <c r="R10" s="593" t="str">
        <f>IF($AE10&lt;1," ",IF(Q10&lt;1," ",(Q10)/$AE10))</f>
        <v xml:space="preserve"> </v>
      </c>
      <c r="S10" s="433"/>
      <c r="T10" s="390" t="str">
        <f>IF($AE10&lt;1," ",IF(S10&lt;1," ",(S10)/$AE10))</f>
        <v xml:space="preserve"> </v>
      </c>
      <c r="U10" s="445"/>
      <c r="V10" s="390" t="str">
        <f>IF($AE10&lt;1," ",IF(U10&lt;1," ",(U10)/$AE10))</f>
        <v xml:space="preserve"> </v>
      </c>
      <c r="W10" s="445"/>
      <c r="X10" s="390" t="str">
        <f>IF($AE10&lt;1," ",IF(W10&lt;1," ",(W10)/$AE10))</f>
        <v xml:space="preserve"> </v>
      </c>
      <c r="Y10" s="445"/>
      <c r="Z10" s="390" t="str">
        <f>IF($AE10&lt;1," ",IF(Y10&lt;1," ",(Y10)/$AE10))</f>
        <v xml:space="preserve"> </v>
      </c>
      <c r="AA10" s="445"/>
      <c r="AB10" s="390" t="str">
        <f>IF($AE10&lt;1," ",IF(AA10&lt;1," ",(AA10)/$AE10))</f>
        <v xml:space="preserve"> </v>
      </c>
      <c r="AC10" s="445"/>
      <c r="AD10" s="434">
        <f>+E10+G10+I10+K10+M10+O10+Q10+S10+U10+W10+Y10+AA10+AC10</f>
        <v>0</v>
      </c>
      <c r="AE10" s="434">
        <f>'Budget-Summary MYP'!H13</f>
        <v>0</v>
      </c>
      <c r="AF10" s="434">
        <f>+AE10-AD10</f>
        <v>0</v>
      </c>
    </row>
    <row r="11" spans="1:32" ht="15.75">
      <c r="A11" s="462"/>
      <c r="B11" s="323" t="s">
        <v>164</v>
      </c>
      <c r="C11" s="322">
        <v>8012</v>
      </c>
      <c r="D11" s="431"/>
      <c r="E11" s="432"/>
      <c r="F11" s="390" t="str">
        <f>IF($AE11&lt;1," ",IF(E11&lt;1," ",(E11)/$AE11))</f>
        <v xml:space="preserve"> </v>
      </c>
      <c r="G11" s="445"/>
      <c r="H11" s="390" t="str">
        <f>IF($AE11&lt;1," ",IF(G11&lt;1," ",(G11)/$AE11))</f>
        <v xml:space="preserve"> </v>
      </c>
      <c r="I11" s="445"/>
      <c r="J11" s="390" t="str">
        <f>IF($AE11&lt;1," ",IF(I11&lt;1," ",(I11)/$AE11))</f>
        <v xml:space="preserve"> </v>
      </c>
      <c r="K11" s="445"/>
      <c r="L11" s="390" t="str">
        <f>IF($AE11&lt;1," ",IF(K11&lt;1," ",(K11)/$AE11))</f>
        <v xml:space="preserve"> </v>
      </c>
      <c r="M11" s="445"/>
      <c r="N11" s="593" t="str">
        <f>IF($AE11&lt;1," ",IF(M11&lt;1," ",(M11)/$AE11))</f>
        <v xml:space="preserve"> </v>
      </c>
      <c r="O11" s="445"/>
      <c r="P11" s="390" t="str">
        <f>IF($AE11&lt;1," ",IF(O11&lt;1," ",(O11)/$AE11))</f>
        <v xml:space="preserve"> </v>
      </c>
      <c r="Q11" s="445"/>
      <c r="R11" s="593" t="str">
        <f>IF($AE11&lt;1," ",IF(Q11&lt;1," ",(Q11)/$AE11))</f>
        <v xml:space="preserve"> </v>
      </c>
      <c r="S11" s="433"/>
      <c r="T11" s="390" t="str">
        <f>IF($AE11&lt;1," ",IF(S11&lt;1," ",(S11)/$AE11))</f>
        <v xml:space="preserve"> </v>
      </c>
      <c r="U11" s="445"/>
      <c r="V11" s="390" t="str">
        <f>IF($AE11&lt;1," ",IF(U11&lt;1," ",(U11)/$AE11))</f>
        <v xml:space="preserve"> </v>
      </c>
      <c r="W11" s="445"/>
      <c r="X11" s="390" t="str">
        <f>IF($AE11&lt;1," ",IF(W11&lt;1," ",(W11)/$AE11))</f>
        <v xml:space="preserve"> </v>
      </c>
      <c r="Y11" s="445"/>
      <c r="Z11" s="390" t="str">
        <f>IF($AE11&lt;1," ",IF(Y11&lt;1," ",(Y11)/$AE11))</f>
        <v xml:space="preserve"> </v>
      </c>
      <c r="AA11" s="445"/>
      <c r="AB11" s="390" t="str">
        <f>IF($AE11&lt;1," ",IF(AA11&lt;1," ",(AA11)/$AE11))</f>
        <v xml:space="preserve"> </v>
      </c>
      <c r="AC11" s="445"/>
      <c r="AD11" s="434">
        <f>+E11+G11+I11+K11+M11+O11+Q11+S11+U11+W11+Y11+AA11+AC11</f>
        <v>0</v>
      </c>
      <c r="AE11" s="434">
        <f>'Budget-Summary MYP'!H14</f>
        <v>0</v>
      </c>
      <c r="AF11" s="434">
        <f>+AE11-AD11</f>
        <v>0</v>
      </c>
    </row>
    <row r="12" spans="1:32" ht="15.75">
      <c r="A12" s="462"/>
      <c r="B12" s="323" t="s">
        <v>317</v>
      </c>
      <c r="C12" s="322">
        <v>8019</v>
      </c>
      <c r="D12" s="396"/>
      <c r="E12" s="432"/>
      <c r="F12" s="390" t="str">
        <f>IF($AE12&lt;1," ",IF(E12&lt;1," ",(E12)/$AE12))</f>
        <v xml:space="preserve"> </v>
      </c>
      <c r="G12" s="445"/>
      <c r="H12" s="390" t="str">
        <f>IF($AE12&lt;1," ",IF(G12&lt;1," ",(G12)/$AE12))</f>
        <v xml:space="preserve"> </v>
      </c>
      <c r="I12" s="445"/>
      <c r="J12" s="390" t="str">
        <f>IF($AE12&lt;1," ",IF(I12&lt;1," ",(I12)/$AE12))</f>
        <v xml:space="preserve"> </v>
      </c>
      <c r="K12" s="445"/>
      <c r="L12" s="390" t="str">
        <f>IF($AE12&lt;1," ",IF(K12&lt;1," ",(K12)/$AE12))</f>
        <v xml:space="preserve"> </v>
      </c>
      <c r="M12" s="445"/>
      <c r="N12" s="593" t="str">
        <f>IF($AE12&lt;1," ",IF(M12&lt;1," ",(M12)/$AE12))</f>
        <v xml:space="preserve"> </v>
      </c>
      <c r="O12" s="445"/>
      <c r="P12" s="390" t="str">
        <f>IF($AE12&lt;1," ",IF(O12&lt;1," ",(O12)/$AE12))</f>
        <v xml:space="preserve"> </v>
      </c>
      <c r="Q12" s="445"/>
      <c r="R12" s="593" t="str">
        <f>IF($AE12&lt;1," ",IF(Q12&lt;1," ",(Q12)/$AE12))</f>
        <v xml:space="preserve"> </v>
      </c>
      <c r="S12" s="433"/>
      <c r="T12" s="390" t="str">
        <f>IF($AE12&lt;1," ",IF(S12&lt;1," ",(S12)/$AE12))</f>
        <v xml:space="preserve"> </v>
      </c>
      <c r="U12" s="445"/>
      <c r="V12" s="390" t="str">
        <f>IF($AE12&lt;1," ",IF(U12&lt;1," ",(U12)/$AE12))</f>
        <v xml:space="preserve"> </v>
      </c>
      <c r="W12" s="445"/>
      <c r="X12" s="390" t="str">
        <f>IF($AE12&lt;1," ",IF(W12&lt;1," ",(W12)/$AE12))</f>
        <v xml:space="preserve"> </v>
      </c>
      <c r="Y12" s="445"/>
      <c r="Z12" s="390" t="str">
        <f>IF($AE12&lt;1," ",IF(Y12&lt;1," ",(Y12)/$AE12))</f>
        <v xml:space="preserve"> </v>
      </c>
      <c r="AA12" s="445"/>
      <c r="AB12" s="390" t="str">
        <f>IF($AE12&lt;1," ",IF(AA12&lt;1," ",(AA12)/$AE12))</f>
        <v xml:space="preserve"> </v>
      </c>
      <c r="AC12" s="445"/>
      <c r="AD12" s="434">
        <f>+E12+G12+I12+K12+M12+O12+Q12+S12+U12+W12+Y12+AA12+AC12</f>
        <v>0</v>
      </c>
      <c r="AE12" s="435">
        <f>'Budget-Summary MYP'!H15</f>
        <v>0</v>
      </c>
      <c r="AF12" s="434">
        <f>+AE12-AD12</f>
        <v>0</v>
      </c>
    </row>
    <row r="13" spans="1:32" ht="15.75">
      <c r="A13" s="462"/>
      <c r="B13" s="323" t="s">
        <v>318</v>
      </c>
      <c r="C13" s="322">
        <v>8096</v>
      </c>
      <c r="D13" s="396"/>
      <c r="E13" s="432"/>
      <c r="F13" s="390" t="str">
        <f>IF($AE13&lt;1," ",IF(E13&lt;1," ",(E13)/$AE13))</f>
        <v xml:space="preserve"> </v>
      </c>
      <c r="G13" s="445"/>
      <c r="H13" s="390" t="str">
        <f>IF($AE13&lt;1," ",IF(G13&lt;1," ",(G13)/$AE13))</f>
        <v xml:space="preserve"> </v>
      </c>
      <c r="I13" s="445"/>
      <c r="J13" s="390" t="str">
        <f>IF($AE13&lt;1," ",IF(I13&lt;1," ",(I13)/$AE13))</f>
        <v xml:space="preserve"> </v>
      </c>
      <c r="K13" s="445"/>
      <c r="L13" s="390" t="str">
        <f>IF($AE13&lt;1," ",IF(K13&lt;1," ",(K13)/$AE13))</f>
        <v xml:space="preserve"> </v>
      </c>
      <c r="M13" s="445"/>
      <c r="N13" s="593" t="str">
        <f>IF($AE13&lt;1," ",IF(M13&lt;1," ",(M13)/$AE13))</f>
        <v xml:space="preserve"> </v>
      </c>
      <c r="O13" s="445"/>
      <c r="P13" s="390" t="str">
        <f>IF($AE13&lt;1," ",IF(O13&lt;1," ",(O13)/$AE13))</f>
        <v xml:space="preserve"> </v>
      </c>
      <c r="Q13" s="445"/>
      <c r="R13" s="593" t="str">
        <f>IF($AE13&lt;1," ",IF(Q13&lt;1," ",(Q13)/$AE13))</f>
        <v xml:space="preserve"> </v>
      </c>
      <c r="S13" s="433"/>
      <c r="T13" s="390" t="str">
        <f>IF($AE13&lt;1," ",IF(S13&lt;1," ",(S13)/$AE13))</f>
        <v xml:space="preserve"> </v>
      </c>
      <c r="U13" s="445"/>
      <c r="V13" s="390" t="str">
        <f>IF($AE13&lt;1," ",IF(U13&lt;1," ",(U13)/$AE13))</f>
        <v xml:space="preserve"> </v>
      </c>
      <c r="W13" s="445"/>
      <c r="X13" s="390" t="str">
        <f>IF($AE13&lt;1," ",IF(W13&lt;1," ",(W13)/$AE13))</f>
        <v xml:space="preserve"> </v>
      </c>
      <c r="Y13" s="445"/>
      <c r="Z13" s="390" t="str">
        <f>IF($AE13&lt;1," ",IF(Y13&lt;1," ",(Y13)/$AE13))</f>
        <v xml:space="preserve"> </v>
      </c>
      <c r="AA13" s="445"/>
      <c r="AB13" s="390" t="str">
        <f>IF($AE13&lt;1," ",IF(AA13&lt;1," ",(AA13)/$AE13))</f>
        <v xml:space="preserve"> </v>
      </c>
      <c r="AC13" s="445"/>
      <c r="AD13" s="434">
        <f>+E13+G13+I13+K13+M13+O13+Q13+S13+U13+W13+Y13+AA13+AC13</f>
        <v>0</v>
      </c>
      <c r="AE13" s="434">
        <f>'Budget-Summary MYP'!H16</f>
        <v>0</v>
      </c>
      <c r="AF13" s="434">
        <f>+AE13-AD13</f>
        <v>0</v>
      </c>
    </row>
    <row r="14" spans="1:32" ht="15.75">
      <c r="A14" s="461" t="s">
        <v>320</v>
      </c>
      <c r="B14" s="321"/>
      <c r="C14" s="322" t="s">
        <v>105</v>
      </c>
      <c r="D14" s="431"/>
      <c r="E14" s="432"/>
      <c r="F14" s="390" t="str">
        <f>IF($AE14&lt;1," ",IF(E14&lt;1," ",(E14)/$AE14))</f>
        <v xml:space="preserve"> </v>
      </c>
      <c r="G14" s="445"/>
      <c r="H14" s="390" t="str">
        <f>IF($AE14&lt;1," ",IF(G14&lt;1," ",(G14)/$AE14))</f>
        <v xml:space="preserve"> </v>
      </c>
      <c r="I14" s="445"/>
      <c r="J14" s="390" t="str">
        <f>IF($AE14&lt;1," ",IF(I14&lt;1," ",(I14)/$AE14))</f>
        <v xml:space="preserve"> </v>
      </c>
      <c r="K14" s="445"/>
      <c r="L14" s="390" t="str">
        <f>IF($AE14&lt;1," ",IF(K14&lt;1," ",(K14)/$AE14))</f>
        <v xml:space="preserve"> </v>
      </c>
      <c r="M14" s="445"/>
      <c r="N14" s="593" t="str">
        <f>IF($AE14&lt;1," ",IF(M14&lt;1," ",(M14)/$AE14))</f>
        <v xml:space="preserve"> </v>
      </c>
      <c r="O14" s="445"/>
      <c r="P14" s="390" t="str">
        <f>IF($AE14&lt;1," ",IF(O14&lt;1," ",(O14)/$AE14))</f>
        <v xml:space="preserve"> </v>
      </c>
      <c r="Q14" s="445"/>
      <c r="R14" s="593" t="str">
        <f>IF($AE14&lt;1," ",IF(Q14&lt;1," ",(Q14)/$AE14))</f>
        <v xml:space="preserve"> </v>
      </c>
      <c r="S14" s="433"/>
      <c r="T14" s="390" t="str">
        <f>IF($AE14&lt;1," ",IF(S14&lt;1," ",(S14)/$AE14))</f>
        <v xml:space="preserve"> </v>
      </c>
      <c r="U14" s="445"/>
      <c r="V14" s="390" t="str">
        <f>IF($AE14&lt;1," ",IF(U14&lt;1," ",(U14)/$AE14))</f>
        <v xml:space="preserve"> </v>
      </c>
      <c r="W14" s="445"/>
      <c r="X14" s="390" t="str">
        <f>IF($AE14&lt;1," ",IF(W14&lt;1," ",(W14)/$AE14))</f>
        <v xml:space="preserve"> </v>
      </c>
      <c r="Y14" s="445"/>
      <c r="Z14" s="390" t="str">
        <f>IF($AE14&lt;1," ",IF(Y14&lt;1," ",(Y14)/$AE14))</f>
        <v xml:space="preserve"> </v>
      </c>
      <c r="AA14" s="445"/>
      <c r="AB14" s="390" t="str">
        <f>IF($AE14&lt;1," ",IF(AA14&lt;1," ",(AA14)/$AE14))</f>
        <v xml:space="preserve"> </v>
      </c>
      <c r="AC14" s="445"/>
      <c r="AD14" s="434">
        <f>+E14+G14+I14+K14+M14+O14+Q14+S14+U14+W14+Y14+AA14+AC14</f>
        <v>0</v>
      </c>
      <c r="AE14" s="434">
        <f>'Budget-Summary MYP'!H17</f>
        <v>0</v>
      </c>
      <c r="AF14" s="434">
        <f t="shared" ref="AF14:AF22" si="0">+AE14-AD14</f>
        <v>0</v>
      </c>
    </row>
    <row r="15" spans="1:32" ht="15.75">
      <c r="A15" s="462" t="s">
        <v>321</v>
      </c>
      <c r="B15" s="146"/>
      <c r="C15" s="146"/>
      <c r="D15" s="431"/>
      <c r="E15" s="436"/>
      <c r="F15" s="390"/>
      <c r="G15" s="570"/>
      <c r="H15" s="390"/>
      <c r="I15" s="570"/>
      <c r="J15" s="390"/>
      <c r="K15" s="570"/>
      <c r="L15" s="390"/>
      <c r="M15" s="570"/>
      <c r="N15" s="390"/>
      <c r="O15" s="570"/>
      <c r="P15" s="390"/>
      <c r="Q15" s="570"/>
      <c r="R15" s="390"/>
      <c r="S15" s="570"/>
      <c r="T15" s="390"/>
      <c r="U15" s="570"/>
      <c r="V15" s="390"/>
      <c r="W15" s="570"/>
      <c r="X15" s="390"/>
      <c r="Y15" s="570"/>
      <c r="Z15" s="390"/>
      <c r="AA15" s="570"/>
      <c r="AB15" s="390"/>
      <c r="AC15" s="862"/>
      <c r="AD15" s="434"/>
      <c r="AE15" s="434"/>
      <c r="AF15" s="434"/>
    </row>
    <row r="16" spans="1:32" ht="15.75">
      <c r="A16" s="462"/>
      <c r="B16" s="146" t="s">
        <v>322</v>
      </c>
      <c r="C16" s="322">
        <v>8560</v>
      </c>
      <c r="D16" s="431"/>
      <c r="E16" s="432"/>
      <c r="F16" s="390" t="str">
        <f>IF($AE16&lt;1," ",IF(E16&lt;1," ",(E16)/$AE16))</f>
        <v xml:space="preserve"> </v>
      </c>
      <c r="G16" s="445"/>
      <c r="H16" s="390" t="str">
        <f>IF($AE16&lt;1," ",IF(G16&lt;1," ",(G16)/$AE16))</f>
        <v xml:space="preserve"> </v>
      </c>
      <c r="I16" s="445"/>
      <c r="J16" s="390" t="str">
        <f>IF($AE16&lt;1," ",IF(I16&lt;1," ",(I16)/$AE16))</f>
        <v xml:space="preserve"> </v>
      </c>
      <c r="K16" s="445"/>
      <c r="L16" s="390" t="str">
        <f>IF($AE16&lt;1," ",IF(K16&lt;1," ",(K16)/$AE16))</f>
        <v xml:space="preserve"> </v>
      </c>
      <c r="M16" s="445"/>
      <c r="N16" s="593" t="str">
        <f>IF($AE16&lt;1," ",IF(M16&lt;1," ",(M16)/$AE16))</f>
        <v xml:space="preserve"> </v>
      </c>
      <c r="O16" s="445"/>
      <c r="P16" s="390" t="str">
        <f>IF($AE16&lt;1," ",IF(O16&lt;1," ",(O16)/$AE16))</f>
        <v xml:space="preserve"> </v>
      </c>
      <c r="Q16" s="445"/>
      <c r="R16" s="593" t="str">
        <f>IF($AE16&lt;1," ",IF(Q16&lt;1," ",(Q16)/$AE16))</f>
        <v xml:space="preserve"> </v>
      </c>
      <c r="S16" s="433"/>
      <c r="T16" s="390" t="str">
        <f>IF($AE16&lt;1," ",IF(S16&lt;1," ",(S16)/$AE16))</f>
        <v xml:space="preserve"> </v>
      </c>
      <c r="U16" s="445"/>
      <c r="V16" s="390" t="str">
        <f>IF($AE16&lt;1," ",IF(U16&lt;1," ",(U16)/$AE16))</f>
        <v xml:space="preserve"> </v>
      </c>
      <c r="W16" s="445"/>
      <c r="X16" s="390" t="str">
        <f>IF($AE16&lt;1," ",IF(W16&lt;1," ",(W16)/$AE16))</f>
        <v xml:space="preserve"> </v>
      </c>
      <c r="Y16" s="445"/>
      <c r="Z16" s="390" t="str">
        <f>IF($AE16&lt;1," ",IF(Y16&lt;1," ",(Y16)/$AE16))</f>
        <v xml:space="preserve"> </v>
      </c>
      <c r="AA16" s="445"/>
      <c r="AB16" s="390" t="str">
        <f>IF($AE16&lt;1," ",IF(AA16&lt;1," ",(AA16)/$AE16))</f>
        <v xml:space="preserve"> </v>
      </c>
      <c r="AC16" s="445"/>
      <c r="AD16" s="434">
        <f>+E16+G16+I16+K16+M16+O16+Q16+S16+U16+W16+Y16+AA16+AC16</f>
        <v>0</v>
      </c>
      <c r="AE16" s="434">
        <f>'Budget-Summary MYP'!H19</f>
        <v>0</v>
      </c>
      <c r="AF16" s="434">
        <f t="shared" si="0"/>
        <v>0</v>
      </c>
    </row>
    <row r="17" spans="1:32" ht="15.75">
      <c r="A17" s="462"/>
      <c r="B17" s="146" t="s">
        <v>323</v>
      </c>
      <c r="C17" s="322">
        <v>8560</v>
      </c>
      <c r="D17" s="431"/>
      <c r="E17" s="432"/>
      <c r="F17" s="390" t="str">
        <f>IF($AE17&lt;1," ",IF(E17&lt;1," ",(E17)/$AE17))</f>
        <v xml:space="preserve"> </v>
      </c>
      <c r="G17" s="445"/>
      <c r="H17" s="390" t="str">
        <f>IF($AE17&lt;1," ",IF(G17&lt;1," ",(G17)/$AE17))</f>
        <v xml:space="preserve"> </v>
      </c>
      <c r="I17" s="445"/>
      <c r="J17" s="390" t="str">
        <f>IF($AE17&lt;1," ",IF(I17&lt;1," ",(I17)/$AE17))</f>
        <v xml:space="preserve"> </v>
      </c>
      <c r="K17" s="445"/>
      <c r="L17" s="390" t="str">
        <f>IF($AE17&lt;1," ",IF(K17&lt;1," ",(K17)/$AE17))</f>
        <v xml:space="preserve"> </v>
      </c>
      <c r="M17" s="445"/>
      <c r="N17" s="593" t="str">
        <f>IF($AE17&lt;1," ",IF(M17&lt;1," ",(M17)/$AE17))</f>
        <v xml:space="preserve"> </v>
      </c>
      <c r="O17" s="445"/>
      <c r="P17" s="390" t="str">
        <f>IF($AE17&lt;1," ",IF(O17&lt;1," ",(O17)/$AE17))</f>
        <v xml:space="preserve"> </v>
      </c>
      <c r="Q17" s="445"/>
      <c r="R17" s="593" t="str">
        <f>IF($AE17&lt;1," ",IF(Q17&lt;1," ",(Q17)/$AE17))</f>
        <v xml:space="preserve"> </v>
      </c>
      <c r="S17" s="433"/>
      <c r="T17" s="390" t="str">
        <f>IF($AE17&lt;1," ",IF(S17&lt;1," ",(S17)/$AE17))</f>
        <v xml:space="preserve"> </v>
      </c>
      <c r="U17" s="445"/>
      <c r="V17" s="390" t="str">
        <f>IF($AE17&lt;1," ",IF(U17&lt;1," ",(U17)/$AE17))</f>
        <v xml:space="preserve"> </v>
      </c>
      <c r="W17" s="445"/>
      <c r="X17" s="390" t="str">
        <f>IF($AE17&lt;1," ",IF(W17&lt;1," ",(W17)/$AE17))</f>
        <v xml:space="preserve"> </v>
      </c>
      <c r="Y17" s="445"/>
      <c r="Z17" s="390" t="str">
        <f>IF($AE17&lt;1," ",IF(Y17&lt;1," ",(Y17)/$AE17))</f>
        <v xml:space="preserve"> </v>
      </c>
      <c r="AA17" s="445"/>
      <c r="AB17" s="390" t="str">
        <f>IF($AE17&lt;1," ",IF(AA17&lt;1," ",(AA17)/$AE17))</f>
        <v xml:space="preserve"> </v>
      </c>
      <c r="AC17" s="445"/>
      <c r="AD17" s="434">
        <f>+E17+G17+I17+K17+M17+O17+Q17+S17+U17+W17+Y17+AA17+AC17</f>
        <v>0</v>
      </c>
      <c r="AE17" s="434">
        <f>'Budget-Summary MYP'!H20</f>
        <v>0</v>
      </c>
      <c r="AF17" s="434">
        <f>+AE17-AD17</f>
        <v>0</v>
      </c>
    </row>
    <row r="18" spans="1:32" ht="15.75">
      <c r="A18" s="462"/>
      <c r="B18" s="146" t="s">
        <v>324</v>
      </c>
      <c r="C18" s="322" t="s">
        <v>106</v>
      </c>
      <c r="D18" s="431"/>
      <c r="E18" s="432"/>
      <c r="F18" s="390" t="str">
        <f>IF($AE18&lt;1," ",IF(E18&lt;1," ",(E18)/$AE18))</f>
        <v xml:space="preserve"> </v>
      </c>
      <c r="G18" s="445"/>
      <c r="H18" s="390" t="str">
        <f>IF($AE18&lt;1," ",IF(G18&lt;1," ",(G18)/$AE18))</f>
        <v xml:space="preserve"> </v>
      </c>
      <c r="I18" s="445"/>
      <c r="J18" s="390" t="str">
        <f>IF($AE18&lt;1," ",IF(I18&lt;1," ",(I18)/$AE18))</f>
        <v xml:space="preserve"> </v>
      </c>
      <c r="K18" s="445"/>
      <c r="L18" s="390" t="str">
        <f>IF($AE18&lt;1," ",IF(K18&lt;1," ",(K18)/$AE18))</f>
        <v xml:space="preserve"> </v>
      </c>
      <c r="M18" s="445"/>
      <c r="N18" s="593" t="str">
        <f>IF($AE18&lt;1," ",IF(M18&lt;1," ",(M18)/$AE18))</f>
        <v xml:space="preserve"> </v>
      </c>
      <c r="O18" s="445"/>
      <c r="P18" s="390" t="str">
        <f>IF($AE18&lt;1," ",IF(O18&lt;1," ",(O18)/$AE18))</f>
        <v xml:space="preserve"> </v>
      </c>
      <c r="Q18" s="445"/>
      <c r="R18" s="593" t="str">
        <f>IF($AE18&lt;1," ",IF(Q18&lt;1," ",(Q18)/$AE18))</f>
        <v xml:space="preserve"> </v>
      </c>
      <c r="S18" s="433"/>
      <c r="T18" s="390" t="str">
        <f>IF($AE18&lt;1," ",IF(S18&lt;1," ",(S18)/$AE18))</f>
        <v xml:space="preserve"> </v>
      </c>
      <c r="U18" s="445"/>
      <c r="V18" s="390" t="str">
        <f>IF($AE18&lt;1," ",IF(U18&lt;1," ",(U18)/$AE18))</f>
        <v xml:space="preserve"> </v>
      </c>
      <c r="W18" s="445"/>
      <c r="X18" s="390" t="str">
        <f>IF($AE18&lt;1," ",IF(W18&lt;1," ",(W18)/$AE18))</f>
        <v xml:space="preserve"> </v>
      </c>
      <c r="Y18" s="445"/>
      <c r="Z18" s="390" t="str">
        <f>IF($AE18&lt;1," ",IF(Y18&lt;1," ",(Y18)/$AE18))</f>
        <v xml:space="preserve"> </v>
      </c>
      <c r="AA18" s="445"/>
      <c r="AB18" s="390" t="str">
        <f>IF($AE18&lt;1," ",IF(AA18&lt;1," ",(AA18)/$AE18))</f>
        <v xml:space="preserve"> </v>
      </c>
      <c r="AC18" s="445"/>
      <c r="AD18" s="434">
        <f>+E18+G18+I18+K18+M18+O18+Q18+S18+U18+W18+Y18+AA18+AC18</f>
        <v>0</v>
      </c>
      <c r="AE18" s="434">
        <f>'Budget-Summary MYP'!H21</f>
        <v>0</v>
      </c>
      <c r="AF18" s="434">
        <f t="shared" si="0"/>
        <v>0</v>
      </c>
    </row>
    <row r="19" spans="1:32" ht="15.75">
      <c r="A19" s="462" t="s">
        <v>325</v>
      </c>
      <c r="B19" s="146"/>
      <c r="C19" s="146"/>
      <c r="D19" s="431"/>
      <c r="E19" s="436"/>
      <c r="F19" s="390"/>
      <c r="G19" s="570"/>
      <c r="H19" s="390"/>
      <c r="I19" s="570"/>
      <c r="J19" s="390"/>
      <c r="K19" s="570"/>
      <c r="L19" s="390"/>
      <c r="M19" s="570"/>
      <c r="N19" s="390"/>
      <c r="O19" s="570"/>
      <c r="P19" s="390"/>
      <c r="Q19" s="570"/>
      <c r="R19" s="390"/>
      <c r="S19" s="570"/>
      <c r="T19" s="390"/>
      <c r="U19" s="570"/>
      <c r="V19" s="390"/>
      <c r="W19" s="570"/>
      <c r="X19" s="390"/>
      <c r="Y19" s="570"/>
      <c r="Z19" s="390"/>
      <c r="AA19" s="570"/>
      <c r="AB19" s="390"/>
      <c r="AC19" s="862"/>
      <c r="AD19" s="434"/>
      <c r="AE19" s="434"/>
      <c r="AF19" s="434"/>
    </row>
    <row r="20" spans="1:32" ht="15.75">
      <c r="A20" s="462"/>
      <c r="B20" s="146" t="s">
        <v>249</v>
      </c>
      <c r="C20" s="322">
        <v>8660</v>
      </c>
      <c r="D20" s="431"/>
      <c r="E20" s="432"/>
      <c r="F20" s="390" t="str">
        <f>IF($AE20&lt;1," ",IF(E20&lt;1," ",(E20)/$AE20))</f>
        <v xml:space="preserve"> </v>
      </c>
      <c r="G20" s="445"/>
      <c r="H20" s="390" t="str">
        <f>IF($AE20&lt;1," ",IF(G20&lt;1," ",(G20)/$AE20))</f>
        <v xml:space="preserve"> </v>
      </c>
      <c r="I20" s="445"/>
      <c r="J20" s="390" t="str">
        <f>IF($AE20&lt;1," ",IF(I20&lt;1," ",(I20)/$AE20))</f>
        <v xml:space="preserve"> </v>
      </c>
      <c r="K20" s="445"/>
      <c r="L20" s="390" t="str">
        <f>IF($AE20&lt;1," ",IF(K20&lt;1," ",(K20)/$AE20))</f>
        <v xml:space="preserve"> </v>
      </c>
      <c r="M20" s="445"/>
      <c r="N20" s="593" t="str">
        <f>IF($AE20&lt;1," ",IF(M20&lt;1," ",(M20)/$AE20))</f>
        <v xml:space="preserve"> </v>
      </c>
      <c r="O20" s="445"/>
      <c r="P20" s="390" t="str">
        <f>IF($AE20&lt;1," ",IF(O20&lt;1," ",(O20)/$AE20))</f>
        <v xml:space="preserve"> </v>
      </c>
      <c r="Q20" s="445"/>
      <c r="R20" s="593" t="str">
        <f>IF($AE20&lt;1," ",IF(Q20&lt;1," ",(Q20)/$AE20))</f>
        <v xml:space="preserve"> </v>
      </c>
      <c r="S20" s="433"/>
      <c r="T20" s="390" t="str">
        <f>IF($AE20&lt;1," ",IF(S20&lt;1," ",(S20)/$AE20))</f>
        <v xml:space="preserve"> </v>
      </c>
      <c r="U20" s="445"/>
      <c r="V20" s="390" t="str">
        <f>IF($AE20&lt;1," ",IF(U20&lt;1," ",(U20)/$AE20))</f>
        <v xml:space="preserve"> </v>
      </c>
      <c r="W20" s="445"/>
      <c r="X20" s="390" t="str">
        <f>IF($AE20&lt;1," ",IF(W20&lt;1," ",(W20)/$AE20))</f>
        <v xml:space="preserve"> </v>
      </c>
      <c r="Y20" s="445"/>
      <c r="Z20" s="390" t="str">
        <f>IF($AE20&lt;1," ",IF(Y20&lt;1," ",(Y20)/$AE20))</f>
        <v xml:space="preserve"> </v>
      </c>
      <c r="AA20" s="445"/>
      <c r="AB20" s="390" t="str">
        <f>IF($AE20&lt;1," ",IF(AA20&lt;1," ",(AA20)/$AE20))</f>
        <v xml:space="preserve"> </v>
      </c>
      <c r="AC20" s="445"/>
      <c r="AD20" s="434">
        <f>+E20+G20+I20+K20+M20+O20+Q20+S20+U20+W20+Y20+AA20+AC20</f>
        <v>0</v>
      </c>
      <c r="AE20" s="434">
        <f>'Budget-Summary MYP'!H23</f>
        <v>0</v>
      </c>
      <c r="AF20" s="434">
        <f t="shared" si="0"/>
        <v>0</v>
      </c>
    </row>
    <row r="21" spans="1:32" ht="15.75">
      <c r="A21" s="462"/>
      <c r="B21" s="146" t="s">
        <v>326</v>
      </c>
      <c r="C21" s="322">
        <v>8792</v>
      </c>
      <c r="D21" s="431"/>
      <c r="E21" s="432"/>
      <c r="F21" s="390" t="str">
        <f>IF($AE21&lt;1," ",IF(E21&lt;1," ",(E21)/$AE21))</f>
        <v xml:space="preserve"> </v>
      </c>
      <c r="G21" s="445"/>
      <c r="H21" s="390" t="str">
        <f>IF($AE21&lt;1," ",IF(G21&lt;1," ",(G21)/$AE21))</f>
        <v xml:space="preserve"> </v>
      </c>
      <c r="I21" s="445"/>
      <c r="J21" s="390" t="str">
        <f>IF($AE21&lt;1," ",IF(I21&lt;1," ",(I21)/$AE21))</f>
        <v xml:space="preserve"> </v>
      </c>
      <c r="K21" s="445"/>
      <c r="L21" s="390" t="str">
        <f>IF($AE21&lt;1," ",IF(K21&lt;1," ",(K21)/$AE21))</f>
        <v xml:space="preserve"> </v>
      </c>
      <c r="M21" s="445"/>
      <c r="N21" s="593" t="str">
        <f>IF($AE21&lt;1," ",IF(M21&lt;1," ",(M21)/$AE21))</f>
        <v xml:space="preserve"> </v>
      </c>
      <c r="O21" s="445"/>
      <c r="P21" s="390" t="str">
        <f>IF($AE21&lt;1," ",IF(O21&lt;1," ",(O21)/$AE21))</f>
        <v xml:space="preserve"> </v>
      </c>
      <c r="Q21" s="445"/>
      <c r="R21" s="593" t="str">
        <f>IF($AE21&lt;1," ",IF(Q21&lt;1," ",(Q21)/$AE21))</f>
        <v xml:space="preserve"> </v>
      </c>
      <c r="S21" s="433"/>
      <c r="T21" s="390" t="str">
        <f>IF($AE21&lt;1," ",IF(S21&lt;1," ",(S21)/$AE21))</f>
        <v xml:space="preserve"> </v>
      </c>
      <c r="U21" s="445"/>
      <c r="V21" s="390" t="str">
        <f>IF($AE21&lt;1," ",IF(U21&lt;1," ",(U21)/$AE21))</f>
        <v xml:space="preserve"> </v>
      </c>
      <c r="W21" s="445"/>
      <c r="X21" s="390" t="str">
        <f>IF($AE21&lt;1," ",IF(W21&lt;1," ",(W21)/$AE21))</f>
        <v xml:space="preserve"> </v>
      </c>
      <c r="Y21" s="445"/>
      <c r="Z21" s="390" t="str">
        <f>IF($AE21&lt;1," ",IF(Y21&lt;1," ",(Y21)/$AE21))</f>
        <v xml:space="preserve"> </v>
      </c>
      <c r="AA21" s="445"/>
      <c r="AB21" s="390" t="str">
        <f>IF($AE21&lt;1," ",IF(AA21&lt;1," ",(AA21)/$AE21))</f>
        <v xml:space="preserve"> </v>
      </c>
      <c r="AC21" s="445"/>
      <c r="AD21" s="434">
        <f>+E21+G21+I21+K21+M21+O21+Q21+S21+U21+W21+Y21+AA21+AC21</f>
        <v>0</v>
      </c>
      <c r="AE21" s="434">
        <f>'Budget-Summary MYP'!H24</f>
        <v>0</v>
      </c>
      <c r="AF21" s="434">
        <f t="shared" si="0"/>
        <v>0</v>
      </c>
    </row>
    <row r="22" spans="1:32" ht="15.75">
      <c r="A22" s="462"/>
      <c r="B22" s="146" t="s">
        <v>327</v>
      </c>
      <c r="C22" s="322" t="s">
        <v>107</v>
      </c>
      <c r="D22" s="431"/>
      <c r="E22" s="432"/>
      <c r="F22" s="390" t="str">
        <f>IF($AE22&lt;1," ",IF(E22&lt;1," ",(E22)/$AE22))</f>
        <v xml:space="preserve"> </v>
      </c>
      <c r="G22" s="445"/>
      <c r="H22" s="390" t="str">
        <f>IF($AE22&lt;1," ",IF(G22&lt;1," ",(G22)/$AE22))</f>
        <v xml:space="preserve"> </v>
      </c>
      <c r="I22" s="445"/>
      <c r="J22" s="390" t="str">
        <f>IF($AE22&lt;1," ",IF(I22&lt;1," ",(I22)/$AE22))</f>
        <v xml:space="preserve"> </v>
      </c>
      <c r="K22" s="445"/>
      <c r="L22" s="390" t="str">
        <f>IF($AE22&lt;1," ",IF(K22&lt;1," ",(K22)/$AE22))</f>
        <v xml:space="preserve"> </v>
      </c>
      <c r="M22" s="445"/>
      <c r="N22" s="593" t="str">
        <f>IF($AE22&lt;1," ",IF(M22&lt;1," ",(M22)/$AE22))</f>
        <v xml:space="preserve"> </v>
      </c>
      <c r="O22" s="445"/>
      <c r="P22" s="390" t="str">
        <f>IF($AE22&lt;1," ",IF(O22&lt;1," ",(O22)/$AE22))</f>
        <v xml:space="preserve"> </v>
      </c>
      <c r="Q22" s="445"/>
      <c r="R22" s="593" t="str">
        <f>IF($AE22&lt;1," ",IF(Q22&lt;1," ",(Q22)/$AE22))</f>
        <v xml:space="preserve"> </v>
      </c>
      <c r="S22" s="433"/>
      <c r="T22" s="390" t="str">
        <f>IF($AE22&lt;1," ",IF(S22&lt;1," ",(S22)/$AE22))</f>
        <v xml:space="preserve"> </v>
      </c>
      <c r="U22" s="445"/>
      <c r="V22" s="390" t="str">
        <f>IF($AE22&lt;1," ",IF(U22&lt;1," ",(U22)/$AE22))</f>
        <v xml:space="preserve"> </v>
      </c>
      <c r="W22" s="445"/>
      <c r="X22" s="390" t="str">
        <f>IF($AE22&lt;1," ",IF(W22&lt;1," ",(W22)/$AE22))</f>
        <v xml:space="preserve"> </v>
      </c>
      <c r="Y22" s="445"/>
      <c r="Z22" s="390" t="str">
        <f>IF($AE22&lt;1," ",IF(Y22&lt;1," ",(Y22)/$AE22))</f>
        <v xml:space="preserve"> </v>
      </c>
      <c r="AA22" s="445"/>
      <c r="AB22" s="390" t="str">
        <f>IF($AE22&lt;1," ",IF(AA22&lt;1," ",(AA22)/$AE22))</f>
        <v xml:space="preserve"> </v>
      </c>
      <c r="AC22" s="445"/>
      <c r="AD22" s="434">
        <f>+E22+G22+I22+K22+M22+O22+Q22+S22+U22+W22+Y22+AA22+AC22</f>
        <v>0</v>
      </c>
      <c r="AE22" s="434">
        <f>'Budget-Summary MYP'!H25</f>
        <v>0</v>
      </c>
      <c r="AF22" s="434">
        <f t="shared" si="0"/>
        <v>0</v>
      </c>
    </row>
    <row r="23" spans="1:32" ht="16.5" thickBot="1">
      <c r="A23" s="461" t="s">
        <v>328</v>
      </c>
      <c r="B23" s="437"/>
      <c r="C23" s="438"/>
      <c r="D23" s="438"/>
      <c r="E23" s="849">
        <f>SUM(E10:E22)</f>
        <v>0</v>
      </c>
      <c r="F23" s="439" t="str">
        <f>IF($AE23&lt;1," ",IF(E23&lt;1," ",(E23)/$AE23))</f>
        <v xml:space="preserve"> </v>
      </c>
      <c r="G23" s="850">
        <f>SUM(G10:G22)</f>
        <v>0</v>
      </c>
      <c r="H23" s="439" t="str">
        <f>IF($AE23&lt;1," ",IF(G23&lt;1," ",(G23)/$AE23))</f>
        <v xml:space="preserve"> </v>
      </c>
      <c r="I23" s="850">
        <f>SUM(I10:I22)</f>
        <v>0</v>
      </c>
      <c r="J23" s="439" t="str">
        <f>IF($AE23&lt;1," ",IF(I23&lt;1," ",(I23)/$AE23))</f>
        <v xml:space="preserve"> </v>
      </c>
      <c r="K23" s="850">
        <f>SUM(K10:K22)</f>
        <v>0</v>
      </c>
      <c r="L23" s="439" t="str">
        <f>IF($AE23&lt;1," ",IF(K23&lt;1," ",(K23)/$AE23))</f>
        <v xml:space="preserve"> </v>
      </c>
      <c r="M23" s="850">
        <f>SUM(M10:M22)</f>
        <v>0</v>
      </c>
      <c r="N23" s="595" t="str">
        <f>IF($AE23&lt;1," ",IF(M23&lt;1," ",(M23)/$AE23))</f>
        <v xml:space="preserve"> </v>
      </c>
      <c r="O23" s="850">
        <f>SUM(O10:O22)</f>
        <v>0</v>
      </c>
      <c r="P23" s="439" t="str">
        <f>IF($AE23&lt;1," ",IF(O23&lt;1," ",(O23)/$AE23))</f>
        <v xml:space="preserve"> </v>
      </c>
      <c r="Q23" s="850">
        <f>SUM(Q10:Q22)</f>
        <v>0</v>
      </c>
      <c r="R23" s="595" t="str">
        <f>IF($AE23&lt;1," ",IF(Q23&lt;1," ",(Q23)/$AE23))</f>
        <v xml:space="preserve"> </v>
      </c>
      <c r="S23" s="851">
        <f>SUM(S10:S22)</f>
        <v>0</v>
      </c>
      <c r="T23" s="439" t="str">
        <f>IF($AE23&lt;1," ",IF(S23&lt;1," ",(S23)/$AE23))</f>
        <v xml:space="preserve"> </v>
      </c>
      <c r="U23" s="850">
        <f>SUM(U10:U22)</f>
        <v>0</v>
      </c>
      <c r="V23" s="439" t="str">
        <f>IF($AE23&lt;1," ",IF(U23&lt;1," ",(U23)/$AE23))</f>
        <v xml:space="preserve"> </v>
      </c>
      <c r="W23" s="850">
        <f>SUM(W10:W22)</f>
        <v>0</v>
      </c>
      <c r="X23" s="439" t="str">
        <f>IF($AE23&lt;1," ",IF(W23&lt;1," ",(W23)/$AE23))</f>
        <v xml:space="preserve"> </v>
      </c>
      <c r="Y23" s="850">
        <f>SUM(Y10:Y22)</f>
        <v>0</v>
      </c>
      <c r="Z23" s="439" t="str">
        <f>IF($AE23&lt;1," ",IF(Y23&lt;1," ",(Y23)/$AE23))</f>
        <v xml:space="preserve"> </v>
      </c>
      <c r="AA23" s="850">
        <f>SUM(AA10:AA22)</f>
        <v>0</v>
      </c>
      <c r="AB23" s="439" t="str">
        <f>IF($AE23&lt;1," ",IF(AA23&lt;1," ",(AA23)/$AE23))</f>
        <v xml:space="preserve"> </v>
      </c>
      <c r="AC23" s="850">
        <f>SUM(AC10:AC22)</f>
        <v>0</v>
      </c>
      <c r="AD23" s="852">
        <f>SUM(AD10:AD22)</f>
        <v>0</v>
      </c>
      <c r="AE23" s="852">
        <f>SUM(AE10:AE22)</f>
        <v>0</v>
      </c>
      <c r="AF23" s="852">
        <f>SUM(AF10:AF22)</f>
        <v>0</v>
      </c>
    </row>
    <row r="24" spans="1:32" ht="15.75">
      <c r="A24" s="463"/>
      <c r="B24" s="425"/>
      <c r="C24" s="76"/>
      <c r="D24" s="76"/>
      <c r="E24" s="77"/>
      <c r="F24" s="225"/>
      <c r="G24" s="78"/>
      <c r="H24" s="225"/>
      <c r="I24" s="78"/>
      <c r="J24" s="225"/>
      <c r="K24" s="78"/>
      <c r="L24" s="225"/>
      <c r="M24" s="78"/>
      <c r="N24" s="225"/>
      <c r="O24" s="78"/>
      <c r="P24" s="225"/>
      <c r="Q24" s="78"/>
      <c r="R24" s="225"/>
      <c r="S24" s="78"/>
      <c r="T24" s="225"/>
      <c r="U24" s="78"/>
      <c r="V24" s="225"/>
      <c r="W24" s="78"/>
      <c r="X24" s="225"/>
      <c r="Y24" s="78"/>
      <c r="Z24" s="225"/>
      <c r="AA24" s="78"/>
      <c r="AB24" s="225"/>
      <c r="AC24" s="1161"/>
      <c r="AD24" s="1161"/>
      <c r="AE24" s="1161"/>
      <c r="AF24" s="1179"/>
    </row>
    <row r="25" spans="1:32" ht="15.75">
      <c r="A25" s="71" t="s">
        <v>3</v>
      </c>
      <c r="B25" s="209"/>
      <c r="C25" s="428"/>
      <c r="D25" s="428"/>
      <c r="E25" s="607"/>
      <c r="F25" s="539"/>
      <c r="G25" s="585"/>
      <c r="H25" s="539"/>
      <c r="I25" s="585"/>
      <c r="J25" s="539"/>
      <c r="K25" s="585"/>
      <c r="L25" s="539"/>
      <c r="M25" s="585"/>
      <c r="N25" s="539"/>
      <c r="O25" s="585"/>
      <c r="P25" s="539"/>
      <c r="Q25" s="585"/>
      <c r="R25" s="539"/>
      <c r="S25" s="585"/>
      <c r="T25" s="539"/>
      <c r="U25" s="585"/>
      <c r="V25" s="539"/>
      <c r="W25" s="585"/>
      <c r="X25" s="539"/>
      <c r="Y25" s="585"/>
      <c r="Z25" s="539"/>
      <c r="AA25" s="585"/>
      <c r="AB25" s="539"/>
      <c r="AC25" s="1165"/>
      <c r="AD25" s="1165"/>
      <c r="AE25" s="1165"/>
      <c r="AF25" s="1174"/>
    </row>
    <row r="26" spans="1:32" ht="15.75">
      <c r="A26" s="462" t="s">
        <v>4</v>
      </c>
      <c r="B26" s="146"/>
      <c r="C26" s="322" t="s">
        <v>108</v>
      </c>
      <c r="D26" s="431"/>
      <c r="E26" s="432"/>
      <c r="F26" s="390" t="str">
        <f>IF($AE$26&lt;1," ",IF(E26&lt;1," ",(E26)/$AE$26))</f>
        <v xml:space="preserve"> </v>
      </c>
      <c r="G26" s="445"/>
      <c r="H26" s="390" t="str">
        <f>IF($AE$26&lt;1," ",IF(G26&lt;1," ",(G26)/$AE$26))</f>
        <v xml:space="preserve"> </v>
      </c>
      <c r="I26" s="445"/>
      <c r="J26" s="390" t="str">
        <f>IF($AE$26&lt;1," ",IF(I26&lt;1," ",(I26)/$AE$26))</f>
        <v xml:space="preserve"> </v>
      </c>
      <c r="K26" s="445"/>
      <c r="L26" s="390" t="str">
        <f>IF($AE$26&lt;1," ",IF(K26&lt;1," ",(K26)/$AE$26))</f>
        <v xml:space="preserve"> </v>
      </c>
      <c r="M26" s="445"/>
      <c r="N26" s="593" t="str">
        <f>IF($AE$26&lt;1," ",IF(M26&lt;1," ",(M26)/$AE$26))</f>
        <v xml:space="preserve"> </v>
      </c>
      <c r="O26" s="445"/>
      <c r="P26" s="593" t="str">
        <f>IF($AE$26&lt;1," ",IF(O26&lt;1," ",(O26)/$AE$26))</f>
        <v xml:space="preserve"> </v>
      </c>
      <c r="Q26" s="445"/>
      <c r="R26" s="593" t="str">
        <f>IF($AE$26&lt;1," ",IF(Q26&lt;1," ",(Q26)/$AE$26))</f>
        <v xml:space="preserve"> </v>
      </c>
      <c r="S26" s="433"/>
      <c r="T26" s="390" t="str">
        <f>IF($AE$26&lt;1," ",IF(S26&lt;1," ",(S26)/$AE$26))</f>
        <v xml:space="preserve"> </v>
      </c>
      <c r="U26" s="445"/>
      <c r="V26" s="390" t="str">
        <f>IF($AE$26&lt;1," ",IF(U26&lt;1," ",(U26)/$AE$26))</f>
        <v xml:space="preserve"> </v>
      </c>
      <c r="W26" s="445"/>
      <c r="X26" s="390" t="str">
        <f>IF($AE$26&lt;1," ",IF(W26&lt;1," ",(W26)/$AE$26))</f>
        <v xml:space="preserve"> </v>
      </c>
      <c r="Y26" s="445"/>
      <c r="Z26" s="390" t="str">
        <f>IF($AE$26&lt;1," ",IF(Y26&lt;1," ",(Y26)/$AE$26))</f>
        <v xml:space="preserve"> </v>
      </c>
      <c r="AA26" s="445"/>
      <c r="AB26" s="390" t="str">
        <f>IF($AE$26&lt;1," ",IF(AA26&lt;1," ",(AA26)/$AE$26))</f>
        <v xml:space="preserve"> </v>
      </c>
      <c r="AC26" s="450"/>
      <c r="AD26" s="442">
        <f t="shared" ref="AD26:AD33" si="1">+E26+G26+I26+K26+M26+O26+Q26+S26+U26+W26+Y26+AA26+AC26</f>
        <v>0</v>
      </c>
      <c r="AE26" s="442">
        <f>'Budget-Summary MYP'!H29</f>
        <v>0</v>
      </c>
      <c r="AF26" s="442">
        <f t="shared" ref="AF26:AF33" si="2">+AE26-AD26</f>
        <v>0</v>
      </c>
    </row>
    <row r="27" spans="1:32" ht="15.75">
      <c r="A27" s="462" t="s">
        <v>24</v>
      </c>
      <c r="B27" s="146"/>
      <c r="C27" s="322" t="s">
        <v>109</v>
      </c>
      <c r="D27" s="431"/>
      <c r="E27" s="432"/>
      <c r="F27" s="390" t="str">
        <f>IF($AE$27&lt;1," ",IF(E27&lt;1," ",(E27)/$AE$27))</f>
        <v xml:space="preserve"> </v>
      </c>
      <c r="G27" s="445"/>
      <c r="H27" s="390" t="str">
        <f>IF($AE$27&lt;1," ",IF(G27&lt;1," ",(G27)/$AE$27))</f>
        <v xml:space="preserve"> </v>
      </c>
      <c r="I27" s="445"/>
      <c r="J27" s="390" t="str">
        <f>IF($AE$27&lt;1," ",IF(I27&lt;1," ",(I27)/$AE$27))</f>
        <v xml:space="preserve"> </v>
      </c>
      <c r="K27" s="445"/>
      <c r="L27" s="390" t="str">
        <f>IF($AE$27&lt;1," ",IF(K27&lt;1," ",(K27)/$AE$27))</f>
        <v xml:space="preserve"> </v>
      </c>
      <c r="M27" s="445"/>
      <c r="N27" s="593" t="str">
        <f>IF($AE$27&lt;1," ",IF(M27&lt;1," ",(M27)/$AE$27))</f>
        <v xml:space="preserve"> </v>
      </c>
      <c r="O27" s="445"/>
      <c r="P27" s="593" t="str">
        <f>IF($AE$27&lt;1," ",IF(O27&lt;1," ",(O27)/$AE$27))</f>
        <v xml:space="preserve"> </v>
      </c>
      <c r="Q27" s="445"/>
      <c r="R27" s="593" t="str">
        <f>IF($AE$27&lt;1," ",IF(Q27&lt;1," ",(Q27)/$AE$27))</f>
        <v xml:space="preserve"> </v>
      </c>
      <c r="S27" s="433"/>
      <c r="T27" s="390" t="str">
        <f>IF($AE$27&lt;1," ",IF(S27&lt;1," ",(S27)/$AE$27))</f>
        <v xml:space="preserve"> </v>
      </c>
      <c r="U27" s="445"/>
      <c r="V27" s="390" t="str">
        <f>IF($AE$27&lt;1," ",IF(U27&lt;1," ",(U27)/$AE$27))</f>
        <v xml:space="preserve"> </v>
      </c>
      <c r="W27" s="445"/>
      <c r="X27" s="390" t="str">
        <f>IF($AE$27&lt;1," ",IF(W27&lt;1," ",(W27)/$AE$27))</f>
        <v xml:space="preserve"> </v>
      </c>
      <c r="Y27" s="445"/>
      <c r="Z27" s="390" t="str">
        <f>IF($AE$27&lt;1," ",IF(Y27&lt;1," ",(Y27)/$AE$27))</f>
        <v xml:space="preserve"> </v>
      </c>
      <c r="AA27" s="445"/>
      <c r="AB27" s="390" t="str">
        <f>IF($AE$27&lt;1," ",IF(AA27&lt;1," ",(AA27)/$AE$27))</f>
        <v xml:space="preserve"> </v>
      </c>
      <c r="AC27" s="450"/>
      <c r="AD27" s="442">
        <f t="shared" si="1"/>
        <v>0</v>
      </c>
      <c r="AE27" s="442">
        <f>'Budget-Summary MYP'!H30</f>
        <v>0</v>
      </c>
      <c r="AF27" s="442">
        <f t="shared" si="2"/>
        <v>0</v>
      </c>
    </row>
    <row r="28" spans="1:32" ht="15.75">
      <c r="A28" s="462" t="s">
        <v>25</v>
      </c>
      <c r="B28" s="146"/>
      <c r="C28" s="322" t="s">
        <v>110</v>
      </c>
      <c r="D28" s="431"/>
      <c r="E28" s="432"/>
      <c r="F28" s="390" t="str">
        <f>IF($AE$28&lt;1," ",IF(E28&lt;1," ",(E28)/$AE$28))</f>
        <v xml:space="preserve"> </v>
      </c>
      <c r="G28" s="445"/>
      <c r="H28" s="390" t="str">
        <f>IF($AE$28&lt;1," ",IF(G28&lt;1," ",(G28)/$AE$28))</f>
        <v xml:space="preserve"> </v>
      </c>
      <c r="I28" s="445"/>
      <c r="J28" s="390" t="str">
        <f>IF($AE$28&lt;1," ",IF(I28&lt;1," ",(I28)/$AE$28))</f>
        <v xml:space="preserve"> </v>
      </c>
      <c r="K28" s="445"/>
      <c r="L28" s="390" t="str">
        <f>IF($AE$28&lt;1," ",IF(K28&lt;1," ",(K28)/$AE$28))</f>
        <v xml:space="preserve"> </v>
      </c>
      <c r="M28" s="445"/>
      <c r="N28" s="593" t="str">
        <f>IF($AE$28&lt;1," ",IF(M28&lt;1," ",(M28)/$AE$28))</f>
        <v xml:space="preserve"> </v>
      </c>
      <c r="O28" s="445"/>
      <c r="P28" s="593" t="str">
        <f>IF($AE$28&lt;1," ",IF(O28&lt;1," ",(O28)/$AE$28))</f>
        <v xml:space="preserve"> </v>
      </c>
      <c r="Q28" s="445"/>
      <c r="R28" s="593" t="str">
        <f>IF($AE$28&lt;1," ",IF(Q28&lt;1," ",(Q28)/$AE$28))</f>
        <v xml:space="preserve"> </v>
      </c>
      <c r="S28" s="433"/>
      <c r="T28" s="390" t="str">
        <f>IF($AE$28&lt;1," ",IF(S28&lt;1," ",(S28)/$AE$28))</f>
        <v xml:space="preserve"> </v>
      </c>
      <c r="U28" s="445"/>
      <c r="V28" s="390" t="str">
        <f>IF($AE$28&lt;1," ",IF(U28&lt;1," ",(U28)/$AE$28))</f>
        <v xml:space="preserve"> </v>
      </c>
      <c r="W28" s="445"/>
      <c r="X28" s="390" t="str">
        <f>IF($AE$28&lt;1," ",IF(W28&lt;1," ",(W28)/$AE$28))</f>
        <v xml:space="preserve"> </v>
      </c>
      <c r="Y28" s="445"/>
      <c r="Z28" s="390" t="str">
        <f>IF($AE$28&lt;1," ",IF(Y28&lt;1," ",(Y28)/$AE$28))</f>
        <v xml:space="preserve"> </v>
      </c>
      <c r="AA28" s="445"/>
      <c r="AB28" s="390" t="str">
        <f>IF($AE$28&lt;1," ",IF(AA28&lt;1," ",(AA28)/$AE$28))</f>
        <v xml:space="preserve"> </v>
      </c>
      <c r="AC28" s="450"/>
      <c r="AD28" s="442">
        <f t="shared" si="1"/>
        <v>0</v>
      </c>
      <c r="AE28" s="442">
        <f>'Budget-Summary MYP'!H31</f>
        <v>0</v>
      </c>
      <c r="AF28" s="442">
        <f t="shared" si="2"/>
        <v>0</v>
      </c>
    </row>
    <row r="29" spans="1:32" ht="15.75">
      <c r="A29" s="462" t="s">
        <v>26</v>
      </c>
      <c r="B29" s="146"/>
      <c r="C29" s="322" t="s">
        <v>111</v>
      </c>
      <c r="D29" s="431"/>
      <c r="E29" s="432"/>
      <c r="F29" s="390" t="str">
        <f>IF($AE$29&lt;1," ",IF(E29&lt;1," ",(E29)/$AE$29))</f>
        <v xml:space="preserve"> </v>
      </c>
      <c r="G29" s="445"/>
      <c r="H29" s="390" t="str">
        <f>IF($AE$29&lt;1," ",IF(G29&lt;1," ",(G29)/$AE$29))</f>
        <v xml:space="preserve"> </v>
      </c>
      <c r="I29" s="445"/>
      <c r="J29" s="390" t="str">
        <f>IF($AE$29&lt;1," ",IF(I29&lt;1," ",(I29)/$AE$29))</f>
        <v xml:space="preserve"> </v>
      </c>
      <c r="K29" s="445"/>
      <c r="L29" s="390" t="str">
        <f>IF($AE$29&lt;1," ",IF(K29&lt;1," ",(K29)/$AE$29))</f>
        <v xml:space="preserve"> </v>
      </c>
      <c r="M29" s="445"/>
      <c r="N29" s="593" t="str">
        <f>IF($AE$29&lt;1," ",IF(M29&lt;1," ",(M29)/$AE$29))</f>
        <v xml:space="preserve"> </v>
      </c>
      <c r="O29" s="445"/>
      <c r="P29" s="593" t="str">
        <f>IF($AE$29&lt;1," ",IF(O29&lt;1," ",(O29)/$AE$29))</f>
        <v xml:space="preserve"> </v>
      </c>
      <c r="Q29" s="445"/>
      <c r="R29" s="593" t="str">
        <f>IF($AE$29&lt;1," ",IF(Q29&lt;1," ",(Q29)/$AE$29))</f>
        <v xml:space="preserve"> </v>
      </c>
      <c r="S29" s="433"/>
      <c r="T29" s="390" t="str">
        <f>IF($AE$29&lt;1," ",IF(S29&lt;1," ",(S29)/$AE$29))</f>
        <v xml:space="preserve"> </v>
      </c>
      <c r="U29" s="445"/>
      <c r="V29" s="390" t="str">
        <f>IF($AE$29&lt;1," ",IF(U29&lt;1," ",(U29)/$AE$29))</f>
        <v xml:space="preserve"> </v>
      </c>
      <c r="W29" s="445"/>
      <c r="X29" s="390" t="str">
        <f>IF($AE$29&lt;1," ",IF(W29&lt;1," ",(W29)/$AE$29))</f>
        <v xml:space="preserve"> </v>
      </c>
      <c r="Y29" s="445"/>
      <c r="Z29" s="390" t="str">
        <f>IF($AE$29&lt;1," ",IF(Y29&lt;1," ",(Y29)/$AE$29))</f>
        <v xml:space="preserve"> </v>
      </c>
      <c r="AA29" s="445"/>
      <c r="AB29" s="390" t="str">
        <f>IF($AE$29&lt;1," ",IF(AA29&lt;1," ",(AA29)/$AE$29))</f>
        <v xml:space="preserve"> </v>
      </c>
      <c r="AC29" s="450"/>
      <c r="AD29" s="442">
        <f t="shared" si="1"/>
        <v>0</v>
      </c>
      <c r="AE29" s="442">
        <f>'Budget-Summary MYP'!H32</f>
        <v>0</v>
      </c>
      <c r="AF29" s="442">
        <f t="shared" si="2"/>
        <v>0</v>
      </c>
    </row>
    <row r="30" spans="1:32" ht="15.75">
      <c r="A30" s="462" t="s">
        <v>27</v>
      </c>
      <c r="B30" s="146"/>
      <c r="C30" s="322" t="s">
        <v>112</v>
      </c>
      <c r="D30" s="431"/>
      <c r="E30" s="432"/>
      <c r="F30" s="390" t="str">
        <f>IF($AE$30&lt;1," ",IF(E30&lt;1," ",(E30)/$AE$30))</f>
        <v xml:space="preserve"> </v>
      </c>
      <c r="G30" s="445"/>
      <c r="H30" s="390" t="str">
        <f>IF($AE$30&lt;1," ",IF(G30&lt;1," ",(G30)/$AE$30))</f>
        <v xml:space="preserve"> </v>
      </c>
      <c r="I30" s="445"/>
      <c r="J30" s="390" t="str">
        <f>IF($AE$30&lt;1," ",IF(I30&lt;1," ",(I30)/$AE$30))</f>
        <v xml:space="preserve"> </v>
      </c>
      <c r="K30" s="445"/>
      <c r="L30" s="390" t="str">
        <f>IF($AE$30&lt;1," ",IF(K30&lt;1," ",(K30)/$AE$30))</f>
        <v xml:space="preserve"> </v>
      </c>
      <c r="M30" s="445"/>
      <c r="N30" s="593" t="str">
        <f>IF($AE$30&lt;1," ",IF(M30&lt;1," ",(M30)/$AE$30))</f>
        <v xml:space="preserve"> </v>
      </c>
      <c r="O30" s="445"/>
      <c r="P30" s="593" t="str">
        <f>IF($AE$30&lt;1," ",IF(O30&lt;1," ",(O30)/$AE$30))</f>
        <v xml:space="preserve"> </v>
      </c>
      <c r="Q30" s="445"/>
      <c r="R30" s="593" t="str">
        <f>IF($AE$30&lt;1," ",IF(Q30&lt;1," ",(Q30)/$AE$30))</f>
        <v xml:space="preserve"> </v>
      </c>
      <c r="S30" s="433"/>
      <c r="T30" s="390" t="str">
        <f>IF($AE$30&lt;1," ",IF(S30&lt;1," ",(S30)/$AE$30))</f>
        <v xml:space="preserve"> </v>
      </c>
      <c r="U30" s="445"/>
      <c r="V30" s="390" t="str">
        <f>IF($AE$30&lt;1," ",IF(U30&lt;1," ",(U30)/$AE$30))</f>
        <v xml:space="preserve"> </v>
      </c>
      <c r="W30" s="445"/>
      <c r="X30" s="390" t="str">
        <f>IF($AE$30&lt;1," ",IF(W30&lt;1," ",(W30)/$AE$30))</f>
        <v xml:space="preserve"> </v>
      </c>
      <c r="Y30" s="445"/>
      <c r="Z30" s="390" t="str">
        <f>IF($AE$30&lt;1," ",IF(Y30&lt;1," ",(Y30)/$AE$30))</f>
        <v xml:space="preserve"> </v>
      </c>
      <c r="AA30" s="445"/>
      <c r="AB30" s="390" t="str">
        <f>IF($AE$30&lt;1," ",IF(AA30&lt;1," ",(AA30)/$AE$30))</f>
        <v xml:space="preserve"> </v>
      </c>
      <c r="AC30" s="450"/>
      <c r="AD30" s="442">
        <f t="shared" si="1"/>
        <v>0</v>
      </c>
      <c r="AE30" s="442">
        <f>'Budget-Summary MYP'!H33</f>
        <v>0</v>
      </c>
      <c r="AF30" s="442">
        <f t="shared" si="2"/>
        <v>0</v>
      </c>
    </row>
    <row r="31" spans="1:32" ht="15.75">
      <c r="A31" s="462" t="s">
        <v>5</v>
      </c>
      <c r="B31" s="146"/>
      <c r="C31" s="322" t="s">
        <v>113</v>
      </c>
      <c r="D31" s="431"/>
      <c r="E31" s="432"/>
      <c r="F31" s="390" t="str">
        <f>IF($AE$31&lt;1," ",IF(E31&lt;1," ",(E31)/$AE$31))</f>
        <v xml:space="preserve"> </v>
      </c>
      <c r="G31" s="445"/>
      <c r="H31" s="390" t="str">
        <f>IF($AE$31&lt;1," ",IF(G31&lt;1," ",(G31)/$AE$31))</f>
        <v xml:space="preserve"> </v>
      </c>
      <c r="I31" s="445"/>
      <c r="J31" s="390" t="str">
        <f>IF($AE$31&lt;1," ",IF(I31&lt;1," ",(I31)/$AE$31))</f>
        <v xml:space="preserve"> </v>
      </c>
      <c r="K31" s="445"/>
      <c r="L31" s="390" t="str">
        <f>IF($AE$31&lt;1," ",IF(K31&lt;1," ",(K31)/$AE$31))</f>
        <v xml:space="preserve"> </v>
      </c>
      <c r="M31" s="445"/>
      <c r="N31" s="593" t="str">
        <f>IF($AE$31&lt;1," ",IF(M31&lt;1," ",(M31)/$AE$31))</f>
        <v xml:space="preserve"> </v>
      </c>
      <c r="O31" s="445"/>
      <c r="P31" s="593" t="str">
        <f>IF($AE$31&lt;1," ",IF(O31&lt;1," ",(O31)/$AE$31))</f>
        <v xml:space="preserve"> </v>
      </c>
      <c r="Q31" s="445"/>
      <c r="R31" s="593" t="str">
        <f>IF($AE$31&lt;1," ",IF(Q31&lt;1," ",(Q31)/$AE$31))</f>
        <v xml:space="preserve"> </v>
      </c>
      <c r="S31" s="433"/>
      <c r="T31" s="390" t="str">
        <f>IF($AE$31&lt;1," ",IF(S31&lt;1," ",(S31)/$AE$31))</f>
        <v xml:space="preserve"> </v>
      </c>
      <c r="U31" s="445"/>
      <c r="V31" s="390" t="str">
        <f>IF($AE$31&lt;1," ",IF(U31&lt;1," ",(U31)/$AE$31))</f>
        <v xml:space="preserve"> </v>
      </c>
      <c r="W31" s="445"/>
      <c r="X31" s="390" t="str">
        <f>IF($AE$31&lt;1," ",IF(W31&lt;1," ",(W31)/$AE$31))</f>
        <v xml:space="preserve"> </v>
      </c>
      <c r="Y31" s="445"/>
      <c r="Z31" s="390" t="str">
        <f>IF($AE$31&lt;1," ",IF(Y31&lt;1," ",(Y31)/$AE$31))</f>
        <v xml:space="preserve"> </v>
      </c>
      <c r="AA31" s="445"/>
      <c r="AB31" s="390" t="str">
        <f>IF($AE$31&lt;1," ",IF(AA31&lt;1," ",(AA31)/$AE$31))</f>
        <v xml:space="preserve"> </v>
      </c>
      <c r="AC31" s="450"/>
      <c r="AD31" s="442">
        <f t="shared" si="1"/>
        <v>0</v>
      </c>
      <c r="AE31" s="442">
        <f>'Budget-Summary MYP'!H34</f>
        <v>0</v>
      </c>
      <c r="AF31" s="442">
        <f t="shared" si="2"/>
        <v>0</v>
      </c>
    </row>
    <row r="32" spans="1:32" ht="15.75">
      <c r="A32" s="462" t="s">
        <v>28</v>
      </c>
      <c r="B32" s="146"/>
      <c r="C32" s="322" t="s">
        <v>114</v>
      </c>
      <c r="D32" s="431"/>
      <c r="E32" s="432"/>
      <c r="F32" s="390" t="str">
        <f>IF($AE$32&lt;1," ",IF(E32&lt;1," ",(E32)/$AE$32))</f>
        <v xml:space="preserve"> </v>
      </c>
      <c r="G32" s="445"/>
      <c r="H32" s="390" t="str">
        <f>IF($AE$32&lt;1," ",IF(G32&lt;1," ",(G32)/$AE$32))</f>
        <v xml:space="preserve"> </v>
      </c>
      <c r="I32" s="445"/>
      <c r="J32" s="390" t="str">
        <f>IF($AE$32&lt;1," ",IF(I32&lt;1," ",(I32)/$AE$32))</f>
        <v xml:space="preserve"> </v>
      </c>
      <c r="K32" s="445"/>
      <c r="L32" s="390" t="str">
        <f>IF($AE$32&lt;1," ",IF(K32&lt;1," ",(K32)/$AE$32))</f>
        <v xml:space="preserve"> </v>
      </c>
      <c r="M32" s="445"/>
      <c r="N32" s="593" t="str">
        <f>IF($AE$32&lt;1," ",IF(M32&lt;1," ",(M32)/$AE$32))</f>
        <v xml:space="preserve"> </v>
      </c>
      <c r="O32" s="445"/>
      <c r="P32" s="593" t="str">
        <f>IF($AE$32&lt;1," ",IF(O32&lt;1," ",(O32)/$AE$32))</f>
        <v xml:space="preserve"> </v>
      </c>
      <c r="Q32" s="445"/>
      <c r="R32" s="593" t="str">
        <f>IF($AE$32&lt;1," ",IF(Q32&lt;1," ",(Q32)/$AE$32))</f>
        <v xml:space="preserve"> </v>
      </c>
      <c r="S32" s="433"/>
      <c r="T32" s="390" t="str">
        <f>IF($AE$32&lt;1," ",IF(S32&lt;1," ",(S32)/$AE$32))</f>
        <v xml:space="preserve"> </v>
      </c>
      <c r="U32" s="445"/>
      <c r="V32" s="390" t="str">
        <f>IF($AE$32&lt;1," ",IF(U32&lt;1," ",(U32)/$AE$32))</f>
        <v xml:space="preserve"> </v>
      </c>
      <c r="W32" s="445"/>
      <c r="X32" s="390" t="str">
        <f>IF($AE$32&lt;1," ",IF(W32&lt;1," ",(W32)/$AE$32))</f>
        <v xml:space="preserve"> </v>
      </c>
      <c r="Y32" s="445"/>
      <c r="Z32" s="390" t="str">
        <f>IF($AE$32&lt;1," ",IF(Y32&lt;1," ",(Y32)/$AE$32))</f>
        <v xml:space="preserve"> </v>
      </c>
      <c r="AA32" s="445"/>
      <c r="AB32" s="390" t="str">
        <f>IF($AE$32&lt;1," ",IF(AA32&lt;1," ",(AA32)/$AE$32))</f>
        <v xml:space="preserve"> </v>
      </c>
      <c r="AC32" s="450"/>
      <c r="AD32" s="442">
        <f t="shared" si="1"/>
        <v>0</v>
      </c>
      <c r="AE32" s="442">
        <f>'Budget-Summary MYP'!H35</f>
        <v>0</v>
      </c>
      <c r="AF32" s="442">
        <f t="shared" si="2"/>
        <v>0</v>
      </c>
    </row>
    <row r="33" spans="1:32" ht="15.75">
      <c r="A33" s="462" t="s">
        <v>157</v>
      </c>
      <c r="B33" s="146"/>
      <c r="C33" s="322" t="s">
        <v>120</v>
      </c>
      <c r="D33" s="431"/>
      <c r="E33" s="432"/>
      <c r="F33" s="390" t="str">
        <f>IF($AE33&lt;1," ",IF(E33&lt;1," ",(E33)/$AE33))</f>
        <v xml:space="preserve"> </v>
      </c>
      <c r="G33" s="445"/>
      <c r="H33" s="390" t="str">
        <f>IF($AE33&lt;1," ",IF(G33&lt;1," ",(G33)/$AE33))</f>
        <v xml:space="preserve"> </v>
      </c>
      <c r="I33" s="445"/>
      <c r="J33" s="390" t="str">
        <f>IF($AE33&lt;1," ",IF(I33&lt;1," ",(I33)/$AE33))</f>
        <v xml:space="preserve"> </v>
      </c>
      <c r="K33" s="445"/>
      <c r="L33" s="390" t="str">
        <f>IF($AE33&lt;1," ",IF(K33&lt;1," ",(K33)/$AE33))</f>
        <v xml:space="preserve"> </v>
      </c>
      <c r="M33" s="445"/>
      <c r="N33" s="593" t="str">
        <f>IF($AE33&lt;1," ",IF(M33&lt;1," ",(M33)/$AE33))</f>
        <v xml:space="preserve"> </v>
      </c>
      <c r="O33" s="445"/>
      <c r="P33" s="593" t="str">
        <f>IF($AE33&lt;1," ",IF(O33&lt;1," ",(O33)/$AE33))</f>
        <v xml:space="preserve"> </v>
      </c>
      <c r="Q33" s="445"/>
      <c r="R33" s="593" t="str">
        <f>IF($AE33&lt;1," ",IF(Q33&lt;1," ",(Q33)/$AE33))</f>
        <v xml:space="preserve"> </v>
      </c>
      <c r="S33" s="433"/>
      <c r="T33" s="390" t="str">
        <f>IF($AE33&lt;1," ",IF(S33&lt;1," ",(S33)/$AE33))</f>
        <v xml:space="preserve"> </v>
      </c>
      <c r="U33" s="445"/>
      <c r="V33" s="390" t="str">
        <f>IF($AE33&lt;1," ",IF(U33&lt;1," ",(U33)/$AE33))</f>
        <v xml:space="preserve"> </v>
      </c>
      <c r="W33" s="445"/>
      <c r="X33" s="390" t="str">
        <f>IF($AE33&lt;1," ",IF(W33&lt;1," ",(W33)/$AE33))</f>
        <v xml:space="preserve"> </v>
      </c>
      <c r="Y33" s="445"/>
      <c r="Z33" s="390" t="str">
        <f>IF($AE33&lt;1," ",IF(Y33&lt;1," ",(Y33)/$AE33))</f>
        <v xml:space="preserve"> </v>
      </c>
      <c r="AA33" s="445"/>
      <c r="AB33" s="390" t="str">
        <f>IF($AE33&lt;1," ",IF(AA33&lt;1," ",(AA33)/$AE33))</f>
        <v xml:space="preserve"> </v>
      </c>
      <c r="AC33" s="450"/>
      <c r="AD33" s="442">
        <f t="shared" si="1"/>
        <v>0</v>
      </c>
      <c r="AE33" s="442">
        <f>'Budget-Summary MYP'!H36</f>
        <v>0</v>
      </c>
      <c r="AF33" s="442">
        <f t="shared" si="2"/>
        <v>0</v>
      </c>
    </row>
    <row r="34" spans="1:32" ht="16.5" thickBot="1">
      <c r="A34" s="461" t="s">
        <v>29</v>
      </c>
      <c r="B34" s="437"/>
      <c r="C34" s="438"/>
      <c r="D34" s="438"/>
      <c r="E34" s="849">
        <f>+SUM(E26:E33)</f>
        <v>0</v>
      </c>
      <c r="F34" s="439" t="str">
        <f>IF($AE34&lt;1," ",IF(E34&lt;1," ",(E34)/$AE34))</f>
        <v xml:space="preserve"> </v>
      </c>
      <c r="G34" s="850">
        <f>+SUM(G26:G33)</f>
        <v>0</v>
      </c>
      <c r="H34" s="439" t="str">
        <f>IF($AE34&lt;1," ",IF(G34&lt;1," ",(G34)/$AE34))</f>
        <v xml:space="preserve"> </v>
      </c>
      <c r="I34" s="850">
        <f>+SUM(I26:I33)</f>
        <v>0</v>
      </c>
      <c r="J34" s="439" t="str">
        <f>IF($AE34&lt;1," ",IF(I34&lt;1," ",(I34)/$AE34))</f>
        <v xml:space="preserve"> </v>
      </c>
      <c r="K34" s="850">
        <f>+SUM(K26:K33)</f>
        <v>0</v>
      </c>
      <c r="L34" s="439" t="str">
        <f>IF($AE34&lt;1," ",IF(K34&lt;1," ",(K34)/$AE34))</f>
        <v xml:space="preserve"> </v>
      </c>
      <c r="M34" s="850">
        <f>+SUM(M26:M33)</f>
        <v>0</v>
      </c>
      <c r="N34" s="595" t="str">
        <f>IF($AE34&lt;1," ",IF(M34&lt;1," ",(M34)/$AE34))</f>
        <v xml:space="preserve"> </v>
      </c>
      <c r="O34" s="850">
        <f>+SUM(O26:O33)</f>
        <v>0</v>
      </c>
      <c r="P34" s="439" t="str">
        <f>IF($AE34&lt;1," ",IF(O34&lt;1," ",(O34)/$AE34))</f>
        <v xml:space="preserve"> </v>
      </c>
      <c r="Q34" s="850">
        <f>+SUM(Q26:Q33)</f>
        <v>0</v>
      </c>
      <c r="R34" s="595" t="str">
        <f>IF($AE34&lt;1," ",IF(Q34&lt;1," ",(Q34)/$AE34))</f>
        <v xml:space="preserve"> </v>
      </c>
      <c r="S34" s="851">
        <f>+SUM(S26:S33)</f>
        <v>0</v>
      </c>
      <c r="T34" s="439" t="str">
        <f>IF($AE34&lt;1," ",IF(S34&lt;1," ",(S34)/$AE34))</f>
        <v xml:space="preserve"> </v>
      </c>
      <c r="U34" s="850">
        <f>+SUM(U26:U33)</f>
        <v>0</v>
      </c>
      <c r="V34" s="439" t="str">
        <f>IF($AE34&lt;1," ",IF(U34&lt;1," ",(U34)/$AE34))</f>
        <v xml:space="preserve"> </v>
      </c>
      <c r="W34" s="850">
        <f>+SUM(W26:W33)</f>
        <v>0</v>
      </c>
      <c r="X34" s="439" t="str">
        <f>IF($AE34&lt;1," ",IF(W34&lt;1," ",(W34)/$AE34))</f>
        <v xml:space="preserve"> </v>
      </c>
      <c r="Y34" s="850">
        <f>+SUM(Y26:Y33)</f>
        <v>0</v>
      </c>
      <c r="Z34" s="439" t="str">
        <f>IF($AE34&lt;1," ",IF(Y34&lt;1," ",(Y34)/$AE34))</f>
        <v xml:space="preserve"> </v>
      </c>
      <c r="AA34" s="850">
        <f>+SUM(AA26:AA33)</f>
        <v>0</v>
      </c>
      <c r="AB34" s="439" t="str">
        <f>IF($AE34&lt;1," ",IF(AA34&lt;1," ",(AA34)/$AE34))</f>
        <v xml:space="preserve"> </v>
      </c>
      <c r="AC34" s="850">
        <f>+SUM(AC26:AC33)</f>
        <v>0</v>
      </c>
      <c r="AD34" s="852">
        <f>+SUM(AD26:AD33)</f>
        <v>0</v>
      </c>
      <c r="AE34" s="852">
        <f>+SUM(AE26:AE33)</f>
        <v>0</v>
      </c>
      <c r="AF34" s="852">
        <f>+SUM(AF26:AF33)</f>
        <v>0</v>
      </c>
    </row>
    <row r="35" spans="1:32" ht="15.75">
      <c r="A35" s="465"/>
      <c r="B35" s="426"/>
      <c r="C35" s="76"/>
      <c r="D35" s="76"/>
      <c r="E35" s="79"/>
      <c r="F35" s="226"/>
      <c r="G35" s="80"/>
      <c r="H35" s="226"/>
      <c r="I35" s="80"/>
      <c r="J35" s="226"/>
      <c r="K35" s="80"/>
      <c r="L35" s="226"/>
      <c r="M35" s="80"/>
      <c r="N35" s="226"/>
      <c r="O35" s="80"/>
      <c r="P35" s="226"/>
      <c r="Q35" s="80"/>
      <c r="R35" s="226"/>
      <c r="S35" s="80"/>
      <c r="T35" s="226"/>
      <c r="U35" s="80"/>
      <c r="V35" s="226"/>
      <c r="W35" s="80"/>
      <c r="X35" s="226"/>
      <c r="Y35" s="80"/>
      <c r="Z35" s="226"/>
      <c r="AA35" s="80"/>
      <c r="AB35" s="226"/>
      <c r="AC35" s="1161"/>
      <c r="AD35" s="1161"/>
      <c r="AE35" s="1161"/>
      <c r="AF35" s="1179"/>
    </row>
    <row r="36" spans="1:32" ht="15.75">
      <c r="A36" s="71" t="s">
        <v>115</v>
      </c>
      <c r="B36" s="209"/>
      <c r="C36" s="428"/>
      <c r="D36" s="428"/>
      <c r="E36" s="607"/>
      <c r="F36" s="539"/>
      <c r="G36" s="585"/>
      <c r="H36" s="539"/>
      <c r="I36" s="585"/>
      <c r="J36" s="539"/>
      <c r="K36" s="585"/>
      <c r="L36" s="539"/>
      <c r="M36" s="585"/>
      <c r="N36" s="539"/>
      <c r="O36" s="585"/>
      <c r="P36" s="539"/>
      <c r="Q36" s="585"/>
      <c r="R36" s="539"/>
      <c r="S36" s="585"/>
      <c r="T36" s="539"/>
      <c r="U36" s="585"/>
      <c r="V36" s="539"/>
      <c r="W36" s="585"/>
      <c r="X36" s="539"/>
      <c r="Y36" s="585"/>
      <c r="Z36" s="539"/>
      <c r="AA36" s="585"/>
      <c r="AB36" s="539"/>
      <c r="AC36" s="1165"/>
      <c r="AD36" s="1165"/>
      <c r="AE36" s="1165"/>
      <c r="AF36" s="1174"/>
    </row>
    <row r="37" spans="1:32" ht="15.75">
      <c r="A37" s="462" t="s">
        <v>135</v>
      </c>
      <c r="B37" s="146"/>
      <c r="C37" s="322">
        <v>8900</v>
      </c>
      <c r="D37" s="451"/>
      <c r="E37" s="432"/>
      <c r="F37" s="390" t="str">
        <f>IF($AE37&lt;1," ",IF(E37&lt;1," ",(E37)/$AE37))</f>
        <v xml:space="preserve"> </v>
      </c>
      <c r="G37" s="445"/>
      <c r="H37" s="390" t="str">
        <f>IF($AE37&lt;1," ",IF(G37&lt;1," ",(G37)/$AE37))</f>
        <v xml:space="preserve"> </v>
      </c>
      <c r="I37" s="445"/>
      <c r="J37" s="390" t="str">
        <f>IF($AE37&lt;1," ",IF(I37&lt;1," ",(I37)/$AE37))</f>
        <v xml:space="preserve"> </v>
      </c>
      <c r="K37" s="445"/>
      <c r="L37" s="390" t="str">
        <f>IF($AE37&lt;1," ",IF(K37&lt;1," ",(K37)/$AE37))</f>
        <v xml:space="preserve"> </v>
      </c>
      <c r="M37" s="445"/>
      <c r="N37" s="593" t="str">
        <f>IF($AE37&lt;1," ",IF(M37&lt;1," ",(M37)/$AE37))</f>
        <v xml:space="preserve"> </v>
      </c>
      <c r="O37" s="445"/>
      <c r="P37" s="390" t="str">
        <f>IF($AE37&lt;1," ",IF(O37&lt;1," ",(O37)/$AE37))</f>
        <v xml:space="preserve"> </v>
      </c>
      <c r="Q37" s="445"/>
      <c r="R37" s="390" t="str">
        <f>IF($AE37&lt;1," ",IF(Q37&lt;1," ",(Q37)/$AE37))</f>
        <v xml:space="preserve"> </v>
      </c>
      <c r="S37" s="445"/>
      <c r="T37" s="390" t="str">
        <f>IF($AE37&lt;1," ",IF(S37&lt;1," ",(S37)/$AE37))</f>
        <v xml:space="preserve"> </v>
      </c>
      <c r="U37" s="445"/>
      <c r="V37" s="390" t="str">
        <f>IF($AE37&lt;1," ",IF(U37&lt;1," ",(U37)/$AE37))</f>
        <v xml:space="preserve"> </v>
      </c>
      <c r="W37" s="445"/>
      <c r="X37" s="390" t="str">
        <f>IF($AE37&lt;1," ",IF(W37&lt;1," ",(W37)/$AE37))</f>
        <v xml:space="preserve"> </v>
      </c>
      <c r="Y37" s="445"/>
      <c r="Z37" s="390" t="str">
        <f>IF($AE37&lt;1," ",IF(Y37&lt;1," ",(Y37)/$AE37))</f>
        <v xml:space="preserve"> </v>
      </c>
      <c r="AA37" s="445"/>
      <c r="AB37" s="390" t="str">
        <f>IF($AE37&lt;1," ",IF(AA37&lt;1," ",(AA37)/$AE37))</f>
        <v xml:space="preserve"> </v>
      </c>
      <c r="AC37" s="450"/>
      <c r="AD37" s="442">
        <f>+E37+G37+I37+K37+M37+O37+Q37+S37+U37+W37+Y37+AA37+AC37</f>
        <v>0</v>
      </c>
      <c r="AE37" s="442">
        <f>'Budget-Summary MYP'!H42</f>
        <v>0</v>
      </c>
      <c r="AF37" s="442">
        <f>+AE37-AD37</f>
        <v>0</v>
      </c>
    </row>
    <row r="38" spans="1:32" ht="15.75">
      <c r="A38" s="462" t="s">
        <v>31</v>
      </c>
      <c r="B38" s="146"/>
      <c r="C38" s="322">
        <v>7600</v>
      </c>
      <c r="D38" s="451"/>
      <c r="E38" s="432"/>
      <c r="F38" s="390" t="str">
        <f>IF($AE38&lt;1," ",IF(E38&lt;1," ",(E38)/$AE38))</f>
        <v xml:space="preserve"> </v>
      </c>
      <c r="G38" s="445"/>
      <c r="H38" s="390" t="str">
        <f>IF($AE38&lt;1," ",IF(G38&lt;1," ",(G38)/$AE38))</f>
        <v xml:space="preserve"> </v>
      </c>
      <c r="I38" s="445"/>
      <c r="J38" s="390" t="str">
        <f>IF($AE38&lt;1," ",IF(I38&lt;1," ",(I38)/$AE38))</f>
        <v xml:space="preserve"> </v>
      </c>
      <c r="K38" s="445"/>
      <c r="L38" s="390" t="str">
        <f>IF($AE38&lt;1," ",IF(K38&lt;1," ",(K38)/$AE38))</f>
        <v xml:space="preserve"> </v>
      </c>
      <c r="M38" s="445"/>
      <c r="N38" s="593" t="str">
        <f>IF($AE38&lt;1," ",IF(M38&lt;1," ",(M38)/$AE38))</f>
        <v xml:space="preserve"> </v>
      </c>
      <c r="O38" s="445"/>
      <c r="P38" s="390" t="str">
        <f>IF($AE38&lt;1," ",IF(O38&lt;1," ",(O38)/$AE38))</f>
        <v xml:space="preserve"> </v>
      </c>
      <c r="Q38" s="445"/>
      <c r="R38" s="390" t="str">
        <f>IF($AE38&lt;1," ",IF(Q38&lt;1," ",(Q38)/$AE38))</f>
        <v xml:space="preserve"> </v>
      </c>
      <c r="S38" s="445"/>
      <c r="T38" s="390" t="str">
        <f>IF($AE38&lt;1," ",IF(S38&lt;1," ",(S38)/$AE38))</f>
        <v xml:space="preserve"> </v>
      </c>
      <c r="U38" s="445"/>
      <c r="V38" s="390" t="str">
        <f>IF($AE38&lt;1," ",IF(U38&lt;1," ",(U38)/$AE38))</f>
        <v xml:space="preserve"> </v>
      </c>
      <c r="W38" s="445"/>
      <c r="X38" s="390" t="str">
        <f>IF($AE38&lt;1," ",IF(W38&lt;1," ",(W38)/$AE38))</f>
        <v xml:space="preserve"> </v>
      </c>
      <c r="Y38" s="445"/>
      <c r="Z38" s="390" t="str">
        <f>IF($AE38&lt;1," ",IF(Y38&lt;1," ",(Y38)/$AE38))</f>
        <v xml:space="preserve"> </v>
      </c>
      <c r="AA38" s="445"/>
      <c r="AB38" s="390" t="str">
        <f>IF($AE38&lt;1," ",IF(AA38&lt;1," ",(AA38)/$AE38))</f>
        <v xml:space="preserve"> </v>
      </c>
      <c r="AC38" s="450"/>
      <c r="AD38" s="442">
        <f>+E38+G38+I38+K38+M38+O38+Q38+S38+U38+W38+Y38+AA38+AC38</f>
        <v>0</v>
      </c>
      <c r="AE38" s="442">
        <f>'Budget-Summary MYP'!H43</f>
        <v>0</v>
      </c>
      <c r="AF38" s="442">
        <f>+AE38-AD38</f>
        <v>0</v>
      </c>
    </row>
    <row r="39" spans="1:32" ht="16.5" thickBot="1">
      <c r="A39" s="466" t="s">
        <v>32</v>
      </c>
      <c r="B39" s="437"/>
      <c r="C39" s="438"/>
      <c r="D39" s="438"/>
      <c r="E39" s="849">
        <f>+E37-E38</f>
        <v>0</v>
      </c>
      <c r="F39" s="439" t="str">
        <f>IF($AE39&lt;1," ",IF(E39&lt;1," ",(E39)/$AE39))</f>
        <v xml:space="preserve"> </v>
      </c>
      <c r="G39" s="850">
        <f>+G37-G38</f>
        <v>0</v>
      </c>
      <c r="H39" s="439" t="str">
        <f>IF($AE39&lt;1," ",IF(G39&lt;1," ",(G39)/$AE39))</f>
        <v xml:space="preserve"> </v>
      </c>
      <c r="I39" s="850">
        <f>+I37-I38</f>
        <v>0</v>
      </c>
      <c r="J39" s="439" t="str">
        <f>IF($AE39&lt;1," ",IF(I39&lt;1," ",(I39)/$AE39))</f>
        <v xml:space="preserve"> </v>
      </c>
      <c r="K39" s="850">
        <f>+K37-K38</f>
        <v>0</v>
      </c>
      <c r="L39" s="439" t="str">
        <f>IF($AE39&lt;1," ",IF(K39&lt;1," ",(K39)/$AE39))</f>
        <v xml:space="preserve"> </v>
      </c>
      <c r="M39" s="850">
        <f>+M37-M38</f>
        <v>0</v>
      </c>
      <c r="N39" s="595" t="str">
        <f>IF($AE39&lt;1," ",IF(M39&lt;1," ",(M39)/$AE39))</f>
        <v xml:space="preserve"> </v>
      </c>
      <c r="O39" s="850">
        <f>+O37-O38</f>
        <v>0</v>
      </c>
      <c r="P39" s="439" t="str">
        <f>IF($AE39&lt;1," ",IF(O39&lt;1," ",(O39)/$AE39))</f>
        <v xml:space="preserve"> </v>
      </c>
      <c r="Q39" s="850">
        <f>+Q37-Q38</f>
        <v>0</v>
      </c>
      <c r="R39" s="595" t="str">
        <f>IF($AE39&lt;1," ",IF(Q39&lt;1," ",(Q39)/$AE39))</f>
        <v xml:space="preserve"> </v>
      </c>
      <c r="S39" s="851">
        <f>+S37-S38</f>
        <v>0</v>
      </c>
      <c r="T39" s="439" t="str">
        <f>IF($AE39&lt;1," ",IF(S39&lt;1," ",(S39)/$AE39))</f>
        <v xml:space="preserve"> </v>
      </c>
      <c r="U39" s="850">
        <f>+U37-U38</f>
        <v>0</v>
      </c>
      <c r="V39" s="439" t="str">
        <f>IF($AE39&lt;1," ",IF(U39&lt;1," ",(U39)/$AE39))</f>
        <v xml:space="preserve"> </v>
      </c>
      <c r="W39" s="850">
        <f>+W37-W38</f>
        <v>0</v>
      </c>
      <c r="X39" s="439" t="str">
        <f>IF($AE39&lt;1," ",IF(W39&lt;1," ",(W39)/$AE39))</f>
        <v xml:space="preserve"> </v>
      </c>
      <c r="Y39" s="850">
        <f>+Y37-Y38</f>
        <v>0</v>
      </c>
      <c r="Z39" s="439" t="str">
        <f>IF($AE39&lt;1," ",IF(Y39&lt;1," ",(Y39)/$AE39))</f>
        <v xml:space="preserve"> </v>
      </c>
      <c r="AA39" s="850">
        <f>+AA37-AA38</f>
        <v>0</v>
      </c>
      <c r="AB39" s="439" t="str">
        <f>IF($AE39&lt;1," ",IF(AA39&lt;1," ",(AA39)/$AE39))</f>
        <v xml:space="preserve"> </v>
      </c>
      <c r="AC39" s="850">
        <f>+AC37-AC38</f>
        <v>0</v>
      </c>
      <c r="AD39" s="852">
        <f>+AD37-AD38</f>
        <v>0</v>
      </c>
      <c r="AE39" s="852">
        <f>+AE37-AE38</f>
        <v>0</v>
      </c>
      <c r="AF39" s="852">
        <f>+AF37-AF38</f>
        <v>0</v>
      </c>
    </row>
    <row r="40" spans="1:32" ht="15.75" customHeight="1">
      <c r="A40" s="465"/>
      <c r="B40" s="211"/>
      <c r="C40" s="24"/>
      <c r="D40" s="1584" t="s">
        <v>221</v>
      </c>
      <c r="E40" s="25"/>
      <c r="F40" s="228" t="s">
        <v>88</v>
      </c>
      <c r="G40" s="447"/>
      <c r="H40" s="228" t="s">
        <v>88</v>
      </c>
      <c r="I40" s="447"/>
      <c r="J40" s="228" t="s">
        <v>88</v>
      </c>
      <c r="K40" s="447"/>
      <c r="L40" s="228" t="s">
        <v>88</v>
      </c>
      <c r="M40" s="447"/>
      <c r="N40" s="597" t="s">
        <v>88</v>
      </c>
      <c r="O40" s="447"/>
      <c r="P40" s="228" t="s">
        <v>88</v>
      </c>
      <c r="Q40" s="447"/>
      <c r="R40" s="596" t="s">
        <v>88</v>
      </c>
      <c r="S40" s="22"/>
      <c r="T40" s="228" t="s">
        <v>88</v>
      </c>
      <c r="U40" s="447"/>
      <c r="V40" s="228" t="s">
        <v>88</v>
      </c>
      <c r="W40" s="447"/>
      <c r="X40" s="228" t="s">
        <v>88</v>
      </c>
      <c r="Y40" s="447"/>
      <c r="Z40" s="228" t="s">
        <v>88</v>
      </c>
      <c r="AA40" s="447"/>
      <c r="AB40" s="228" t="s">
        <v>88</v>
      </c>
      <c r="AC40" s="447"/>
      <c r="AD40" s="1173"/>
      <c r="AE40" s="1587" t="s">
        <v>222</v>
      </c>
      <c r="AF40" s="1180"/>
    </row>
    <row r="41" spans="1:32" ht="15.75">
      <c r="A41" s="71" t="s">
        <v>116</v>
      </c>
      <c r="B41" s="209"/>
      <c r="C41" s="24"/>
      <c r="D41" s="1585"/>
      <c r="E41" s="25"/>
      <c r="F41" s="228" t="s">
        <v>239</v>
      </c>
      <c r="G41" s="447"/>
      <c r="H41" s="228" t="s">
        <v>239</v>
      </c>
      <c r="I41" s="447"/>
      <c r="J41" s="228" t="s">
        <v>239</v>
      </c>
      <c r="K41" s="447"/>
      <c r="L41" s="228" t="s">
        <v>239</v>
      </c>
      <c r="M41" s="447"/>
      <c r="N41" s="597" t="s">
        <v>239</v>
      </c>
      <c r="O41" s="447"/>
      <c r="P41" s="228" t="s">
        <v>239</v>
      </c>
      <c r="Q41" s="447"/>
      <c r="R41" s="597" t="s">
        <v>239</v>
      </c>
      <c r="S41" s="22"/>
      <c r="T41" s="228" t="s">
        <v>239</v>
      </c>
      <c r="U41" s="447"/>
      <c r="V41" s="228" t="s">
        <v>239</v>
      </c>
      <c r="W41" s="447"/>
      <c r="X41" s="228" t="s">
        <v>239</v>
      </c>
      <c r="Y41" s="447"/>
      <c r="Z41" s="228" t="s">
        <v>239</v>
      </c>
      <c r="AA41" s="447"/>
      <c r="AB41" s="228" t="s">
        <v>239</v>
      </c>
      <c r="AC41" s="447"/>
      <c r="AD41" s="1173"/>
      <c r="AE41" s="1587"/>
      <c r="AF41" s="853"/>
    </row>
    <row r="42" spans="1:32" ht="15.75">
      <c r="A42" s="73"/>
      <c r="B42" s="211"/>
      <c r="C42" s="24"/>
      <c r="D42" s="1586"/>
      <c r="E42" s="25"/>
      <c r="F42" s="224"/>
      <c r="G42" s="447"/>
      <c r="H42" s="224"/>
      <c r="I42" s="447"/>
      <c r="J42" s="224"/>
      <c r="K42" s="447"/>
      <c r="L42" s="224"/>
      <c r="M42" s="447"/>
      <c r="N42" s="598"/>
      <c r="O42" s="447"/>
      <c r="P42" s="224"/>
      <c r="Q42" s="447"/>
      <c r="R42" s="598"/>
      <c r="S42" s="22"/>
      <c r="T42" s="224"/>
      <c r="U42" s="447"/>
      <c r="V42" s="224"/>
      <c r="W42" s="447"/>
      <c r="X42" s="224"/>
      <c r="Y42" s="447"/>
      <c r="Z42" s="224"/>
      <c r="AA42" s="447"/>
      <c r="AB42" s="224"/>
      <c r="AC42" s="447"/>
      <c r="AD42" s="1173"/>
      <c r="AE42" s="1587"/>
      <c r="AF42" s="853"/>
    </row>
    <row r="43" spans="1:32" ht="15.75">
      <c r="A43" s="467" t="s">
        <v>343</v>
      </c>
      <c r="B43" s="452"/>
      <c r="C43" s="685">
        <v>9210</v>
      </c>
      <c r="D43" s="1156"/>
      <c r="E43" s="453"/>
      <c r="F43" s="390" t="str">
        <f>IF($D43&lt;1," ",IF(E43&lt;1," ",(E43)/$D43))</f>
        <v xml:space="preserve"> </v>
      </c>
      <c r="G43" s="454"/>
      <c r="H43" s="390" t="str">
        <f>IF($D43&lt;1," ",IF(G43&lt;1," ",(G43)/$D43))</f>
        <v xml:space="preserve"> </v>
      </c>
      <c r="I43" s="454"/>
      <c r="J43" s="390" t="str">
        <f>IF($D43&lt;1," ",IF(I43&lt;1," ",(I43)/$D43))</f>
        <v xml:space="preserve"> </v>
      </c>
      <c r="K43" s="454"/>
      <c r="L43" s="390" t="str">
        <f>IF($D43&lt;1," ",IF(K43&lt;1," ",(K43)/$D43))</f>
        <v xml:space="preserve"> </v>
      </c>
      <c r="M43" s="454"/>
      <c r="N43" s="593" t="str">
        <f>IF($D43&lt;1," ",IF(M43&lt;1," ",(M43)/$D43))</f>
        <v xml:space="preserve"> </v>
      </c>
      <c r="O43" s="454"/>
      <c r="P43" s="390" t="str">
        <f>IF($D43&lt;1," ",IF(O43&lt;1," ",(O43)/$D43))</f>
        <v xml:space="preserve"> </v>
      </c>
      <c r="Q43" s="454"/>
      <c r="R43" s="593" t="str">
        <f>IF($D43&lt;1," ",IF(Q43&lt;1," ",(Q43)/$D43))</f>
        <v xml:space="preserve"> </v>
      </c>
      <c r="S43" s="571"/>
      <c r="T43" s="390" t="str">
        <f>IF($D43&lt;1," ",IF(S43&lt;1," ",(S43)/$D43))</f>
        <v xml:space="preserve"> </v>
      </c>
      <c r="U43" s="454"/>
      <c r="V43" s="390" t="str">
        <f>IF($D43&lt;1," ",IF(U43&lt;1," ",(U43)/$D43))</f>
        <v xml:space="preserve"> </v>
      </c>
      <c r="W43" s="454"/>
      <c r="X43" s="390" t="str">
        <f>IF($D43&lt;1," ",IF(W43&lt;1," ",(W43)/$D43))</f>
        <v xml:space="preserve"> </v>
      </c>
      <c r="Y43" s="454"/>
      <c r="Z43" s="390" t="str">
        <f>IF($D43&lt;1," ",IF(Y43&lt;1," ",(Y43)/$D43))</f>
        <v xml:space="preserve"> </v>
      </c>
      <c r="AA43" s="454"/>
      <c r="AB43" s="390" t="str">
        <f>IF($D43&lt;1," ",IF(AA43&lt;1," ",(AA43)/$D43))</f>
        <v xml:space="preserve"> </v>
      </c>
      <c r="AC43" s="454"/>
      <c r="AD43" s="434">
        <f>+E43+G43+I43+K43+M43+O43+Q43+S43+U43+W43+Y43+AA43+AC43</f>
        <v>0</v>
      </c>
      <c r="AE43" s="455">
        <f>D43-AD43</f>
        <v>0</v>
      </c>
      <c r="AF43" s="853"/>
    </row>
    <row r="44" spans="1:32" ht="15.75">
      <c r="A44" s="467" t="s">
        <v>11</v>
      </c>
      <c r="B44" s="452"/>
      <c r="C44" s="685">
        <v>9330</v>
      </c>
      <c r="D44" s="1156"/>
      <c r="E44" s="453"/>
      <c r="F44" s="390" t="str">
        <f>IF($D44&lt;1," ",IF(E44&lt;1," ",(E44)/$D44))</f>
        <v xml:space="preserve"> </v>
      </c>
      <c r="G44" s="454"/>
      <c r="H44" s="390" t="str">
        <f>IF($D44&lt;1," ",IF(G44&lt;1," ",(G44)/$D44))</f>
        <v xml:space="preserve"> </v>
      </c>
      <c r="I44" s="454"/>
      <c r="J44" s="390" t="str">
        <f>IF($D44&lt;1," ",IF(I44&lt;1," ",(I44)/$D44))</f>
        <v xml:space="preserve"> </v>
      </c>
      <c r="K44" s="454"/>
      <c r="L44" s="390" t="str">
        <f>IF($D44&lt;1," ",IF(K44&lt;1," ",(K44)/$D44))</f>
        <v xml:space="preserve"> </v>
      </c>
      <c r="M44" s="454"/>
      <c r="N44" s="593" t="str">
        <f>IF($D44&lt;1," ",IF(M44&lt;1," ",(M44)/$D44))</f>
        <v xml:space="preserve"> </v>
      </c>
      <c r="O44" s="454"/>
      <c r="P44" s="390" t="str">
        <f>IF($D44&lt;1," ",IF(O44&lt;1," ",(O44)/$D44))</f>
        <v xml:space="preserve"> </v>
      </c>
      <c r="Q44" s="454"/>
      <c r="R44" s="593" t="str">
        <f>IF($D44&lt;1," ",IF(Q44&lt;1," ",(Q44)/$D44))</f>
        <v xml:space="preserve"> </v>
      </c>
      <c r="S44" s="571"/>
      <c r="T44" s="390" t="str">
        <f>IF($D44&lt;1," ",IF(S44&lt;1," ",(S44)/$D44))</f>
        <v xml:space="preserve"> </v>
      </c>
      <c r="U44" s="454"/>
      <c r="V44" s="390" t="str">
        <f>IF($D44&lt;1," ",IF(U44&lt;1," ",(U44)/$D44))</f>
        <v xml:space="preserve"> </v>
      </c>
      <c r="W44" s="454"/>
      <c r="X44" s="390" t="str">
        <f>IF($D44&lt;1," ",IF(W44&lt;1," ",(W44)/$D44))</f>
        <v xml:space="preserve"> </v>
      </c>
      <c r="Y44" s="454"/>
      <c r="Z44" s="390" t="str">
        <f>IF($D44&lt;1," ",IF(Y44&lt;1," ",(Y44)/$D44))</f>
        <v xml:space="preserve"> </v>
      </c>
      <c r="AA44" s="454"/>
      <c r="AB44" s="390" t="str">
        <f>IF($D44&lt;1," ",IF(AA44&lt;1," ",(AA44)/$D44))</f>
        <v xml:space="preserve"> </v>
      </c>
      <c r="AC44" s="454"/>
      <c r="AD44" s="434">
        <f>+E44+G44+I44+K44+M44+O44+Q44+S44+U44+W44+Y44+AA44+AC44</f>
        <v>0</v>
      </c>
      <c r="AE44" s="455">
        <f>D44-AD44</f>
        <v>0</v>
      </c>
      <c r="AF44" s="853"/>
    </row>
    <row r="45" spans="1:32" ht="15.75">
      <c r="A45" s="467" t="s">
        <v>344</v>
      </c>
      <c r="B45" s="452"/>
      <c r="C45" s="685">
        <v>9510</v>
      </c>
      <c r="D45" s="1156"/>
      <c r="E45" s="453"/>
      <c r="F45" s="390" t="str">
        <f>IF($D45&lt;1," ",IF(E45&lt;1," ",(E45)/$D45))</f>
        <v xml:space="preserve"> </v>
      </c>
      <c r="G45" s="454"/>
      <c r="H45" s="390" t="str">
        <f>IF($D45&lt;1," ",IF(G45&lt;1," ",(G45)/$D45))</f>
        <v xml:space="preserve"> </v>
      </c>
      <c r="I45" s="454"/>
      <c r="J45" s="390" t="str">
        <f>IF($D45&lt;1," ",IF(I45&lt;1," ",(I45)/$D45))</f>
        <v xml:space="preserve"> </v>
      </c>
      <c r="K45" s="454"/>
      <c r="L45" s="390" t="str">
        <f>IF($D45&lt;1," ",IF(K45&lt;1," ",(K45)/$D45))</f>
        <v xml:space="preserve"> </v>
      </c>
      <c r="M45" s="454"/>
      <c r="N45" s="593" t="str">
        <f>IF($D45&lt;1," ",IF(M45&lt;1," ",(M45)/$D45))</f>
        <v xml:space="preserve"> </v>
      </c>
      <c r="O45" s="454"/>
      <c r="P45" s="390" t="str">
        <f>IF($D45&lt;1," ",IF(O45&lt;1," ",(O45)/$D45))</f>
        <v xml:space="preserve"> </v>
      </c>
      <c r="Q45" s="454"/>
      <c r="R45" s="593" t="str">
        <f>IF($D45&lt;1," ",IF(Q45&lt;1," ",(Q45)/$D45))</f>
        <v xml:space="preserve"> </v>
      </c>
      <c r="S45" s="571"/>
      <c r="T45" s="390" t="str">
        <f>IF($D45&lt;1," ",IF(S45&lt;1," ",(S45)/$D45))</f>
        <v xml:space="preserve"> </v>
      </c>
      <c r="U45" s="454"/>
      <c r="V45" s="390" t="str">
        <f>IF($D45&lt;1," ",IF(U45&lt;1," ",(U45)/$D45))</f>
        <v xml:space="preserve"> </v>
      </c>
      <c r="W45" s="454"/>
      <c r="X45" s="390" t="str">
        <f>IF($D45&lt;1," ",IF(W45&lt;1," ",(W45)/$D45))</f>
        <v xml:space="preserve"> </v>
      </c>
      <c r="Y45" s="454"/>
      <c r="Z45" s="390" t="str">
        <f>IF($D45&lt;1," ",IF(Y45&lt;1," ",(Y45)/$D45))</f>
        <v xml:space="preserve"> </v>
      </c>
      <c r="AA45" s="454"/>
      <c r="AB45" s="390" t="str">
        <f>IF($D45&lt;1," ",IF(AA45&lt;1," ",(AA45)/$D45))</f>
        <v xml:space="preserve"> </v>
      </c>
      <c r="AC45" s="454"/>
      <c r="AD45" s="434">
        <f>+E45+G45+I45+K45+M45+O45+Q45+S45+U45+W45+Y45+AA45+AC45</f>
        <v>0</v>
      </c>
      <c r="AE45" s="455">
        <f>D45-AD45</f>
        <v>0</v>
      </c>
      <c r="AF45" s="853"/>
    </row>
    <row r="46" spans="1:32" ht="15.75">
      <c r="A46" s="467" t="s">
        <v>345</v>
      </c>
      <c r="B46" s="452"/>
      <c r="C46" s="686">
        <v>9640</v>
      </c>
      <c r="D46" s="1157"/>
      <c r="E46" s="453"/>
      <c r="F46" s="390" t="str">
        <f>IF($D46&lt;1," ",IF(E46&lt;1," ",(E46)/$D46))</f>
        <v xml:space="preserve"> </v>
      </c>
      <c r="G46" s="454"/>
      <c r="H46" s="390" t="str">
        <f>IF($D46&lt;1," ",IF(G46&lt;1," ",(G46)/$D46))</f>
        <v xml:space="preserve"> </v>
      </c>
      <c r="I46" s="454"/>
      <c r="J46" s="390" t="str">
        <f>IF($D46&lt;1," ",IF(I46&lt;1," ",(I46)/$D46))</f>
        <v xml:space="preserve"> </v>
      </c>
      <c r="K46" s="454"/>
      <c r="L46" s="390" t="str">
        <f>IF($D46&lt;1," ",IF(K46&lt;1," ",(K46)/$D46))</f>
        <v xml:space="preserve"> </v>
      </c>
      <c r="M46" s="454"/>
      <c r="N46" s="593" t="str">
        <f>IF($D46&lt;1," ",IF(M46&lt;1," ",(M46)/$D46))</f>
        <v xml:space="preserve"> </v>
      </c>
      <c r="O46" s="454"/>
      <c r="P46" s="390" t="str">
        <f>IF($D46&lt;1," ",IF(O46&lt;1," ",(O46)/$D46))</f>
        <v xml:space="preserve"> </v>
      </c>
      <c r="Q46" s="454"/>
      <c r="R46" s="593" t="str">
        <f>IF($D46&lt;1," ",IF(Q46&lt;1," ",(Q46)/$D46))</f>
        <v xml:space="preserve"> </v>
      </c>
      <c r="S46" s="571"/>
      <c r="T46" s="390" t="str">
        <f>IF($D46&lt;1," ",IF(S46&lt;1," ",(S46)/$D46))</f>
        <v xml:space="preserve"> </v>
      </c>
      <c r="U46" s="454"/>
      <c r="V46" s="390" t="str">
        <f>IF($D46&lt;1," ",IF(U46&lt;1," ",(U46)/$D46))</f>
        <v xml:space="preserve"> </v>
      </c>
      <c r="W46" s="454"/>
      <c r="X46" s="390" t="str">
        <f>IF($D46&lt;1," ",IF(W46&lt;1," ",(W46)/$D46))</f>
        <v xml:space="preserve"> </v>
      </c>
      <c r="Y46" s="454"/>
      <c r="Z46" s="390" t="str">
        <f>IF($D46&lt;1," ",IF(Y46&lt;1," ",(Y46)/$D46))</f>
        <v xml:space="preserve"> </v>
      </c>
      <c r="AA46" s="454"/>
      <c r="AB46" s="390" t="str">
        <f>IF($D46&lt;1," ",IF(AA46&lt;1," ",(AA46)/$D46))</f>
        <v xml:space="preserve"> </v>
      </c>
      <c r="AC46" s="454"/>
      <c r="AD46" s="434">
        <f>+E46+G46+I46+K46+M46+O46+Q46+S46+U46+W46+Y46+AA46+AC46</f>
        <v>0</v>
      </c>
      <c r="AE46" s="455">
        <f>D46-AD46</f>
        <v>0</v>
      </c>
      <c r="AF46" s="853"/>
    </row>
    <row r="47" spans="1:32" ht="15.75">
      <c r="A47" s="467" t="s">
        <v>346</v>
      </c>
      <c r="B47" s="452"/>
      <c r="C47" s="685">
        <v>9650</v>
      </c>
      <c r="D47" s="1156"/>
      <c r="E47" s="453"/>
      <c r="F47" s="390" t="str">
        <f>IF($D47&lt;1," ",IF(E47&lt;1," ",(E47)/$D47))</f>
        <v xml:space="preserve"> </v>
      </c>
      <c r="G47" s="454"/>
      <c r="H47" s="390" t="str">
        <f>IF($D47&lt;1," ",IF(G47&lt;1," ",(G47)/$D47))</f>
        <v xml:space="preserve"> </v>
      </c>
      <c r="I47" s="454"/>
      <c r="J47" s="390" t="str">
        <f>IF($D47&lt;1," ",IF(I47&lt;1," ",(I47)/$D47))</f>
        <v xml:space="preserve"> </v>
      </c>
      <c r="K47" s="454"/>
      <c r="L47" s="390" t="str">
        <f>IF($D47&lt;1," ",IF(K47&lt;1," ",(K47)/$D47))</f>
        <v xml:space="preserve"> </v>
      </c>
      <c r="M47" s="454"/>
      <c r="N47" s="593" t="str">
        <f>IF($D47&lt;1," ",IF(M47&lt;1," ",(M47)/$D47))</f>
        <v xml:space="preserve"> </v>
      </c>
      <c r="O47" s="454"/>
      <c r="P47" s="390" t="str">
        <f>IF($D47&lt;1," ",IF(O47&lt;1," ",(O47)/$D47))</f>
        <v xml:space="preserve"> </v>
      </c>
      <c r="Q47" s="454"/>
      <c r="R47" s="593" t="str">
        <f>IF($D47&lt;1," ",IF(Q47&lt;1," ",(Q47)/$D47))</f>
        <v xml:space="preserve"> </v>
      </c>
      <c r="S47" s="571"/>
      <c r="T47" s="390" t="str">
        <f>IF($D47&lt;1," ",IF(S47&lt;1," ",(S47)/$D47))</f>
        <v xml:space="preserve"> </v>
      </c>
      <c r="U47" s="454"/>
      <c r="V47" s="390" t="str">
        <f>IF($D47&lt;1," ",IF(U47&lt;1," ",(U47)/$D47))</f>
        <v xml:space="preserve"> </v>
      </c>
      <c r="W47" s="454"/>
      <c r="X47" s="390" t="str">
        <f>IF($D47&lt;1," ",IF(W47&lt;1," ",(W47)/$D47))</f>
        <v xml:space="preserve"> </v>
      </c>
      <c r="Y47" s="454"/>
      <c r="Z47" s="390" t="str">
        <f>IF($D47&lt;1," ",IF(Y47&lt;1," ",(Y47)/$D47))</f>
        <v xml:space="preserve"> </v>
      </c>
      <c r="AA47" s="454"/>
      <c r="AB47" s="390" t="str">
        <f>IF($D47&lt;1," ",IF(AA47&lt;1," ",(AA47)/$D47))</f>
        <v xml:space="preserve"> </v>
      </c>
      <c r="AC47" s="454"/>
      <c r="AD47" s="434">
        <f>+E47+G47+I47+K47+M47+O47+Q47+S47+U47+W47+Y47+AA47+AC47</f>
        <v>0</v>
      </c>
      <c r="AE47" s="455">
        <f>D47-AD47</f>
        <v>0</v>
      </c>
      <c r="AF47" s="853"/>
    </row>
    <row r="48" spans="1:32" ht="16.5" thickBot="1">
      <c r="A48" s="74" t="s">
        <v>117</v>
      </c>
      <c r="B48" s="424"/>
      <c r="C48" s="75"/>
      <c r="D48" s="1184">
        <f>+D43+D44-D45-D46-D47</f>
        <v>0</v>
      </c>
      <c r="E48" s="849">
        <f>+E43+E44-E45-E46-E47</f>
        <v>0</v>
      </c>
      <c r="F48" s="439"/>
      <c r="G48" s="850">
        <f>+G43+G44-G45-G46-G47</f>
        <v>0</v>
      </c>
      <c r="H48" s="439"/>
      <c r="I48" s="850">
        <f>+I43+I44-I45-I46-I47</f>
        <v>0</v>
      </c>
      <c r="J48" s="439"/>
      <c r="K48" s="850">
        <f>+K43+K44-K45-K46-K47</f>
        <v>0</v>
      </c>
      <c r="L48" s="439"/>
      <c r="M48" s="850">
        <f>+M43+M44-M45-M46-M47</f>
        <v>0</v>
      </c>
      <c r="N48" s="595"/>
      <c r="O48" s="850">
        <f>+O43+O44-O45-O46-O47</f>
        <v>0</v>
      </c>
      <c r="P48" s="439"/>
      <c r="Q48" s="850">
        <f>+Q43+Q44-Q45-Q46-Q47</f>
        <v>0</v>
      </c>
      <c r="R48" s="595"/>
      <c r="S48" s="851">
        <f>+S43+S44-S45-S46-S47</f>
        <v>0</v>
      </c>
      <c r="T48" s="439"/>
      <c r="U48" s="850">
        <f>+U43+U44-U45-U46-U47</f>
        <v>0</v>
      </c>
      <c r="V48" s="439"/>
      <c r="W48" s="850">
        <f>+W43+W44-W45-W46-W47</f>
        <v>0</v>
      </c>
      <c r="X48" s="439"/>
      <c r="Y48" s="850">
        <f>+Y43+Y44-Y45-Y46-Y47</f>
        <v>0</v>
      </c>
      <c r="Z48" s="439"/>
      <c r="AA48" s="850">
        <f>+AA43+AA44-AA45-AA46-AA47</f>
        <v>0</v>
      </c>
      <c r="AB48" s="439"/>
      <c r="AC48" s="850">
        <f>+AC43+AC44-AC45-AC46-AC47</f>
        <v>0</v>
      </c>
      <c r="AD48" s="852">
        <f>+AD43+AD44-AD45-AD46-AD47</f>
        <v>0</v>
      </c>
      <c r="AE48" s="852">
        <f>+AE43+AE44-AE45-AE46-AE47</f>
        <v>0</v>
      </c>
      <c r="AF48" s="1181"/>
    </row>
    <row r="49" spans="1:32" ht="15.75">
      <c r="A49" s="463"/>
      <c r="B49" s="425"/>
      <c r="C49" s="76"/>
      <c r="D49" s="76"/>
      <c r="E49" s="77"/>
      <c r="F49" s="226"/>
      <c r="G49" s="78"/>
      <c r="H49" s="226"/>
      <c r="I49" s="78"/>
      <c r="J49" s="226"/>
      <c r="K49" s="78"/>
      <c r="L49" s="226"/>
      <c r="M49" s="78"/>
      <c r="N49" s="226"/>
      <c r="O49" s="78"/>
      <c r="P49" s="226"/>
      <c r="Q49" s="78"/>
      <c r="R49" s="226"/>
      <c r="S49" s="78"/>
      <c r="T49" s="226"/>
      <c r="U49" s="78"/>
      <c r="V49" s="226"/>
      <c r="W49" s="78"/>
      <c r="X49" s="226"/>
      <c r="Y49" s="78"/>
      <c r="Z49" s="226"/>
      <c r="AA49" s="78"/>
      <c r="AB49" s="226"/>
      <c r="AC49" s="1161"/>
      <c r="AD49" s="1161"/>
      <c r="AE49" s="1161"/>
      <c r="AF49" s="1179"/>
    </row>
    <row r="50" spans="1:32" ht="15.75">
      <c r="A50" s="71" t="s">
        <v>122</v>
      </c>
      <c r="B50" s="209"/>
      <c r="C50" s="428"/>
      <c r="D50" s="428"/>
      <c r="E50" s="607"/>
      <c r="F50" s="591"/>
      <c r="G50" s="585"/>
      <c r="H50" s="591"/>
      <c r="I50" s="585"/>
      <c r="J50" s="591"/>
      <c r="K50" s="585"/>
      <c r="L50" s="591"/>
      <c r="M50" s="585"/>
      <c r="N50" s="591"/>
      <c r="O50" s="585"/>
      <c r="P50" s="591"/>
      <c r="Q50" s="585"/>
      <c r="R50" s="591"/>
      <c r="S50" s="585"/>
      <c r="T50" s="591"/>
      <c r="U50" s="585"/>
      <c r="V50" s="591"/>
      <c r="W50" s="585"/>
      <c r="X50" s="591"/>
      <c r="Y50" s="585"/>
      <c r="Z50" s="591"/>
      <c r="AA50" s="585"/>
      <c r="AB50" s="591"/>
      <c r="AC50" s="1165"/>
      <c r="AD50" s="1165"/>
      <c r="AE50" s="1165"/>
      <c r="AF50" s="1174"/>
    </row>
    <row r="51" spans="1:32" ht="15.75">
      <c r="A51" s="1581"/>
      <c r="B51" s="1582"/>
      <c r="C51" s="431"/>
      <c r="D51" s="431"/>
      <c r="E51" s="453"/>
      <c r="F51" s="390" t="str">
        <f>IF($AE51&lt;1," ",IF(E51&lt;1," ",(E51)/$AE51))</f>
        <v xml:space="preserve"> </v>
      </c>
      <c r="G51" s="454"/>
      <c r="H51" s="390" t="str">
        <f>IF($AE51&lt;1," ",IF(G51&lt;1," ",(G51)/$AE51))</f>
        <v xml:space="preserve"> </v>
      </c>
      <c r="I51" s="454"/>
      <c r="J51" s="390" t="str">
        <f>IF($AE51&lt;1," ",IF(I51&lt;1," ",(I51)/$AE51))</f>
        <v xml:space="preserve"> </v>
      </c>
      <c r="K51" s="454"/>
      <c r="L51" s="390" t="str">
        <f>IF($AE51&lt;1," ",IF(K51&lt;1," ",(K51)/$AE51))</f>
        <v xml:space="preserve"> </v>
      </c>
      <c r="M51" s="454"/>
      <c r="N51" s="593" t="str">
        <f>IF($AE51&lt;1," ",IF(M51&lt;1," ",(M51)/$AE51))</f>
        <v xml:space="preserve"> </v>
      </c>
      <c r="O51" s="454"/>
      <c r="P51" s="390" t="str">
        <f>IF($AE51&lt;1," ",IF(O51&lt;1," ",(O51)/$AE51))</f>
        <v xml:space="preserve"> </v>
      </c>
      <c r="Q51" s="454"/>
      <c r="R51" s="593" t="str">
        <f>IF($AE51&lt;1," ",IF(Q51&lt;1," ",(Q51)/$AE51))</f>
        <v xml:space="preserve"> </v>
      </c>
      <c r="S51" s="571"/>
      <c r="T51" s="390" t="str">
        <f>IF($AE51&lt;1," ",IF(S51&lt;1," ",(S51)/$AE51))</f>
        <v xml:space="preserve"> </v>
      </c>
      <c r="U51" s="454"/>
      <c r="V51" s="390" t="str">
        <f>IF($AE51&lt;1," ",IF(U51&lt;1," ",(U51)/$AE51))</f>
        <v xml:space="preserve"> </v>
      </c>
      <c r="W51" s="454"/>
      <c r="X51" s="390" t="str">
        <f>IF($AE51&lt;1," ",IF(W51&lt;1," ",(W51)/$AE51))</f>
        <v xml:space="preserve"> </v>
      </c>
      <c r="Y51" s="454"/>
      <c r="Z51" s="390" t="str">
        <f>IF($AE51&lt;1," ",IF(Y51&lt;1," ",(Y51)/$AE51))</f>
        <v xml:space="preserve"> </v>
      </c>
      <c r="AA51" s="454"/>
      <c r="AB51" s="390" t="str">
        <f>IF($AE51&lt;1," ",IF(AA51&lt;1," ",(AA51)/$AE51))</f>
        <v xml:space="preserve"> </v>
      </c>
      <c r="AC51" s="454"/>
      <c r="AD51" s="434">
        <f>+E51+G51+I51+K51+M51+O51+Q51+S51+U51+W51+Y51+AA51+AC51</f>
        <v>0</v>
      </c>
      <c r="AE51" s="854"/>
      <c r="AF51" s="855"/>
    </row>
    <row r="52" spans="1:32" ht="15.75">
      <c r="A52" s="1581"/>
      <c r="B52" s="1582"/>
      <c r="C52" s="451"/>
      <c r="D52" s="451"/>
      <c r="E52" s="453"/>
      <c r="F52" s="390" t="str">
        <f>IF($AE52&lt;1," ",IF(E52&lt;1," ",(E52)/$AE52))</f>
        <v xml:space="preserve"> </v>
      </c>
      <c r="G52" s="454"/>
      <c r="H52" s="390" t="str">
        <f>IF($AE52&lt;1," ",IF(G52&lt;1," ",(G52)/$AE52))</f>
        <v xml:space="preserve"> </v>
      </c>
      <c r="I52" s="454"/>
      <c r="J52" s="390" t="str">
        <f>IF($AE52&lt;1," ",IF(I52&lt;1," ",(I52)/$AE52))</f>
        <v xml:space="preserve"> </v>
      </c>
      <c r="K52" s="454"/>
      <c r="L52" s="390" t="str">
        <f>IF($AE52&lt;1," ",IF(K52&lt;1," ",(K52)/$AE52))</f>
        <v xml:space="preserve"> </v>
      </c>
      <c r="M52" s="454"/>
      <c r="N52" s="593" t="str">
        <f>IF($AE52&lt;1," ",IF(M52&lt;1," ",(M52)/$AE52))</f>
        <v xml:space="preserve"> </v>
      </c>
      <c r="O52" s="454"/>
      <c r="P52" s="390" t="str">
        <f>IF($AE52&lt;1," ",IF(O52&lt;1," ",(O52)/$AE52))</f>
        <v xml:space="preserve"> </v>
      </c>
      <c r="Q52" s="454"/>
      <c r="R52" s="593" t="str">
        <f>IF($AE52&lt;1," ",IF(Q52&lt;1," ",(Q52)/$AE52))</f>
        <v xml:space="preserve"> </v>
      </c>
      <c r="S52" s="571"/>
      <c r="T52" s="390" t="str">
        <f>IF($AE52&lt;1," ",IF(S52&lt;1," ",(S52)/$AE52))</f>
        <v xml:space="preserve"> </v>
      </c>
      <c r="U52" s="454"/>
      <c r="V52" s="390" t="str">
        <f>IF($AE52&lt;1," ",IF(U52&lt;1," ",(U52)/$AE52))</f>
        <v xml:space="preserve"> </v>
      </c>
      <c r="W52" s="454"/>
      <c r="X52" s="390" t="str">
        <f>IF($AE52&lt;1," ",IF(W52&lt;1," ",(W52)/$AE52))</f>
        <v xml:space="preserve"> </v>
      </c>
      <c r="Y52" s="454"/>
      <c r="Z52" s="390" t="str">
        <f>IF($AE52&lt;1," ",IF(Y52&lt;1," ",(Y52)/$AE52))</f>
        <v xml:space="preserve"> </v>
      </c>
      <c r="AA52" s="454"/>
      <c r="AB52" s="390" t="str">
        <f>IF($AE52&lt;1," ",IF(AA52&lt;1," ",(AA52)/$AE52))</f>
        <v xml:space="preserve"> </v>
      </c>
      <c r="AC52" s="454"/>
      <c r="AD52" s="434">
        <f>+E52+G52+I52+K52+M52+O52+Q52+S52+U52+W52+Y52+AA52+AC52</f>
        <v>0</v>
      </c>
      <c r="AE52" s="856"/>
      <c r="AF52" s="857"/>
    </row>
    <row r="53" spans="1:32" ht="15.75">
      <c r="A53" s="1581"/>
      <c r="B53" s="1582"/>
      <c r="C53" s="431"/>
      <c r="D53" s="431"/>
      <c r="E53" s="453"/>
      <c r="F53" s="390" t="str">
        <f>IF($AE53&lt;1," ",IF(E53&lt;1," ",(E53)/$AE53))</f>
        <v xml:space="preserve"> </v>
      </c>
      <c r="G53" s="454"/>
      <c r="H53" s="390" t="str">
        <f>IF($AE53&lt;1," ",IF(G53&lt;1," ",(G53)/$AE53))</f>
        <v xml:space="preserve"> </v>
      </c>
      <c r="I53" s="454"/>
      <c r="J53" s="390" t="str">
        <f>IF($AE53&lt;1," ",IF(I53&lt;1," ",(I53)/$AE53))</f>
        <v xml:space="preserve"> </v>
      </c>
      <c r="K53" s="454"/>
      <c r="L53" s="390" t="str">
        <f>IF($AE53&lt;1," ",IF(K53&lt;1," ",(K53)/$AE53))</f>
        <v xml:space="preserve"> </v>
      </c>
      <c r="M53" s="454"/>
      <c r="N53" s="593" t="str">
        <f>IF($AE53&lt;1," ",IF(M53&lt;1," ",(M53)/$AE53))</f>
        <v xml:space="preserve"> </v>
      </c>
      <c r="O53" s="454"/>
      <c r="P53" s="390" t="str">
        <f>IF($AE53&lt;1," ",IF(O53&lt;1," ",(O53)/$AE53))</f>
        <v xml:space="preserve"> </v>
      </c>
      <c r="Q53" s="454"/>
      <c r="R53" s="593" t="str">
        <f>IF($AE53&lt;1," ",IF(Q53&lt;1," ",(Q53)/$AE53))</f>
        <v xml:space="preserve"> </v>
      </c>
      <c r="S53" s="571"/>
      <c r="T53" s="390" t="str">
        <f>IF($AE53&lt;1," ",IF(S53&lt;1," ",(S53)/$AE53))</f>
        <v xml:space="preserve"> </v>
      </c>
      <c r="U53" s="454"/>
      <c r="V53" s="390" t="str">
        <f>IF($AE53&lt;1," ",IF(U53&lt;1," ",(U53)/$AE53))</f>
        <v xml:space="preserve"> </v>
      </c>
      <c r="W53" s="454"/>
      <c r="X53" s="390" t="str">
        <f>IF($AE53&lt;1," ",IF(W53&lt;1," ",(W53)/$AE53))</f>
        <v xml:space="preserve"> </v>
      </c>
      <c r="Y53" s="454"/>
      <c r="Z53" s="390" t="str">
        <f>IF($AE53&lt;1," ",IF(Y53&lt;1," ",(Y53)/$AE53))</f>
        <v xml:space="preserve"> </v>
      </c>
      <c r="AA53" s="454"/>
      <c r="AB53" s="390" t="str">
        <f>IF($AE53&lt;1," ",IF(AA53&lt;1," ",(AA53)/$AE53))</f>
        <v xml:space="preserve"> </v>
      </c>
      <c r="AC53" s="454"/>
      <c r="AD53" s="434">
        <f>+E53+G53+I53+K53+M53+O53+Q53+S53+U53+W53+Y53+AA53+AC53</f>
        <v>0</v>
      </c>
      <c r="AE53" s="856"/>
      <c r="AF53" s="857"/>
    </row>
    <row r="54" spans="1:32" ht="15.75">
      <c r="A54" s="1581"/>
      <c r="B54" s="1582"/>
      <c r="C54" s="431"/>
      <c r="D54" s="431"/>
      <c r="E54" s="453"/>
      <c r="F54" s="390" t="str">
        <f>IF($AE54&lt;1," ",IF(E54&lt;1," ",(E54)/$AE54))</f>
        <v xml:space="preserve"> </v>
      </c>
      <c r="G54" s="454"/>
      <c r="H54" s="390" t="str">
        <f>IF($AE54&lt;1," ",IF(G54&lt;1," ",(G54)/$AE54))</f>
        <v xml:space="preserve"> </v>
      </c>
      <c r="I54" s="454"/>
      <c r="J54" s="390" t="str">
        <f>IF($AE54&lt;1," ",IF(I54&lt;1," ",(I54)/$AE54))</f>
        <v xml:space="preserve"> </v>
      </c>
      <c r="K54" s="454"/>
      <c r="L54" s="390" t="str">
        <f>IF($AE54&lt;1," ",IF(K54&lt;1," ",(K54)/$AE54))</f>
        <v xml:space="preserve"> </v>
      </c>
      <c r="M54" s="454"/>
      <c r="N54" s="593" t="str">
        <f>IF($AE54&lt;1," ",IF(M54&lt;1," ",(M54)/$AE54))</f>
        <v xml:space="preserve"> </v>
      </c>
      <c r="O54" s="454"/>
      <c r="P54" s="390" t="str">
        <f>IF($AE54&lt;1," ",IF(O54&lt;1," ",(O54)/$AE54))</f>
        <v xml:space="preserve"> </v>
      </c>
      <c r="Q54" s="454"/>
      <c r="R54" s="593" t="str">
        <f>IF($AE54&lt;1," ",IF(Q54&lt;1," ",(Q54)/$AE54))</f>
        <v xml:space="preserve"> </v>
      </c>
      <c r="S54" s="571"/>
      <c r="T54" s="390" t="str">
        <f>IF($AE54&lt;1," ",IF(S54&lt;1," ",(S54)/$AE54))</f>
        <v xml:space="preserve"> </v>
      </c>
      <c r="U54" s="454"/>
      <c r="V54" s="390" t="str">
        <f>IF($AE54&lt;1," ",IF(U54&lt;1," ",(U54)/$AE54))</f>
        <v xml:space="preserve"> </v>
      </c>
      <c r="W54" s="454"/>
      <c r="X54" s="390" t="str">
        <f>IF($AE54&lt;1," ",IF(W54&lt;1," ",(W54)/$AE54))</f>
        <v xml:space="preserve"> </v>
      </c>
      <c r="Y54" s="454"/>
      <c r="Z54" s="390" t="str">
        <f>IF($AE54&lt;1," ",IF(Y54&lt;1," ",(Y54)/$AE54))</f>
        <v xml:space="preserve"> </v>
      </c>
      <c r="AA54" s="454"/>
      <c r="AB54" s="390" t="str">
        <f>IF($AE54&lt;1," ",IF(AA54&lt;1," ",(AA54)/$AE54))</f>
        <v xml:space="preserve"> </v>
      </c>
      <c r="AC54" s="454"/>
      <c r="AD54" s="434">
        <f>+E54+G54+I54+K54+M54+O54+Q54+S54+U54+W54+Y54+AA54+AC54</f>
        <v>0</v>
      </c>
      <c r="AE54" s="856"/>
      <c r="AF54" s="857"/>
    </row>
    <row r="55" spans="1:32" ht="15.75">
      <c r="A55" s="1581"/>
      <c r="B55" s="1582"/>
      <c r="C55" s="431"/>
      <c r="D55" s="431"/>
      <c r="E55" s="453"/>
      <c r="F55" s="390" t="str">
        <f>IF($AE55&lt;1," ",IF(E55&lt;1," ",(E55)/$AE55))</f>
        <v xml:space="preserve"> </v>
      </c>
      <c r="G55" s="454"/>
      <c r="H55" s="390" t="str">
        <f>IF($AE55&lt;1," ",IF(G55&lt;1," ",(G55)/$AE55))</f>
        <v xml:space="preserve"> </v>
      </c>
      <c r="I55" s="454"/>
      <c r="J55" s="390" t="str">
        <f>IF($AE55&lt;1," ",IF(I55&lt;1," ",(I55)/$AE55))</f>
        <v xml:space="preserve"> </v>
      </c>
      <c r="K55" s="454"/>
      <c r="L55" s="390" t="str">
        <f>IF($AE55&lt;1," ",IF(K55&lt;1," ",(K55)/$AE55))</f>
        <v xml:space="preserve"> </v>
      </c>
      <c r="M55" s="454"/>
      <c r="N55" s="593" t="str">
        <f>IF($AE55&lt;1," ",IF(M55&lt;1," ",(M55)/$AE55))</f>
        <v xml:space="preserve"> </v>
      </c>
      <c r="O55" s="454"/>
      <c r="P55" s="390" t="str">
        <f>IF($AE55&lt;1," ",IF(O55&lt;1," ",(O55)/$AE55))</f>
        <v xml:space="preserve"> </v>
      </c>
      <c r="Q55" s="454"/>
      <c r="R55" s="593" t="str">
        <f>IF($AE55&lt;1," ",IF(Q55&lt;1," ",(Q55)/$AE55))</f>
        <v xml:space="preserve"> </v>
      </c>
      <c r="S55" s="571"/>
      <c r="T55" s="390" t="str">
        <f>IF($AE55&lt;1," ",IF(S55&lt;1," ",(S55)/$AE55))</f>
        <v xml:space="preserve"> </v>
      </c>
      <c r="U55" s="454"/>
      <c r="V55" s="390" t="str">
        <f>IF($AE55&lt;1," ",IF(U55&lt;1," ",(U55)/$AE55))</f>
        <v xml:space="preserve"> </v>
      </c>
      <c r="W55" s="454"/>
      <c r="X55" s="390" t="str">
        <f>IF($AE55&lt;1," ",IF(W55&lt;1," ",(W55)/$AE55))</f>
        <v xml:space="preserve"> </v>
      </c>
      <c r="Y55" s="454"/>
      <c r="Z55" s="390" t="str">
        <f>IF($AE55&lt;1," ",IF(Y55&lt;1," ",(Y55)/$AE55))</f>
        <v xml:space="preserve"> </v>
      </c>
      <c r="AA55" s="454"/>
      <c r="AB55" s="390" t="str">
        <f>IF($AE55&lt;1," ",IF(AA55&lt;1," ",(AA55)/$AE55))</f>
        <v xml:space="preserve"> </v>
      </c>
      <c r="AC55" s="454"/>
      <c r="AD55" s="434">
        <f>+E55+G55+I55+K55+M55+O55+Q55+S55+U55+W55+Y55+AA55+AC55</f>
        <v>0</v>
      </c>
      <c r="AE55" s="856"/>
      <c r="AF55" s="857"/>
    </row>
    <row r="56" spans="1:32" ht="16.5" thickBot="1">
      <c r="A56" s="456" t="s">
        <v>118</v>
      </c>
      <c r="B56" s="457"/>
      <c r="C56" s="431"/>
      <c r="D56" s="431"/>
      <c r="E56" s="849">
        <f>SUM(E51:E55)</f>
        <v>0</v>
      </c>
      <c r="F56" s="439" t="s">
        <v>2</v>
      </c>
      <c r="G56" s="850">
        <f>SUM(G51:G55)</f>
        <v>0</v>
      </c>
      <c r="H56" s="439" t="s">
        <v>2</v>
      </c>
      <c r="I56" s="850">
        <f>SUM(I51:I55)</f>
        <v>0</v>
      </c>
      <c r="J56" s="439" t="s">
        <v>2</v>
      </c>
      <c r="K56" s="850">
        <f>SUM(K51:K55)</f>
        <v>0</v>
      </c>
      <c r="L56" s="439" t="s">
        <v>2</v>
      </c>
      <c r="M56" s="850">
        <f>SUM(M51:M55)</f>
        <v>0</v>
      </c>
      <c r="N56" s="595" t="s">
        <v>2</v>
      </c>
      <c r="O56" s="850">
        <f>SUM(O51:O55)</f>
        <v>0</v>
      </c>
      <c r="P56" s="439" t="s">
        <v>2</v>
      </c>
      <c r="Q56" s="850">
        <f>SUM(Q51:Q55)</f>
        <v>0</v>
      </c>
      <c r="R56" s="595" t="s">
        <v>2</v>
      </c>
      <c r="S56" s="851">
        <f>SUM(S51:S55)</f>
        <v>0</v>
      </c>
      <c r="T56" s="439" t="s">
        <v>2</v>
      </c>
      <c r="U56" s="850">
        <f>SUM(U51:U55)</f>
        <v>0</v>
      </c>
      <c r="V56" s="439" t="s">
        <v>2</v>
      </c>
      <c r="W56" s="850">
        <f>SUM(W51:W55)</f>
        <v>0</v>
      </c>
      <c r="X56" s="439" t="s">
        <v>2</v>
      </c>
      <c r="Y56" s="850">
        <f>SUM(Y51:Y55)</f>
        <v>0</v>
      </c>
      <c r="Z56" s="439" t="s">
        <v>2</v>
      </c>
      <c r="AA56" s="850">
        <f>SUM(AA51:AA55)</f>
        <v>0</v>
      </c>
      <c r="AB56" s="439" t="s">
        <v>2</v>
      </c>
      <c r="AC56" s="850">
        <f>SUM(AC51:AC55)</f>
        <v>0</v>
      </c>
      <c r="AD56" s="852">
        <f>SUM(AD51:AD55)</f>
        <v>0</v>
      </c>
      <c r="AE56" s="858"/>
      <c r="AF56" s="859"/>
    </row>
    <row r="57" spans="1:32" ht="15.75">
      <c r="A57" s="863"/>
      <c r="B57" s="864"/>
      <c r="C57" s="428"/>
      <c r="D57" s="428"/>
      <c r="E57" s="607"/>
      <c r="F57" s="539"/>
      <c r="G57" s="585"/>
      <c r="H57" s="539"/>
      <c r="I57" s="585"/>
      <c r="J57" s="539"/>
      <c r="K57" s="585"/>
      <c r="L57" s="539"/>
      <c r="M57" s="585"/>
      <c r="N57" s="539"/>
      <c r="O57" s="585"/>
      <c r="P57" s="539"/>
      <c r="Q57" s="585"/>
      <c r="R57" s="539"/>
      <c r="S57" s="585"/>
      <c r="T57" s="539"/>
      <c r="U57" s="585"/>
      <c r="V57" s="539"/>
      <c r="W57" s="585"/>
      <c r="X57" s="539"/>
      <c r="Y57" s="585"/>
      <c r="Z57" s="539"/>
      <c r="AA57" s="585"/>
      <c r="AB57" s="539"/>
      <c r="AC57" s="585"/>
      <c r="AD57" s="1174"/>
      <c r="AE57" s="1176"/>
      <c r="AF57" s="1182"/>
    </row>
    <row r="58" spans="1:32" ht="16.5" thickBot="1">
      <c r="A58" s="456" t="s">
        <v>121</v>
      </c>
      <c r="B58" s="457"/>
      <c r="C58" s="431"/>
      <c r="D58" s="431"/>
      <c r="E58" s="849">
        <f>+E23-E34+E39+E48+E56</f>
        <v>0</v>
      </c>
      <c r="F58" s="439"/>
      <c r="G58" s="850">
        <f>+G23-G34+G39+G48+G56</f>
        <v>0</v>
      </c>
      <c r="H58" s="439"/>
      <c r="I58" s="850">
        <f>+I23-I34+I39+I48+I56</f>
        <v>0</v>
      </c>
      <c r="J58" s="439"/>
      <c r="K58" s="850">
        <f>+K23-K34+K39+K48+K56</f>
        <v>0</v>
      </c>
      <c r="L58" s="439"/>
      <c r="M58" s="850">
        <f>+M23-M34+M39+M48+M56</f>
        <v>0</v>
      </c>
      <c r="N58" s="595"/>
      <c r="O58" s="850">
        <f>+O23-O34+O39+O48+O56</f>
        <v>0</v>
      </c>
      <c r="P58" s="439"/>
      <c r="Q58" s="850">
        <f>+Q23-Q34+Q39+Q48+Q56</f>
        <v>0</v>
      </c>
      <c r="R58" s="595"/>
      <c r="S58" s="851">
        <f>+S23-S34+S39+S48+S56</f>
        <v>0</v>
      </c>
      <c r="T58" s="439"/>
      <c r="U58" s="850">
        <f>+U23-U34+U39+U48+U56</f>
        <v>0</v>
      </c>
      <c r="V58" s="439"/>
      <c r="W58" s="850">
        <f>+W23-W34+W39+W48+W56</f>
        <v>0</v>
      </c>
      <c r="X58" s="439"/>
      <c r="Y58" s="850">
        <f>+Y23-Y34+Y39+Y48+Y56</f>
        <v>0</v>
      </c>
      <c r="Z58" s="439"/>
      <c r="AA58" s="850">
        <f>+AA23-AA34+AA39+AA48+AA56</f>
        <v>0</v>
      </c>
      <c r="AB58" s="439"/>
      <c r="AC58" s="850">
        <f>+AC23-AC34+AC39+AC48+AC56</f>
        <v>0</v>
      </c>
      <c r="AD58" s="852">
        <f>+AD23-AD34+AD39+AD48+AD56</f>
        <v>0</v>
      </c>
      <c r="AE58" s="858"/>
      <c r="AF58" s="859"/>
    </row>
    <row r="59" spans="1:32" ht="16.5" thickBot="1">
      <c r="A59" s="74"/>
      <c r="B59" s="424"/>
      <c r="C59" s="75"/>
      <c r="D59" s="75"/>
      <c r="E59" s="51"/>
      <c r="F59" s="227"/>
      <c r="G59" s="23"/>
      <c r="H59" s="227"/>
      <c r="I59" s="23"/>
      <c r="J59" s="227"/>
      <c r="K59" s="23"/>
      <c r="L59" s="227"/>
      <c r="M59" s="23"/>
      <c r="N59" s="227"/>
      <c r="O59" s="23"/>
      <c r="P59" s="227"/>
      <c r="Q59" s="23"/>
      <c r="R59" s="227"/>
      <c r="S59" s="23"/>
      <c r="T59" s="227"/>
      <c r="U59" s="23"/>
      <c r="V59" s="227"/>
      <c r="W59" s="23"/>
      <c r="X59" s="227"/>
      <c r="Y59" s="23"/>
      <c r="Z59" s="227"/>
      <c r="AA59" s="23"/>
      <c r="AB59" s="227"/>
      <c r="AC59" s="23"/>
      <c r="AD59" s="220"/>
      <c r="AE59" s="858"/>
      <c r="AF59" s="859"/>
    </row>
    <row r="60" spans="1:32" ht="16.5" thickBot="1">
      <c r="A60" s="74" t="s">
        <v>119</v>
      </c>
      <c r="B60" s="424"/>
      <c r="C60" s="75"/>
      <c r="D60" s="75"/>
      <c r="E60" s="849">
        <f>+E6+E58</f>
        <v>202620.85461538529</v>
      </c>
      <c r="F60" s="439"/>
      <c r="G60" s="850">
        <f>+G6+G58</f>
        <v>202620.85461538529</v>
      </c>
      <c r="H60" s="439"/>
      <c r="I60" s="850">
        <f>+I6+I58</f>
        <v>202620.85461538529</v>
      </c>
      <c r="J60" s="439"/>
      <c r="K60" s="850">
        <f>+K6+K58</f>
        <v>202620.85461538529</v>
      </c>
      <c r="L60" s="439"/>
      <c r="M60" s="850">
        <f>+M6+M58</f>
        <v>202620.85461538529</v>
      </c>
      <c r="N60" s="1123"/>
      <c r="O60" s="1124">
        <f>+O6+O58</f>
        <v>202620.85461538529</v>
      </c>
      <c r="P60" s="439"/>
      <c r="Q60" s="850">
        <f>+Q6+Q58</f>
        <v>202620.85461538529</v>
      </c>
      <c r="R60" s="595"/>
      <c r="S60" s="851">
        <f>+S6+S58</f>
        <v>202620.85461538529</v>
      </c>
      <c r="T60" s="439"/>
      <c r="U60" s="850">
        <f>+U6+U58</f>
        <v>202620.85461538529</v>
      </c>
      <c r="V60" s="439"/>
      <c r="W60" s="850">
        <f>+W6+W58</f>
        <v>202620.85461538529</v>
      </c>
      <c r="X60" s="439"/>
      <c r="Y60" s="850">
        <f>+Y6+Y58</f>
        <v>202620.85461538529</v>
      </c>
      <c r="Z60" s="439"/>
      <c r="AA60" s="850">
        <f>+AA6+AA58</f>
        <v>202620.85461538529</v>
      </c>
      <c r="AB60" s="439"/>
      <c r="AC60" s="850">
        <f>+AC6+AC58</f>
        <v>202620.85461538529</v>
      </c>
      <c r="AD60" s="1175"/>
      <c r="AE60" s="1177"/>
      <c r="AF60" s="1183"/>
    </row>
  </sheetData>
  <sheetProtection password="B5CC" sheet="1"/>
  <mergeCells count="10">
    <mergeCell ref="F1:L1"/>
    <mergeCell ref="T1:Z1"/>
    <mergeCell ref="G2:K2"/>
    <mergeCell ref="D40:D42"/>
    <mergeCell ref="A51:B51"/>
    <mergeCell ref="A52:B52"/>
    <mergeCell ref="A53:B53"/>
    <mergeCell ref="A54:B54"/>
    <mergeCell ref="A55:B55"/>
    <mergeCell ref="AE40:AE42"/>
  </mergeCells>
  <conditionalFormatting sqref="T1">
    <cfRule type="containsText" dxfId="257" priority="1" stopIfTrue="1" operator="containsText" text="Enter">
      <formula>NOT(ISERROR(SEARCH("Enter",T1)))</formula>
    </cfRule>
  </conditionalFormatting>
  <conditionalFormatting sqref="F1">
    <cfRule type="containsText" dxfId="256" priority="2" stopIfTrue="1" operator="containsText" text="Enter">
      <formula>NOT(ISERROR(SEARCH("Enter",F1)))</formula>
    </cfRule>
  </conditionalFormatting>
  <pageMargins left="0.7" right="0.7" top="0.75" bottom="0.75" header="0.3" footer="0.3"/>
  <pageSetup scale="50" fitToWidth="2" orientation="landscape" r:id="rId1"/>
  <colBreaks count="1" manualBreakCount="1">
    <brk id="18"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
    <pageSetUpPr fitToPage="1"/>
  </sheetPr>
  <dimension ref="A1:B29"/>
  <sheetViews>
    <sheetView showGridLines="0" view="pageBreakPreview" zoomScale="85" zoomScaleNormal="145" zoomScaleSheetLayoutView="85" workbookViewId="0">
      <selection activeCell="K10" sqref="K10"/>
    </sheetView>
  </sheetViews>
  <sheetFormatPr defaultRowHeight="12.75"/>
  <cols>
    <col min="1" max="1" width="6.140625" customWidth="1"/>
    <col min="2" max="2" width="86" customWidth="1"/>
  </cols>
  <sheetData>
    <row r="1" spans="1:2">
      <c r="A1" s="139" t="s">
        <v>44</v>
      </c>
    </row>
    <row r="2" spans="1:2">
      <c r="A2" s="139" t="s">
        <v>84</v>
      </c>
    </row>
    <row r="3" spans="1:2">
      <c r="A3" s="1250">
        <f>Instructions!H1</f>
        <v>0</v>
      </c>
    </row>
    <row r="4" spans="1:2" ht="15.75">
      <c r="A4" s="1411" t="str">
        <f>IF('INTERIM-CERTIFICATION'!$M$1="","Enter Charter Name on INTERIM - CERTIFICATION Worksheet",'INTERIM-CERTIFICATION'!$M$1)</f>
        <v>Elite Academic Academy - Adult Work Force Investment</v>
      </c>
      <c r="B4" s="1411"/>
    </row>
    <row r="5" spans="1:2" ht="15.75">
      <c r="A5" s="1411" t="str">
        <f>IF('INTERIM-CERTIFICATION'!$M$2="","Enter CDS# on INTERIM - CERTIFICATION Worksheet",'INTERIM-CERTIFICATION'!$M$2)</f>
        <v>36-75051-0138107</v>
      </c>
      <c r="B5" s="1411"/>
    </row>
    <row r="6" spans="1:2">
      <c r="A6" s="139"/>
    </row>
    <row r="7" spans="1:2">
      <c r="A7" s="251" t="s">
        <v>280</v>
      </c>
    </row>
    <row r="8" spans="1:2">
      <c r="A8" s="140" t="s">
        <v>281</v>
      </c>
    </row>
    <row r="9" spans="1:2">
      <c r="A9" s="143"/>
    </row>
    <row r="10" spans="1:2">
      <c r="A10" s="143" t="s">
        <v>277</v>
      </c>
    </row>
    <row r="11" spans="1:2">
      <c r="A11" s="1412" t="str">
        <f>"CHARTER "&amp;'Budget-ADA'!K7&amp;" Budget/Interim Reporting Worksheet (all Budget tabs completed):"</f>
        <v>CHARTER 2020-21 Budget/Interim Reporting Worksheet (all Budget tabs completed):</v>
      </c>
      <c r="B11" s="1412"/>
    </row>
    <row r="12" spans="1:2" ht="13.5" thickBot="1">
      <c r="A12" s="229" t="s">
        <v>420</v>
      </c>
      <c r="B12" s="141" t="s">
        <v>282</v>
      </c>
    </row>
    <row r="13" spans="1:2" ht="13.5" thickBot="1">
      <c r="A13" s="230" t="s">
        <v>420</v>
      </c>
      <c r="B13" s="141" t="s">
        <v>283</v>
      </c>
    </row>
    <row r="14" spans="1:2" ht="13.5" thickBot="1">
      <c r="A14" s="230" t="s">
        <v>420</v>
      </c>
      <c r="B14" s="141" t="s">
        <v>284</v>
      </c>
    </row>
    <row r="15" spans="1:2" ht="13.5" thickBot="1">
      <c r="A15" s="230" t="s">
        <v>420</v>
      </c>
      <c r="B15" s="141" t="s">
        <v>285</v>
      </c>
    </row>
    <row r="16" spans="1:2" ht="13.5" thickBot="1">
      <c r="A16" s="230" t="s">
        <v>420</v>
      </c>
      <c r="B16" s="141" t="s">
        <v>286</v>
      </c>
    </row>
    <row r="17" spans="1:2" ht="13.5" thickBot="1">
      <c r="A17" s="230" t="s">
        <v>420</v>
      </c>
      <c r="B17" s="141" t="s">
        <v>287</v>
      </c>
    </row>
    <row r="18" spans="1:2" ht="13.5" thickBot="1">
      <c r="A18" s="230" t="s">
        <v>420</v>
      </c>
      <c r="B18" s="141" t="s">
        <v>288</v>
      </c>
    </row>
    <row r="19" spans="1:2" ht="13.5" thickBot="1">
      <c r="A19" s="230" t="s">
        <v>420</v>
      </c>
      <c r="B19" s="141" t="s">
        <v>289</v>
      </c>
    </row>
    <row r="20" spans="1:2" ht="13.5" thickBot="1">
      <c r="A20" s="230" t="s">
        <v>420</v>
      </c>
      <c r="B20" s="141" t="s">
        <v>290</v>
      </c>
    </row>
    <row r="21" spans="1:2">
      <c r="A21" s="865"/>
      <c r="B21" s="141"/>
    </row>
    <row r="22" spans="1:2" ht="13.5" thickBot="1">
      <c r="A22" s="229" t="s">
        <v>420</v>
      </c>
      <c r="B22" s="141" t="s">
        <v>279</v>
      </c>
    </row>
    <row r="23" spans="1:2">
      <c r="A23" s="235"/>
    </row>
    <row r="24" spans="1:2">
      <c r="A24" t="s">
        <v>292</v>
      </c>
    </row>
    <row r="25" spans="1:2" ht="13.5" thickBot="1">
      <c r="A25" s="229" t="s">
        <v>420</v>
      </c>
      <c r="B25" t="s">
        <v>291</v>
      </c>
    </row>
    <row r="26" spans="1:2">
      <c r="A26" s="235"/>
    </row>
    <row r="27" spans="1:2">
      <c r="A27" s="141"/>
      <c r="B27" s="611"/>
    </row>
    <row r="28" spans="1:2">
      <c r="A28" s="611" t="s">
        <v>278</v>
      </c>
    </row>
    <row r="29" spans="1:2">
      <c r="A29" s="1410" t="s">
        <v>224</v>
      </c>
      <c r="B29" s="1410"/>
    </row>
  </sheetData>
  <sheetProtection password="B5CC" sheet="1"/>
  <mergeCells count="4">
    <mergeCell ref="A4:B4"/>
    <mergeCell ref="A5:B5"/>
    <mergeCell ref="A11:B11"/>
    <mergeCell ref="A29:B29"/>
  </mergeCells>
  <phoneticPr fontId="6" type="noConversion"/>
  <conditionalFormatting sqref="A4">
    <cfRule type="containsText" dxfId="255" priority="3" stopIfTrue="1" operator="containsText" text="Enter">
      <formula>NOT(ISERROR(SEARCH("Enter",A4)))</formula>
    </cfRule>
    <cfRule type="cellIs" dxfId="254" priority="4" stopIfTrue="1" operator="equal">
      <formula>"Enter Charter CDS # on BUDGET - CERT Worksheet"</formula>
    </cfRule>
  </conditionalFormatting>
  <conditionalFormatting sqref="A5">
    <cfRule type="containsText" dxfId="253" priority="1" stopIfTrue="1" operator="containsText" text="Enter">
      <formula>NOT(ISERROR(SEARCH("Enter",A5)))</formula>
    </cfRule>
    <cfRule type="cellIs" dxfId="252" priority="2" stopIfTrue="1" operator="equal">
      <formula>"Enter Charter CDS # on BUDGET - CERT Worksheet"</formula>
    </cfRule>
  </conditionalFormatting>
  <hyperlinks>
    <hyperlink ref="A29" r:id="rId1" xr:uid="{00000000-0004-0000-0B00-000000000000}"/>
  </hyperlinks>
  <printOptions horizontalCentered="1"/>
  <pageMargins left="0.25" right="0.25" top="0.75" bottom="0.75" header="0.3" footer="0.3"/>
  <pageSetup orientation="landscape" r:id="rId2"/>
  <headerFooter alignWithMargins="0">
    <oddFooter>&amp;A&amp;RPage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4">
    <pageSetUpPr fitToPage="1"/>
  </sheetPr>
  <dimension ref="A1:S59"/>
  <sheetViews>
    <sheetView showGridLines="0" tabSelected="1" view="pageBreakPreview" zoomScale="85" zoomScaleNormal="100" zoomScaleSheetLayoutView="85" workbookViewId="0">
      <selection activeCell="W17" sqref="W17"/>
    </sheetView>
  </sheetViews>
  <sheetFormatPr defaultRowHeight="12.75"/>
  <cols>
    <col min="13" max="13" width="11" bestFit="1" customWidth="1"/>
  </cols>
  <sheetData>
    <row r="1" spans="1:19" ht="16.5">
      <c r="A1" s="117" t="s">
        <v>63</v>
      </c>
      <c r="B1" s="114"/>
      <c r="C1" s="114"/>
      <c r="D1" s="114"/>
      <c r="E1" s="115"/>
      <c r="F1" s="115"/>
      <c r="G1" s="115"/>
      <c r="H1" s="115"/>
      <c r="I1" s="115"/>
      <c r="J1" s="120"/>
      <c r="K1" s="120"/>
      <c r="L1" s="121" t="s">
        <v>12</v>
      </c>
      <c r="M1" s="1423" t="s">
        <v>404</v>
      </c>
      <c r="N1" s="1423"/>
      <c r="O1" s="1423"/>
      <c r="P1" s="1423"/>
      <c r="Q1" s="1423"/>
      <c r="R1" s="1423"/>
      <c r="S1" s="1423"/>
    </row>
    <row r="2" spans="1:19" ht="16.5">
      <c r="A2" s="1589" t="s">
        <v>166</v>
      </c>
      <c r="B2" s="1590"/>
      <c r="C2" s="1590"/>
      <c r="D2" s="1590"/>
      <c r="E2" s="116"/>
      <c r="F2" s="116"/>
      <c r="G2" s="116"/>
      <c r="H2" s="116"/>
      <c r="I2" s="116"/>
      <c r="J2" s="120"/>
      <c r="K2" s="120"/>
      <c r="L2" s="121" t="s">
        <v>13</v>
      </c>
      <c r="M2" s="1423" t="s">
        <v>408</v>
      </c>
      <c r="N2" s="1423"/>
      <c r="O2" s="1423"/>
      <c r="P2" s="1423"/>
      <c r="Q2" s="1423"/>
      <c r="R2" s="1423"/>
      <c r="S2" s="1423"/>
    </row>
    <row r="3" spans="1:19" ht="16.5">
      <c r="A3" s="1589" t="s">
        <v>173</v>
      </c>
      <c r="B3" s="1590"/>
      <c r="C3" s="1590"/>
      <c r="D3" s="1590"/>
      <c r="E3" s="115"/>
      <c r="F3" s="115"/>
      <c r="G3" s="115"/>
      <c r="H3" s="115"/>
      <c r="I3" s="115"/>
      <c r="J3" s="120"/>
      <c r="K3" s="120"/>
      <c r="L3" s="121" t="s">
        <v>14</v>
      </c>
      <c r="M3" s="1423" t="s">
        <v>405</v>
      </c>
      <c r="N3" s="1423"/>
      <c r="O3" s="1423"/>
      <c r="P3" s="1423"/>
      <c r="Q3" s="1423"/>
      <c r="R3" s="1423"/>
      <c r="S3" s="1423"/>
    </row>
    <row r="4" spans="1:19" ht="16.5">
      <c r="A4" s="117"/>
      <c r="B4" s="114"/>
      <c r="C4" s="114"/>
      <c r="D4" s="114"/>
      <c r="E4" s="115"/>
      <c r="F4" s="115"/>
      <c r="G4" s="115"/>
      <c r="H4" s="115"/>
      <c r="I4" s="115"/>
      <c r="J4" s="120"/>
      <c r="K4" s="120"/>
      <c r="L4" s="121" t="s">
        <v>15</v>
      </c>
      <c r="M4" s="1423" t="s">
        <v>406</v>
      </c>
      <c r="N4" s="1423"/>
      <c r="O4" s="1423"/>
      <c r="P4" s="1423"/>
      <c r="Q4" s="1423"/>
      <c r="R4" s="1423"/>
      <c r="S4" s="1423"/>
    </row>
    <row r="5" spans="1:19" ht="16.5">
      <c r="A5" s="117" t="s">
        <v>45</v>
      </c>
      <c r="B5" s="105"/>
      <c r="C5" s="105"/>
      <c r="D5" s="117"/>
      <c r="E5" s="118"/>
      <c r="F5" s="118"/>
      <c r="G5" s="118"/>
      <c r="H5" s="118"/>
      <c r="I5" s="118"/>
      <c r="J5" s="120"/>
      <c r="K5" s="120"/>
      <c r="L5" s="121" t="s">
        <v>16</v>
      </c>
      <c r="M5" s="1423" t="s">
        <v>407</v>
      </c>
      <c r="N5" s="1423"/>
      <c r="O5" s="1423"/>
      <c r="P5" s="1423"/>
      <c r="Q5" s="1423"/>
      <c r="R5" s="1423"/>
      <c r="S5" s="1423"/>
    </row>
    <row r="6" spans="1:19" ht="15" thickBot="1">
      <c r="A6" s="122"/>
      <c r="B6" s="122"/>
      <c r="C6" s="122"/>
      <c r="D6" s="123"/>
      <c r="E6" s="123"/>
      <c r="F6" s="123"/>
      <c r="G6" s="123"/>
      <c r="H6" s="123"/>
      <c r="I6" s="123"/>
      <c r="J6" s="123"/>
      <c r="K6" s="123"/>
      <c r="L6" s="123"/>
      <c r="M6" s="123"/>
      <c r="N6" s="123"/>
      <c r="O6" s="123"/>
      <c r="P6" s="123"/>
      <c r="Q6" s="105"/>
      <c r="R6" s="105"/>
      <c r="S6" s="1256">
        <f>Instructions!H1</f>
        <v>0</v>
      </c>
    </row>
    <row r="7" spans="1:19" ht="15" thickTop="1">
      <c r="A7" s="105"/>
      <c r="B7" s="105"/>
      <c r="C7" s="105"/>
      <c r="D7" s="124"/>
      <c r="E7" s="10" t="s">
        <v>367</v>
      </c>
      <c r="F7" s="136"/>
      <c r="G7" s="136"/>
      <c r="H7" s="136"/>
      <c r="I7" s="136"/>
      <c r="J7" s="136"/>
      <c r="K7" s="10"/>
      <c r="L7" s="136"/>
      <c r="M7" s="136"/>
      <c r="N7" s="136"/>
      <c r="O7" s="136"/>
      <c r="P7" s="136"/>
      <c r="Q7" s="261"/>
      <c r="R7" s="261"/>
      <c r="S7" s="261"/>
    </row>
    <row r="8" spans="1:19" ht="14.25" customHeight="1">
      <c r="A8" s="262"/>
      <c r="B8" s="134"/>
      <c r="C8" s="105"/>
      <c r="D8" s="10"/>
      <c r="E8" s="1413" t="str">
        <f>""&amp;'Budget-ADA'!K7&amp;" CHARTER SCHOOL INTERIM REPORT -- ALTERNATIVE FORM:  This report has been approved, and is hereby filed by the charter school pursuant to Education Code Section 47604.33."</f>
        <v>2020-21 CHARTER SCHOOL INTERIM REPORT -- ALTERNATIVE FORM:  This report has been approved, and is hereby filed by the charter school pursuant to Education Code Section 47604.33.</v>
      </c>
      <c r="F8" s="1413"/>
      <c r="G8" s="1413"/>
      <c r="H8" s="1413"/>
      <c r="I8" s="1413"/>
      <c r="J8" s="1413"/>
      <c r="K8" s="1413"/>
      <c r="L8" s="1413"/>
      <c r="M8" s="1413"/>
      <c r="N8" s="1413"/>
      <c r="O8" s="1413"/>
      <c r="P8" s="1413"/>
      <c r="Q8" s="105"/>
      <c r="R8" s="105"/>
      <c r="S8" s="105"/>
    </row>
    <row r="9" spans="1:19" ht="14.25">
      <c r="A9" s="105"/>
      <c r="B9" s="105"/>
      <c r="C9" s="105"/>
      <c r="D9" s="10"/>
      <c r="E9" s="1413"/>
      <c r="F9" s="1413"/>
      <c r="G9" s="1413"/>
      <c r="H9" s="1413"/>
      <c r="I9" s="1413"/>
      <c r="J9" s="1413"/>
      <c r="K9" s="1413"/>
      <c r="L9" s="1413"/>
      <c r="M9" s="1413"/>
      <c r="N9" s="1413"/>
      <c r="O9" s="1413"/>
      <c r="P9" s="1413"/>
      <c r="Q9" s="105"/>
      <c r="R9" s="105"/>
      <c r="S9" s="105"/>
    </row>
    <row r="10" spans="1:19" ht="27.75" customHeight="1">
      <c r="A10" s="105"/>
      <c r="B10" s="105"/>
      <c r="C10" s="105"/>
      <c r="D10" s="10"/>
      <c r="E10" s="10" t="s">
        <v>47</v>
      </c>
      <c r="F10" s="1415"/>
      <c r="G10" s="1420"/>
      <c r="H10" s="1420"/>
      <c r="I10" s="1420"/>
      <c r="J10" s="1420"/>
      <c r="K10" s="10"/>
      <c r="L10" s="10" t="s">
        <v>48</v>
      </c>
      <c r="M10" s="1415"/>
      <c r="N10" s="1415"/>
      <c r="O10" s="1415"/>
      <c r="P10" s="10"/>
      <c r="Q10" s="105"/>
      <c r="R10" s="105"/>
      <c r="S10" s="105"/>
    </row>
    <row r="11" spans="1:19" ht="14.25">
      <c r="A11" s="105"/>
      <c r="B11" s="105"/>
      <c r="C11" s="105"/>
      <c r="D11" s="105"/>
      <c r="E11" s="105"/>
      <c r="F11" s="126" t="s">
        <v>49</v>
      </c>
      <c r="G11" s="127"/>
      <c r="H11" s="127"/>
      <c r="I11" s="127"/>
      <c r="J11" s="127"/>
      <c r="K11" s="105"/>
      <c r="L11" s="105"/>
      <c r="M11" s="105"/>
      <c r="N11" s="105"/>
      <c r="O11" s="105"/>
      <c r="P11" s="105"/>
      <c r="Q11" s="105"/>
      <c r="R11" s="105"/>
      <c r="S11" s="105"/>
    </row>
    <row r="12" spans="1:19" ht="14.25">
      <c r="A12" s="105"/>
      <c r="B12" s="105"/>
      <c r="C12" s="105"/>
      <c r="D12" s="105"/>
      <c r="E12" s="105"/>
      <c r="F12" s="126" t="s">
        <v>50</v>
      </c>
      <c r="G12" s="127"/>
      <c r="H12" s="127"/>
      <c r="I12" s="127"/>
      <c r="J12" s="127"/>
      <c r="K12" s="105"/>
      <c r="L12" s="105"/>
      <c r="M12" s="105"/>
      <c r="N12" s="105"/>
      <c r="O12" s="105"/>
      <c r="P12" s="105"/>
      <c r="Q12" s="105"/>
      <c r="R12" s="105"/>
      <c r="S12" s="105"/>
    </row>
    <row r="13" spans="1:19" ht="28.5">
      <c r="A13" s="105"/>
      <c r="B13" s="105"/>
      <c r="C13" s="105"/>
      <c r="D13" s="10"/>
      <c r="E13" s="128" t="s">
        <v>51</v>
      </c>
      <c r="F13" s="1421" t="s">
        <v>426</v>
      </c>
      <c r="G13" s="1422"/>
      <c r="H13" s="1422"/>
      <c r="I13" s="1422"/>
      <c r="J13" s="1422"/>
      <c r="K13" s="10"/>
      <c r="L13" s="10" t="s">
        <v>52</v>
      </c>
      <c r="M13" s="1421" t="s">
        <v>427</v>
      </c>
      <c r="N13" s="1421"/>
      <c r="O13" s="1421"/>
      <c r="P13" s="10"/>
      <c r="Q13" s="105"/>
      <c r="R13" s="105"/>
      <c r="S13" s="105"/>
    </row>
    <row r="14" spans="1:19" ht="14.25">
      <c r="A14" s="105"/>
      <c r="B14" s="105"/>
      <c r="C14" s="105"/>
      <c r="D14" s="10"/>
      <c r="E14" s="128"/>
      <c r="F14" s="144"/>
      <c r="G14" s="145"/>
      <c r="H14" s="145"/>
      <c r="I14" s="145"/>
      <c r="J14" s="145"/>
      <c r="K14" s="10"/>
      <c r="L14" s="10"/>
      <c r="M14" s="144"/>
      <c r="N14" s="144"/>
      <c r="O14" s="144"/>
      <c r="P14" s="10"/>
      <c r="Q14" s="105"/>
      <c r="R14" s="105"/>
      <c r="S14" s="105"/>
    </row>
    <row r="15" spans="1:19" ht="14.25">
      <c r="A15" s="105" t="s">
        <v>67</v>
      </c>
      <c r="B15" s="105"/>
      <c r="C15" s="105"/>
      <c r="D15" s="10"/>
      <c r="E15" s="128"/>
      <c r="F15" s="144"/>
      <c r="G15" s="145"/>
      <c r="H15" s="145"/>
      <c r="I15" s="145"/>
      <c r="J15" s="145"/>
      <c r="K15" s="10"/>
      <c r="L15" s="10"/>
      <c r="M15" s="144"/>
      <c r="N15" s="144"/>
      <c r="O15" s="144"/>
      <c r="P15" s="10"/>
      <c r="Q15" s="105"/>
      <c r="R15" s="105"/>
      <c r="S15" s="105"/>
    </row>
    <row r="16" spans="1:19" ht="14.25">
      <c r="A16" s="105"/>
      <c r="B16" s="105"/>
      <c r="C16" s="105"/>
      <c r="D16" s="10"/>
      <c r="E16" s="128"/>
      <c r="F16" s="144"/>
      <c r="G16" s="145"/>
      <c r="H16" s="145"/>
      <c r="I16" s="145"/>
      <c r="J16" s="145"/>
      <c r="K16" s="10"/>
      <c r="L16" s="10"/>
      <c r="M16" s="144"/>
      <c r="N16" s="144"/>
      <c r="O16" s="144"/>
      <c r="P16" s="10"/>
      <c r="Q16" s="105"/>
      <c r="R16" s="105"/>
      <c r="S16" s="105"/>
    </row>
    <row r="17" spans="1:19" ht="14.25">
      <c r="A17" s="262" t="s">
        <v>46</v>
      </c>
      <c r="B17" s="263" t="s">
        <v>420</v>
      </c>
      <c r="C17" s="105" t="s">
        <v>70</v>
      </c>
      <c r="D17" s="10"/>
      <c r="E17" s="128"/>
      <c r="F17" s="144"/>
      <c r="G17" s="262" t="s">
        <v>46</v>
      </c>
      <c r="H17" s="263"/>
      <c r="I17" s="105" t="s">
        <v>69</v>
      </c>
      <c r="J17" s="105"/>
      <c r="K17" s="10"/>
      <c r="L17" s="262"/>
      <c r="M17" s="262" t="s">
        <v>46</v>
      </c>
      <c r="N17" s="263"/>
      <c r="O17" s="105" t="s">
        <v>68</v>
      </c>
      <c r="P17" s="10"/>
      <c r="Q17" s="105"/>
      <c r="R17" s="105"/>
      <c r="S17" s="105"/>
    </row>
    <row r="18" spans="1:19" ht="14.25">
      <c r="A18" s="262"/>
      <c r="B18" s="134"/>
      <c r="C18" s="105" t="s">
        <v>71</v>
      </c>
      <c r="D18" s="10"/>
      <c r="E18" s="128"/>
      <c r="F18" s="144"/>
      <c r="G18" s="262"/>
      <c r="H18" s="134"/>
      <c r="I18" s="105" t="s">
        <v>71</v>
      </c>
      <c r="J18" s="105"/>
      <c r="K18" s="10"/>
      <c r="L18" s="262"/>
      <c r="M18" s="134"/>
      <c r="N18" s="105"/>
      <c r="O18" s="105" t="s">
        <v>71</v>
      </c>
      <c r="P18" s="10"/>
      <c r="Q18" s="105"/>
      <c r="R18" s="105"/>
      <c r="S18" s="105"/>
    </row>
    <row r="19" spans="1:19" ht="14.25">
      <c r="A19" s="262"/>
      <c r="B19" s="134"/>
      <c r="C19" s="105" t="s">
        <v>72</v>
      </c>
      <c r="D19" s="10"/>
      <c r="E19" s="128"/>
      <c r="F19" s="144"/>
      <c r="G19" s="262"/>
      <c r="H19" s="134"/>
      <c r="I19" s="105" t="s">
        <v>74</v>
      </c>
      <c r="J19" s="105"/>
      <c r="K19" s="10"/>
      <c r="L19" s="262"/>
      <c r="M19" s="134"/>
      <c r="N19" s="105"/>
      <c r="O19" s="105" t="s">
        <v>77</v>
      </c>
      <c r="P19" s="10"/>
      <c r="Q19" s="105"/>
      <c r="R19" s="105"/>
      <c r="S19" s="105"/>
    </row>
    <row r="20" spans="1:19" ht="14.25">
      <c r="A20" s="262"/>
      <c r="B20" s="134"/>
      <c r="C20" s="105" t="s">
        <v>76</v>
      </c>
      <c r="D20" s="10"/>
      <c r="E20" s="128"/>
      <c r="F20" s="144"/>
      <c r="G20" s="262"/>
      <c r="H20" s="134"/>
      <c r="I20" s="105" t="s">
        <v>75</v>
      </c>
      <c r="J20" s="105"/>
      <c r="K20" s="10"/>
      <c r="L20" s="262"/>
      <c r="M20" s="134"/>
      <c r="N20" s="105"/>
      <c r="O20" s="105" t="s">
        <v>78</v>
      </c>
      <c r="P20" s="10"/>
      <c r="Q20" s="105"/>
      <c r="R20" s="105"/>
      <c r="S20" s="105"/>
    </row>
    <row r="21" spans="1:19" ht="14.25">
      <c r="A21" s="262"/>
      <c r="B21" s="134"/>
      <c r="C21" s="105" t="s">
        <v>73</v>
      </c>
      <c r="D21" s="10"/>
      <c r="E21" s="128"/>
      <c r="F21" s="144"/>
      <c r="G21" s="262"/>
      <c r="H21" s="134"/>
      <c r="I21" s="105" t="s">
        <v>73</v>
      </c>
      <c r="J21" s="105"/>
      <c r="K21" s="10"/>
      <c r="L21" s="262"/>
      <c r="M21" s="134"/>
      <c r="N21" s="105"/>
      <c r="O21" s="105" t="s">
        <v>80</v>
      </c>
      <c r="P21" s="10"/>
      <c r="Q21" s="105"/>
      <c r="R21" s="105"/>
      <c r="S21" s="105"/>
    </row>
    <row r="22" spans="1:19" ht="14.25">
      <c r="A22" s="129"/>
      <c r="B22" s="129"/>
      <c r="C22" s="129"/>
      <c r="D22" s="129"/>
      <c r="E22" s="129"/>
      <c r="F22" s="129"/>
      <c r="G22" s="129"/>
      <c r="H22" s="129"/>
      <c r="I22" s="129"/>
      <c r="J22" s="129"/>
      <c r="K22" s="129"/>
      <c r="L22" s="129"/>
      <c r="M22" s="129"/>
      <c r="N22" s="129"/>
      <c r="O22" s="105" t="s">
        <v>79</v>
      </c>
      <c r="P22" s="129"/>
      <c r="Q22" s="10"/>
      <c r="R22" s="10"/>
      <c r="S22" s="10"/>
    </row>
    <row r="23" spans="1:19" ht="14.25">
      <c r="A23" s="105"/>
      <c r="B23" s="105"/>
      <c r="C23" s="105"/>
      <c r="D23" s="10"/>
      <c r="E23" s="130" t="s">
        <v>53</v>
      </c>
      <c r="F23" s="130"/>
      <c r="G23" s="130"/>
      <c r="H23" s="130"/>
      <c r="I23" s="130"/>
      <c r="J23" s="130"/>
      <c r="K23" s="10"/>
      <c r="L23" s="10"/>
      <c r="M23" s="130"/>
      <c r="N23" s="130"/>
      <c r="O23" s="130"/>
      <c r="P23" s="131"/>
      <c r="Q23" s="131"/>
      <c r="R23" s="131"/>
      <c r="S23" s="131"/>
    </row>
    <row r="24" spans="1:19" ht="14.25" customHeight="1">
      <c r="A24" s="262"/>
      <c r="B24" s="134"/>
      <c r="C24" s="105"/>
      <c r="D24" s="10"/>
      <c r="E24" s="1413" t="str">
        <f>""&amp;'Budget-ADA'!K7&amp;" CHARTER SCHOOL INTERIM REPORT -- ALTERNATIVE FORM:  This report has been reviewed pursuant to Education Code 47604.32(a) is hereby filed with the County Superintendent pursuant to Education Code Section 47604.33."</f>
        <v>2020-21 CHARTER SCHOOL INTERIM REPORT -- ALTERNATIVE FORM:  This report has been reviewed pursuant to Education Code 47604.32(a) is hereby filed with the County Superintendent pursuant to Education Code Section 47604.33.</v>
      </c>
      <c r="F24" s="1413"/>
      <c r="G24" s="1413"/>
      <c r="H24" s="1413"/>
      <c r="I24" s="1413"/>
      <c r="J24" s="1413"/>
      <c r="K24" s="1413"/>
      <c r="L24" s="1413"/>
      <c r="M24" s="1413"/>
      <c r="N24" s="1413"/>
      <c r="O24" s="1413"/>
      <c r="P24" s="1413"/>
      <c r="Q24" s="105"/>
      <c r="R24" s="105"/>
      <c r="S24" s="105"/>
    </row>
    <row r="25" spans="1:19" ht="13.5" customHeight="1">
      <c r="A25" s="105"/>
      <c r="B25" s="105"/>
      <c r="C25" s="105"/>
      <c r="D25" s="10"/>
      <c r="E25" s="1413"/>
      <c r="F25" s="1413"/>
      <c r="G25" s="1413"/>
      <c r="H25" s="1413"/>
      <c r="I25" s="1413"/>
      <c r="J25" s="1413"/>
      <c r="K25" s="1413"/>
      <c r="L25" s="1413"/>
      <c r="M25" s="1413"/>
      <c r="N25" s="1413"/>
      <c r="O25" s="1413"/>
      <c r="P25" s="1413"/>
      <c r="Q25" s="105"/>
      <c r="R25" s="105"/>
      <c r="S25" s="105"/>
    </row>
    <row r="26" spans="1:19" ht="27.75" customHeight="1">
      <c r="A26" s="105"/>
      <c r="B26" s="105"/>
      <c r="C26" s="105"/>
      <c r="D26" s="10"/>
      <c r="E26" s="10" t="s">
        <v>47</v>
      </c>
      <c r="F26" s="1415"/>
      <c r="G26" s="1415"/>
      <c r="H26" s="1415"/>
      <c r="I26" s="1415"/>
      <c r="J26" s="1415"/>
      <c r="K26" s="10"/>
      <c r="L26" s="10" t="s">
        <v>48</v>
      </c>
      <c r="M26" s="1415"/>
      <c r="N26" s="1415"/>
      <c r="O26" s="1415"/>
      <c r="P26" s="10"/>
      <c r="Q26" s="105"/>
      <c r="R26" s="105"/>
      <c r="S26" s="105"/>
    </row>
    <row r="27" spans="1:19" ht="25.5" customHeight="1">
      <c r="A27" s="105"/>
      <c r="B27" s="105"/>
      <c r="C27" s="105"/>
      <c r="D27" s="105"/>
      <c r="E27" s="105"/>
      <c r="F27" s="132" t="s">
        <v>54</v>
      </c>
      <c r="G27" s="132"/>
      <c r="H27" s="132"/>
      <c r="I27" s="132"/>
      <c r="J27" s="132"/>
      <c r="K27" s="105"/>
      <c r="L27" s="105"/>
      <c r="M27" s="133"/>
      <c r="N27" s="133"/>
      <c r="O27" s="133"/>
      <c r="P27" s="105"/>
      <c r="Q27" s="105"/>
      <c r="R27" s="105"/>
      <c r="S27" s="105"/>
    </row>
    <row r="28" spans="1:19">
      <c r="A28" s="105"/>
      <c r="B28" s="105"/>
      <c r="C28" s="105"/>
      <c r="D28" s="105"/>
      <c r="E28" s="105"/>
      <c r="F28" s="114" t="s">
        <v>50</v>
      </c>
      <c r="G28" s="114"/>
      <c r="H28" s="114"/>
      <c r="I28" s="114"/>
      <c r="J28" s="114"/>
      <c r="K28" s="105"/>
      <c r="L28" s="105"/>
      <c r="M28" s="105"/>
      <c r="N28" s="105"/>
      <c r="O28" s="105"/>
      <c r="P28" s="105"/>
      <c r="Q28" s="105"/>
      <c r="R28" s="105"/>
      <c r="S28" s="105"/>
    </row>
    <row r="29" spans="1:19" ht="28.5">
      <c r="A29" s="105"/>
      <c r="B29" s="105"/>
      <c r="C29" s="105"/>
      <c r="D29" s="10"/>
      <c r="E29" s="128" t="s">
        <v>51</v>
      </c>
      <c r="F29" s="1415" t="s">
        <v>391</v>
      </c>
      <c r="G29" s="1415"/>
      <c r="H29" s="1415"/>
      <c r="I29" s="1415"/>
      <c r="J29" s="1415"/>
      <c r="K29" s="10"/>
      <c r="L29" s="10" t="s">
        <v>52</v>
      </c>
      <c r="M29" s="1415" t="s">
        <v>392</v>
      </c>
      <c r="N29" s="1415"/>
      <c r="O29" s="1415"/>
      <c r="P29" s="10"/>
      <c r="Q29" s="105"/>
      <c r="R29" s="105"/>
      <c r="S29" s="105"/>
    </row>
    <row r="30" spans="1:19" ht="14.25">
      <c r="A30" s="105"/>
      <c r="B30" s="105"/>
      <c r="C30" s="105"/>
      <c r="D30" s="10"/>
      <c r="E30" s="128"/>
      <c r="F30" s="144"/>
      <c r="G30" s="144"/>
      <c r="H30" s="144"/>
      <c r="I30" s="144"/>
      <c r="J30" s="144"/>
      <c r="K30" s="10"/>
      <c r="L30" s="10"/>
      <c r="M30" s="144"/>
      <c r="N30" s="144"/>
      <c r="O30" s="144"/>
      <c r="P30" s="10"/>
      <c r="Q30" s="105"/>
      <c r="R30" s="105"/>
      <c r="S30" s="105"/>
    </row>
    <row r="31" spans="1:19" ht="14.25">
      <c r="A31" s="262" t="s">
        <v>46</v>
      </c>
      <c r="B31" s="264"/>
      <c r="C31" s="105" t="s">
        <v>70</v>
      </c>
      <c r="D31" s="10"/>
      <c r="E31" s="10"/>
      <c r="F31" s="144"/>
      <c r="G31" s="144"/>
      <c r="H31" s="144"/>
      <c r="I31" s="144"/>
      <c r="J31" s="144" t="s">
        <v>81</v>
      </c>
      <c r="K31" s="262" t="s">
        <v>46</v>
      </c>
      <c r="L31" s="264"/>
      <c r="M31" s="105" t="s">
        <v>82</v>
      </c>
      <c r="N31" s="10"/>
      <c r="O31" s="144"/>
      <c r="P31" s="10"/>
      <c r="Q31" s="105"/>
      <c r="R31" s="105"/>
      <c r="S31" s="105"/>
    </row>
    <row r="32" spans="1:19" ht="14.25">
      <c r="A32" s="262"/>
      <c r="B32" s="134"/>
      <c r="C32" s="10" t="s">
        <v>125</v>
      </c>
      <c r="D32" s="10"/>
      <c r="E32" s="10"/>
      <c r="F32" s="10"/>
      <c r="G32" s="10"/>
      <c r="H32" s="10"/>
      <c r="I32" s="10"/>
      <c r="J32" s="10"/>
      <c r="K32" s="10"/>
      <c r="L32" s="10"/>
      <c r="M32" s="10" t="s">
        <v>83</v>
      </c>
      <c r="N32" s="10"/>
      <c r="O32" s="10"/>
      <c r="P32" s="10"/>
      <c r="Q32" s="10"/>
      <c r="R32" s="10"/>
      <c r="S32" s="105"/>
    </row>
    <row r="33" spans="1:19" ht="14.25">
      <c r="A33" s="129"/>
      <c r="B33" s="129"/>
      <c r="C33" s="129"/>
      <c r="D33" s="129"/>
      <c r="E33" s="129"/>
      <c r="F33" s="129"/>
      <c r="G33" s="129"/>
      <c r="H33" s="129"/>
      <c r="I33" s="129"/>
      <c r="J33" s="129"/>
      <c r="K33" s="129"/>
      <c r="L33" s="129"/>
      <c r="M33" s="129"/>
      <c r="N33" s="129"/>
      <c r="O33" s="129"/>
      <c r="P33" s="129"/>
      <c r="Q33" s="129"/>
      <c r="R33" s="129"/>
      <c r="S33" s="129"/>
    </row>
    <row r="34" spans="1:19" ht="14.25">
      <c r="A34" s="105"/>
      <c r="B34" s="105"/>
      <c r="C34" s="105"/>
      <c r="D34" s="10"/>
      <c r="E34" s="130" t="s">
        <v>2</v>
      </c>
      <c r="F34" s="130"/>
      <c r="G34" s="130"/>
      <c r="H34" s="130"/>
      <c r="I34" s="130"/>
      <c r="J34" s="130"/>
      <c r="K34" s="130"/>
      <c r="L34" s="130"/>
      <c r="M34" s="130"/>
      <c r="N34" s="130"/>
      <c r="O34" s="130"/>
      <c r="P34" s="131"/>
      <c r="Q34" s="131"/>
      <c r="R34" s="131"/>
      <c r="S34" s="131"/>
    </row>
    <row r="35" spans="1:19" ht="14.25" customHeight="1">
      <c r="A35" s="262"/>
      <c r="B35" s="134"/>
      <c r="C35" s="105"/>
      <c r="D35" s="10"/>
      <c r="E35" s="1413" t="str">
        <f>""&amp;'Budget-ADA'!K7&amp;" CHARTER SCHOOL INTERIM REPORT -- ALTERNATIVE FORM:  This report has been received by the County Superintendent of Schools pursuant to Education Code Section 47604.33(1)."</f>
        <v>2020-21 CHARTER SCHOOL INTERIM REPORT -- ALTERNATIVE FORM:  This report has been received by the County Superintendent of Schools pursuant to Education Code Section 47604.33(1).</v>
      </c>
      <c r="F35" s="1413"/>
      <c r="G35" s="1413"/>
      <c r="H35" s="1413"/>
      <c r="I35" s="1413"/>
      <c r="J35" s="1413"/>
      <c r="K35" s="1413"/>
      <c r="L35" s="1413"/>
      <c r="M35" s="1413"/>
      <c r="N35" s="1413"/>
      <c r="O35" s="1413"/>
      <c r="P35" s="1413"/>
      <c r="Q35" s="105"/>
      <c r="R35" s="105"/>
      <c r="S35" s="105"/>
    </row>
    <row r="36" spans="1:19" ht="14.25">
      <c r="A36" s="105"/>
      <c r="B36" s="105"/>
      <c r="C36" s="105"/>
      <c r="D36" s="10"/>
      <c r="E36" s="1413"/>
      <c r="F36" s="1413"/>
      <c r="G36" s="1413"/>
      <c r="H36" s="1413"/>
      <c r="I36" s="1413"/>
      <c r="J36" s="1413"/>
      <c r="K36" s="1413"/>
      <c r="L36" s="1413"/>
      <c r="M36" s="1413"/>
      <c r="N36" s="1413"/>
      <c r="O36" s="1413"/>
      <c r="P36" s="1413"/>
      <c r="Q36" s="105"/>
      <c r="R36" s="105"/>
      <c r="S36" s="105"/>
    </row>
    <row r="37" spans="1:19" ht="27" customHeight="1">
      <c r="A37" s="105"/>
      <c r="B37" s="105"/>
      <c r="C37" s="105"/>
      <c r="D37" s="10"/>
      <c r="E37" s="10" t="s">
        <v>47</v>
      </c>
      <c r="F37" s="1415"/>
      <c r="G37" s="1415"/>
      <c r="H37" s="1415"/>
      <c r="I37" s="1415"/>
      <c r="J37" s="1415"/>
      <c r="K37" s="10"/>
      <c r="L37" s="10" t="s">
        <v>48</v>
      </c>
      <c r="M37" s="1415"/>
      <c r="N37" s="1415"/>
      <c r="O37" s="1415"/>
      <c r="P37" s="10"/>
      <c r="Q37" s="105"/>
      <c r="R37" s="105"/>
      <c r="S37" s="105"/>
    </row>
    <row r="38" spans="1:19" ht="14.25">
      <c r="A38" s="105"/>
      <c r="B38" s="105"/>
      <c r="C38" s="105"/>
      <c r="D38" s="10"/>
      <c r="E38" s="10"/>
      <c r="F38" s="114" t="s">
        <v>55</v>
      </c>
      <c r="G38" s="114"/>
      <c r="H38" s="114"/>
      <c r="I38" s="114"/>
      <c r="J38" s="114"/>
      <c r="K38" s="134"/>
      <c r="L38" s="10"/>
      <c r="M38" s="10"/>
      <c r="N38" s="10"/>
      <c r="O38" s="10"/>
      <c r="P38" s="10"/>
      <c r="Q38" s="105"/>
      <c r="R38" s="105"/>
      <c r="S38" s="105"/>
    </row>
    <row r="39" spans="1:19" ht="14.25">
      <c r="A39" s="105"/>
      <c r="B39" s="105"/>
      <c r="C39" s="105"/>
      <c r="D39" s="10"/>
      <c r="E39" s="10"/>
      <c r="F39" s="114" t="s">
        <v>50</v>
      </c>
      <c r="G39" s="114"/>
      <c r="H39" s="114"/>
      <c r="I39" s="114"/>
      <c r="J39" s="114"/>
      <c r="K39" s="134"/>
      <c r="L39" s="10"/>
      <c r="M39" s="10"/>
      <c r="N39" s="10"/>
      <c r="O39" s="10"/>
      <c r="P39" s="10"/>
      <c r="Q39" s="105"/>
      <c r="R39" s="105"/>
      <c r="S39" s="105"/>
    </row>
    <row r="40" spans="1:19" ht="13.5" thickBot="1">
      <c r="A40" s="122"/>
      <c r="B40" s="122"/>
      <c r="C40" s="122"/>
      <c r="D40" s="122"/>
      <c r="E40" s="122"/>
      <c r="F40" s="122"/>
      <c r="G40" s="122"/>
      <c r="H40" s="122"/>
      <c r="I40" s="122"/>
      <c r="J40" s="122"/>
      <c r="K40" s="122"/>
      <c r="L40" s="122"/>
      <c r="M40" s="122"/>
      <c r="N40" s="122"/>
      <c r="O40" s="122"/>
      <c r="P40" s="105"/>
      <c r="Q40" s="105"/>
      <c r="R40" s="105"/>
      <c r="S40" s="105"/>
    </row>
    <row r="41" spans="1:19" ht="15" thickTop="1">
      <c r="A41" s="105"/>
      <c r="B41" s="105"/>
      <c r="C41" s="105"/>
      <c r="D41" s="105"/>
      <c r="E41" s="124" t="s">
        <v>62</v>
      </c>
      <c r="F41" s="125"/>
      <c r="G41" s="125"/>
      <c r="H41" s="125"/>
      <c r="I41" s="125"/>
      <c r="J41" s="125"/>
      <c r="K41" s="125"/>
      <c r="L41" s="125"/>
      <c r="M41" s="125"/>
      <c r="N41" s="125"/>
      <c r="O41" s="125"/>
      <c r="P41" s="260"/>
      <c r="Q41" s="260"/>
      <c r="R41" s="260"/>
      <c r="S41" s="260"/>
    </row>
    <row r="42" spans="1:19">
      <c r="A42" s="105"/>
      <c r="B42" s="105"/>
      <c r="C42" s="105"/>
      <c r="D42" s="105"/>
      <c r="E42" s="105"/>
      <c r="F42" s="105"/>
      <c r="G42" s="105"/>
      <c r="H42" s="105"/>
      <c r="I42" s="105"/>
      <c r="J42" s="105"/>
      <c r="K42" s="105"/>
      <c r="L42" s="105"/>
      <c r="M42" s="105"/>
      <c r="N42" s="105"/>
      <c r="O42" s="105"/>
      <c r="P42" s="105"/>
      <c r="Q42" s="105"/>
      <c r="R42" s="105"/>
      <c r="S42" s="105"/>
    </row>
    <row r="43" spans="1:19" ht="14.25">
      <c r="A43" s="105"/>
      <c r="B43" s="105"/>
      <c r="C43" s="105"/>
      <c r="D43" s="105"/>
      <c r="E43" s="135" t="s">
        <v>56</v>
      </c>
      <c r="F43" s="136"/>
      <c r="G43" s="136"/>
      <c r="H43" s="136"/>
      <c r="I43" s="136"/>
      <c r="J43" s="136"/>
      <c r="K43" s="10"/>
      <c r="L43" s="135" t="s">
        <v>57</v>
      </c>
      <c r="M43" s="136"/>
      <c r="N43" s="136"/>
      <c r="O43" s="136"/>
      <c r="P43" s="136"/>
      <c r="Q43" s="105"/>
      <c r="R43" s="105"/>
      <c r="S43" s="105"/>
    </row>
    <row r="44" spans="1:19" ht="29.25" customHeight="1">
      <c r="A44" s="105"/>
      <c r="B44" s="105"/>
      <c r="C44" s="105"/>
      <c r="D44" s="105"/>
      <c r="E44" s="1415" t="s">
        <v>387</v>
      </c>
      <c r="F44" s="1415"/>
      <c r="G44" s="1415"/>
      <c r="H44" s="1415"/>
      <c r="I44" s="1415"/>
      <c r="J44" s="1415"/>
      <c r="K44" s="10"/>
      <c r="L44" s="1419" t="str">
        <f>'BUDGET-CERTIFICATION'!I36</f>
        <v>Thorne Perun</v>
      </c>
      <c r="M44" s="1417"/>
      <c r="N44" s="1417"/>
      <c r="O44" s="1417"/>
      <c r="P44" s="1417"/>
      <c r="Q44" s="105"/>
      <c r="R44" s="105"/>
      <c r="S44" s="105"/>
    </row>
    <row r="45" spans="1:19" ht="14.25">
      <c r="A45" s="105"/>
      <c r="B45" s="105"/>
      <c r="C45" s="105"/>
      <c r="D45" s="105"/>
      <c r="E45" s="137" t="s">
        <v>58</v>
      </c>
      <c r="F45" s="137"/>
      <c r="G45" s="137"/>
      <c r="H45" s="137"/>
      <c r="I45" s="137"/>
      <c r="J45" s="138"/>
      <c r="K45" s="10"/>
      <c r="L45" s="137" t="s">
        <v>58</v>
      </c>
      <c r="M45" s="137"/>
      <c r="N45" s="137"/>
      <c r="O45" s="137"/>
      <c r="P45" s="137"/>
      <c r="Q45" s="105"/>
      <c r="R45" s="105"/>
      <c r="S45" s="105"/>
    </row>
    <row r="46" spans="1:19" ht="27.75" customHeight="1">
      <c r="A46" s="105"/>
      <c r="B46" s="105"/>
      <c r="C46" s="105"/>
      <c r="D46" s="105"/>
      <c r="E46" s="1415" t="s">
        <v>388</v>
      </c>
      <c r="F46" s="1415"/>
      <c r="G46" s="1415"/>
      <c r="H46" s="1415"/>
      <c r="I46" s="1415"/>
      <c r="J46" s="1415"/>
      <c r="K46" s="10"/>
      <c r="L46" s="1419" t="str">
        <f>'BUDGET-CERTIFICATION'!I38</f>
        <v>Senior Financial Analyst</v>
      </c>
      <c r="M46" s="1417"/>
      <c r="N46" s="1417"/>
      <c r="O46" s="1417"/>
      <c r="P46" s="1417"/>
      <c r="Q46" s="105"/>
      <c r="R46" s="105"/>
      <c r="S46" s="105"/>
    </row>
    <row r="47" spans="1:19" ht="14.25">
      <c r="A47" s="105"/>
      <c r="B47" s="105"/>
      <c r="C47" s="105"/>
      <c r="D47" s="105"/>
      <c r="E47" s="137" t="s">
        <v>59</v>
      </c>
      <c r="F47" s="137"/>
      <c r="G47" s="137"/>
      <c r="H47" s="137"/>
      <c r="I47" s="137"/>
      <c r="J47" s="137"/>
      <c r="K47" s="10"/>
      <c r="L47" s="137" t="s">
        <v>59</v>
      </c>
      <c r="M47" s="137"/>
      <c r="N47" s="137"/>
      <c r="O47" s="137"/>
      <c r="P47" s="138"/>
      <c r="Q47" s="105"/>
      <c r="R47" s="105"/>
      <c r="S47" s="105"/>
    </row>
    <row r="48" spans="1:19" ht="27" customHeight="1">
      <c r="A48" s="105"/>
      <c r="B48" s="105"/>
      <c r="C48" s="105"/>
      <c r="D48" s="105"/>
      <c r="E48" s="1415" t="s">
        <v>393</v>
      </c>
      <c r="F48" s="1415"/>
      <c r="G48" s="1415"/>
      <c r="H48" s="1415"/>
      <c r="I48" s="1415"/>
      <c r="J48" s="1415"/>
      <c r="K48" s="10"/>
      <c r="L48" s="1419" t="str">
        <f>'BUDGET-CERTIFICATION'!I40</f>
        <v>724 288 6281</v>
      </c>
      <c r="M48" s="1417"/>
      <c r="N48" s="1417"/>
      <c r="O48" s="1417"/>
      <c r="P48" s="1417"/>
      <c r="Q48" s="105"/>
      <c r="R48" s="105"/>
      <c r="S48" s="105"/>
    </row>
    <row r="49" spans="1:19" ht="14.25">
      <c r="A49" s="10"/>
      <c r="B49" s="10"/>
      <c r="C49" s="10"/>
      <c r="D49" s="10"/>
      <c r="E49" s="137" t="s">
        <v>60</v>
      </c>
      <c r="F49" s="137"/>
      <c r="G49" s="137"/>
      <c r="H49" s="137"/>
      <c r="I49" s="137"/>
      <c r="J49" s="137"/>
      <c r="K49" s="10"/>
      <c r="L49" s="137" t="s">
        <v>60</v>
      </c>
      <c r="M49" s="137"/>
      <c r="N49" s="137"/>
      <c r="O49" s="137"/>
      <c r="P49" s="137"/>
      <c r="Q49" s="10"/>
      <c r="R49" s="10"/>
      <c r="S49" s="10"/>
    </row>
    <row r="50" spans="1:19" ht="27" customHeight="1">
      <c r="A50" s="10"/>
      <c r="B50" s="10"/>
      <c r="C50" s="10"/>
      <c r="D50" s="10"/>
      <c r="E50" s="1414" t="s">
        <v>390</v>
      </c>
      <c r="F50" s="1415"/>
      <c r="G50" s="1415"/>
      <c r="H50" s="1415"/>
      <c r="I50" s="1415"/>
      <c r="J50" s="1415"/>
      <c r="K50" s="10"/>
      <c r="L50" s="1419" t="s">
        <v>401</v>
      </c>
      <c r="M50" s="1417"/>
      <c r="N50" s="1417"/>
      <c r="O50" s="1417"/>
      <c r="P50" s="1417"/>
      <c r="Q50" s="10"/>
      <c r="R50" s="10"/>
      <c r="S50" s="10"/>
    </row>
    <row r="51" spans="1:19" ht="14.25">
      <c r="A51" s="10"/>
      <c r="B51" s="10"/>
      <c r="C51" s="10"/>
      <c r="D51" s="10"/>
      <c r="E51" s="137" t="s">
        <v>61</v>
      </c>
      <c r="F51" s="137"/>
      <c r="G51" s="137"/>
      <c r="H51" s="137"/>
      <c r="I51" s="137"/>
      <c r="J51" s="138"/>
      <c r="K51" s="10"/>
      <c r="L51" s="137" t="s">
        <v>61</v>
      </c>
      <c r="M51" s="137"/>
      <c r="N51" s="137"/>
      <c r="O51" s="137"/>
      <c r="P51" s="137"/>
      <c r="Q51" s="10"/>
      <c r="R51" s="10"/>
      <c r="S51" s="10"/>
    </row>
    <row r="52" spans="1:19">
      <c r="A52" s="105"/>
      <c r="B52" s="105"/>
      <c r="C52" s="105"/>
      <c r="D52" s="105"/>
      <c r="E52" s="105"/>
      <c r="F52" s="105"/>
      <c r="G52" s="105"/>
      <c r="H52" s="105"/>
      <c r="I52" s="105"/>
      <c r="J52" s="105"/>
      <c r="K52" s="105"/>
      <c r="L52" s="105"/>
      <c r="M52" s="105"/>
      <c r="N52" s="105"/>
      <c r="O52" s="105"/>
      <c r="P52" s="105"/>
      <c r="Q52" s="105"/>
      <c r="R52" s="105"/>
      <c r="S52" s="105"/>
    </row>
    <row r="53" spans="1:19">
      <c r="A53" s="9"/>
      <c r="B53" s="9"/>
      <c r="C53" s="9"/>
      <c r="D53" s="9"/>
      <c r="E53" s="9"/>
      <c r="F53" s="9"/>
      <c r="G53" s="9"/>
      <c r="H53" s="9"/>
      <c r="I53" s="9"/>
      <c r="J53" s="9"/>
      <c r="K53" s="9"/>
      <c r="L53" s="9"/>
      <c r="M53" s="9"/>
      <c r="N53" s="9"/>
      <c r="O53" s="9"/>
      <c r="P53" s="9"/>
      <c r="Q53" s="9"/>
      <c r="R53" s="9"/>
      <c r="S53" s="9"/>
    </row>
    <row r="54" spans="1:19">
      <c r="A54" s="9"/>
      <c r="B54" s="9"/>
      <c r="C54" s="9"/>
      <c r="D54" s="9"/>
      <c r="E54" s="9"/>
      <c r="F54" s="9"/>
      <c r="G54" s="9"/>
      <c r="H54" s="9"/>
      <c r="I54" s="9"/>
      <c r="J54" s="9"/>
      <c r="K54" s="9"/>
      <c r="L54" s="9"/>
      <c r="M54" s="9"/>
      <c r="N54" s="9"/>
      <c r="O54" s="9"/>
      <c r="P54" s="9"/>
      <c r="Q54" s="9"/>
      <c r="R54" s="9"/>
      <c r="S54" s="9"/>
    </row>
    <row r="55" spans="1:19">
      <c r="A55" s="9"/>
      <c r="B55" s="9"/>
      <c r="C55" s="9"/>
      <c r="D55" s="9"/>
      <c r="E55" s="9"/>
      <c r="F55" s="9"/>
      <c r="G55" s="9"/>
      <c r="H55" s="9"/>
      <c r="I55" s="9"/>
      <c r="J55" s="9"/>
      <c r="K55" s="9"/>
      <c r="L55" s="9"/>
      <c r="M55" s="9"/>
      <c r="N55" s="9"/>
      <c r="O55" s="9"/>
      <c r="P55" s="9"/>
      <c r="Q55" s="9"/>
      <c r="R55" s="9"/>
      <c r="S55" s="9"/>
    </row>
    <row r="56" spans="1:19">
      <c r="A56" s="9"/>
      <c r="B56" s="9"/>
      <c r="C56" s="9"/>
      <c r="D56" s="9"/>
      <c r="E56" s="9"/>
      <c r="F56" s="9"/>
      <c r="G56" s="9"/>
      <c r="H56" s="9"/>
      <c r="I56" s="9"/>
      <c r="J56" s="9"/>
      <c r="K56" s="9"/>
      <c r="L56" s="9"/>
      <c r="M56" s="9"/>
      <c r="N56" s="9"/>
      <c r="O56" s="9"/>
      <c r="P56" s="9"/>
      <c r="Q56" s="9"/>
      <c r="R56" s="9"/>
      <c r="S56" s="9"/>
    </row>
    <row r="57" spans="1:19">
      <c r="A57" s="9"/>
      <c r="B57" s="9"/>
      <c r="C57" s="9"/>
      <c r="D57" s="9"/>
      <c r="E57" s="9"/>
      <c r="F57" s="9"/>
      <c r="G57" s="9"/>
      <c r="H57" s="9"/>
      <c r="I57" s="9"/>
      <c r="J57" s="9"/>
      <c r="K57" s="9"/>
      <c r="L57" s="9"/>
      <c r="M57" s="9"/>
      <c r="N57" s="9"/>
      <c r="O57" s="9"/>
      <c r="P57" s="9"/>
      <c r="Q57" s="9"/>
      <c r="R57" s="9"/>
      <c r="S57" s="9"/>
    </row>
    <row r="58" spans="1:19">
      <c r="A58" s="9"/>
      <c r="B58" s="9"/>
      <c r="C58" s="9"/>
      <c r="D58" s="9"/>
      <c r="E58" s="9"/>
      <c r="F58" s="9"/>
      <c r="G58" s="9"/>
      <c r="H58" s="9"/>
      <c r="I58" s="9"/>
      <c r="J58" s="9"/>
      <c r="K58" s="9"/>
      <c r="L58" s="9"/>
      <c r="M58" s="9"/>
      <c r="N58" s="9"/>
      <c r="O58" s="9"/>
      <c r="P58" s="9"/>
      <c r="Q58" s="9"/>
      <c r="R58" s="9"/>
      <c r="S58" s="9"/>
    </row>
    <row r="59" spans="1:19">
      <c r="A59" s="9"/>
      <c r="B59" s="9"/>
      <c r="C59" s="9"/>
      <c r="D59" s="9"/>
      <c r="E59" s="9"/>
      <c r="F59" s="9"/>
      <c r="G59" s="9"/>
      <c r="H59" s="9"/>
      <c r="I59" s="9"/>
      <c r="J59" s="9"/>
      <c r="K59" s="9"/>
      <c r="L59" s="9"/>
      <c r="M59" s="9"/>
      <c r="N59" s="9"/>
      <c r="O59" s="9"/>
      <c r="P59" s="9"/>
      <c r="Q59" s="9"/>
      <c r="R59" s="9"/>
      <c r="S59" s="9"/>
    </row>
  </sheetData>
  <sheetProtection password="B5CC" sheet="1" objects="1" scenarios="1"/>
  <mergeCells count="28">
    <mergeCell ref="M1:S1"/>
    <mergeCell ref="M2:S2"/>
    <mergeCell ref="M3:S3"/>
    <mergeCell ref="M4:S4"/>
    <mergeCell ref="M5:S5"/>
    <mergeCell ref="E50:J50"/>
    <mergeCell ref="L50:P50"/>
    <mergeCell ref="E46:J46"/>
    <mergeCell ref="L46:P46"/>
    <mergeCell ref="E48:J48"/>
    <mergeCell ref="L48:P48"/>
    <mergeCell ref="A2:D2"/>
    <mergeCell ref="A3:D3"/>
    <mergeCell ref="F10:J10"/>
    <mergeCell ref="M10:O10"/>
    <mergeCell ref="F37:J37"/>
    <mergeCell ref="M37:O37"/>
    <mergeCell ref="F13:J13"/>
    <mergeCell ref="M13:O13"/>
    <mergeCell ref="M29:O29"/>
    <mergeCell ref="E24:P25"/>
    <mergeCell ref="E35:P36"/>
    <mergeCell ref="E8:P9"/>
    <mergeCell ref="E44:J44"/>
    <mergeCell ref="L44:P44"/>
    <mergeCell ref="F26:J26"/>
    <mergeCell ref="M26:O26"/>
    <mergeCell ref="F29:J29"/>
  </mergeCells>
  <phoneticPr fontId="6" type="noConversion"/>
  <hyperlinks>
    <hyperlink ref="E50" r:id="rId1" xr:uid="{00000000-0004-0000-0C00-000000000000}"/>
  </hyperlinks>
  <printOptions horizontalCentered="1"/>
  <pageMargins left="0.25" right="0.25" top="0.75" bottom="0.75" header="0.3" footer="0.3"/>
  <pageSetup scale="59" orientation="portrait" r:id="rId2"/>
  <headerFooter alignWithMargins="0">
    <oddFooter>&amp;A&amp;RPage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6">
    <tabColor theme="4"/>
    <pageSetUpPr autoPageBreaks="0" fitToPage="1"/>
  </sheetPr>
  <dimension ref="A1:AX91"/>
  <sheetViews>
    <sheetView showGridLines="0" view="pageBreakPreview" zoomScale="85" zoomScaleNormal="85" zoomScaleSheetLayoutView="85" workbookViewId="0">
      <pane xSplit="8" ySplit="9" topLeftCell="I10" activePane="bottomRight" state="frozen"/>
      <selection activeCell="A25" sqref="A25"/>
      <selection pane="topRight" activeCell="A25" sqref="A25"/>
      <selection pane="bottomLeft" activeCell="A25" sqref="A25"/>
      <selection pane="bottomRight" activeCell="N16" sqref="N16"/>
    </sheetView>
  </sheetViews>
  <sheetFormatPr defaultColWidth="5" defaultRowHeight="12.75"/>
  <cols>
    <col min="1" max="1" width="2.85546875" style="5" customWidth="1"/>
    <col min="2" max="2" width="9.140625" style="8" customWidth="1"/>
    <col min="3" max="8" width="9.140625" style="5" customWidth="1"/>
    <col min="9" max="9" width="12" style="5" customWidth="1"/>
    <col min="10" max="10" width="14.28515625" style="5" customWidth="1"/>
    <col min="11" max="11" width="14.42578125" style="5" customWidth="1"/>
    <col min="12" max="12" width="14" style="5" customWidth="1"/>
    <col min="13" max="13" width="12.5703125" style="5" customWidth="1"/>
    <col min="14" max="15" width="14" style="5" customWidth="1"/>
    <col min="16" max="16" width="12.5703125" style="5" customWidth="1"/>
    <col min="17" max="19" width="14" style="5" customWidth="1"/>
    <col min="20" max="20" width="14" style="30" customWidth="1"/>
    <col min="21" max="21" width="14" style="5" customWidth="1"/>
    <col min="22" max="22" width="12.5703125" style="5" customWidth="1"/>
    <col min="23" max="50" width="5" style="1384"/>
    <col min="51" max="16384" width="5" style="5"/>
  </cols>
  <sheetData>
    <row r="1" spans="1:50" ht="15.75">
      <c r="A1" s="46" t="s">
        <v>41</v>
      </c>
      <c r="B1" s="47"/>
      <c r="C1" s="48"/>
      <c r="D1" s="48"/>
      <c r="E1" s="48"/>
      <c r="F1" s="48"/>
      <c r="G1" s="48"/>
      <c r="H1" s="504"/>
      <c r="I1" s="1469" t="str">
        <f>IF('INTERIM-CERTIFICATION'!$M$1="","CHARTER NAME: Enter Charter Name on INTERIM-CERTIFICATION Worksheet",(CONCATENATE("CHARTER NAME: ",'INTERIM-CERTIFICATION'!$M$1)))</f>
        <v>CHARTER NAME: Elite Academic Academy - Adult Work Force Investment</v>
      </c>
      <c r="J1" s="1469"/>
      <c r="K1" s="1469"/>
      <c r="L1" s="1469"/>
      <c r="M1" s="1469"/>
      <c r="N1" s="1469"/>
      <c r="O1" s="102"/>
      <c r="P1" s="102"/>
      <c r="Q1" s="102"/>
      <c r="R1" s="236"/>
      <c r="S1" s="236"/>
      <c r="T1" s="299"/>
      <c r="U1" s="299"/>
      <c r="V1" s="505"/>
    </row>
    <row r="2" spans="1:50" ht="16.5" thickBot="1">
      <c r="A2" s="506"/>
      <c r="B2" s="36"/>
      <c r="C2" s="37"/>
      <c r="D2" s="37"/>
      <c r="E2" s="37"/>
      <c r="F2" s="37"/>
      <c r="G2" s="37"/>
      <c r="H2" s="469"/>
      <c r="I2" s="1470" t="str">
        <f>IF('INTERIM-CERTIFICATION'!$M$5="","CHARTER #: Enter Charter # on INTERIM-CERTIFICATION Worksheet",(_xlfn.CONCAT("CHARTER #: ",'INTERIM-CERTIFICATION'!$M$5)))</f>
        <v>CHARTER #: 1975</v>
      </c>
      <c r="J2" s="1470"/>
      <c r="K2" s="1470"/>
      <c r="L2" s="1470"/>
      <c r="M2" s="1470"/>
      <c r="N2" s="1470"/>
      <c r="O2" s="237"/>
      <c r="P2" s="12"/>
      <c r="Q2" s="12"/>
      <c r="R2" s="12"/>
      <c r="S2" s="12"/>
      <c r="T2"/>
      <c r="U2"/>
      <c r="V2" s="507"/>
    </row>
    <row r="3" spans="1:50" ht="16.5" thickTop="1">
      <c r="A3" s="506"/>
      <c r="B3" s="36"/>
      <c r="C3" s="37"/>
      <c r="D3" s="37"/>
      <c r="E3" s="37"/>
      <c r="F3" s="37"/>
      <c r="G3" s="37"/>
      <c r="H3" s="38"/>
      <c r="I3" s="95"/>
      <c r="J3" s="38"/>
      <c r="K3" s="38"/>
      <c r="L3" s="38"/>
      <c r="M3" s="38"/>
      <c r="N3" s="38"/>
      <c r="O3" s="38"/>
      <c r="P3" s="38"/>
      <c r="Q3" s="38"/>
      <c r="R3" s="38"/>
      <c r="S3" s="38"/>
      <c r="T3"/>
      <c r="U3"/>
      <c r="V3" s="507"/>
    </row>
    <row r="4" spans="1:50" s="6" customFormat="1" ht="15.75">
      <c r="A4" s="43"/>
      <c r="B4" s="39"/>
      <c r="C4"/>
      <c r="D4"/>
      <c r="E4" s="40"/>
      <c r="F4" s="40"/>
      <c r="G4" s="40"/>
      <c r="H4" s="40"/>
      <c r="I4" s="40"/>
      <c r="J4" s="98" t="str">
        <f>"Fiscal Year "&amp;'Budget-ADA'!K7&amp;" First Interim Report"</f>
        <v>Fiscal Year 2020-21 First Interim Report</v>
      </c>
      <c r="K4" s="40"/>
      <c r="L4" s="40"/>
      <c r="M4" s="40"/>
      <c r="N4" s="40"/>
      <c r="O4" s="40"/>
      <c r="P4" s="40"/>
      <c r="Q4" s="40"/>
      <c r="R4" s="40"/>
      <c r="S4" s="40"/>
      <c r="T4"/>
      <c r="U4" s="92"/>
      <c r="V4" s="508"/>
      <c r="W4" s="1385"/>
      <c r="X4" s="1385"/>
      <c r="Y4" s="1385"/>
      <c r="Z4" s="1385"/>
      <c r="AA4" s="1385"/>
      <c r="AB4" s="1385"/>
      <c r="AC4" s="1385"/>
      <c r="AD4" s="1385"/>
      <c r="AE4" s="1385"/>
      <c r="AF4" s="1385"/>
      <c r="AG4" s="1385"/>
      <c r="AH4" s="1385"/>
      <c r="AI4" s="1385"/>
      <c r="AJ4" s="1385"/>
      <c r="AK4" s="1385"/>
      <c r="AL4" s="1385"/>
      <c r="AM4" s="1385"/>
      <c r="AN4" s="1385"/>
      <c r="AO4" s="1385"/>
      <c r="AP4" s="1385"/>
      <c r="AQ4" s="1385"/>
      <c r="AR4" s="1385"/>
      <c r="AS4" s="1385"/>
      <c r="AT4" s="1385"/>
      <c r="AU4" s="1385"/>
      <c r="AV4" s="1385"/>
      <c r="AW4" s="1385"/>
      <c r="AX4" s="1385"/>
    </row>
    <row r="5" spans="1:50" s="6" customFormat="1" ht="15.75">
      <c r="A5" s="43"/>
      <c r="B5" s="39"/>
      <c r="C5" s="39"/>
      <c r="D5"/>
      <c r="E5" s="40"/>
      <c r="F5" s="40"/>
      <c r="G5" s="40"/>
      <c r="H5" s="40"/>
      <c r="I5" s="40"/>
      <c r="J5" s="40" t="str">
        <f>"Projected ADA as of October 31, "&amp;'Budget-DEBT'!$D$13&amp;""</f>
        <v>Projected ADA as of October 31, 2020</v>
      </c>
      <c r="K5" s="40"/>
      <c r="L5" s="40"/>
      <c r="M5" s="40"/>
      <c r="N5" s="40"/>
      <c r="O5" s="40"/>
      <c r="P5" s="40"/>
      <c r="Q5" s="40"/>
      <c r="R5" s="40"/>
      <c r="S5" s="40"/>
      <c r="T5"/>
      <c r="U5" s="92"/>
      <c r="V5" s="508"/>
      <c r="W5" s="1385"/>
      <c r="X5" s="1385"/>
      <c r="Y5" s="1385"/>
      <c r="Z5" s="1385"/>
      <c r="AA5" s="1385"/>
      <c r="AB5" s="1385"/>
      <c r="AC5" s="1385"/>
      <c r="AD5" s="1385"/>
      <c r="AE5" s="1385"/>
      <c r="AF5" s="1385"/>
      <c r="AG5" s="1385"/>
      <c r="AH5" s="1385"/>
      <c r="AI5" s="1385"/>
      <c r="AJ5" s="1385"/>
      <c r="AK5" s="1385"/>
      <c r="AL5" s="1385"/>
      <c r="AM5" s="1385"/>
      <c r="AN5" s="1385"/>
      <c r="AO5" s="1385"/>
      <c r="AP5" s="1385"/>
      <c r="AQ5" s="1385"/>
      <c r="AR5" s="1385"/>
      <c r="AS5" s="1385"/>
      <c r="AT5" s="1385"/>
      <c r="AU5" s="1385"/>
      <c r="AV5" s="1385"/>
      <c r="AW5" s="1385"/>
      <c r="AX5" s="1385"/>
    </row>
    <row r="6" spans="1:50" s="6" customFormat="1" ht="16.5" thickBot="1">
      <c r="A6" s="1595">
        <f>Instructions!H1</f>
        <v>0</v>
      </c>
      <c r="B6" s="1596"/>
      <c r="C6" s="1596"/>
      <c r="D6" s="1596"/>
      <c r="E6" s="1596"/>
      <c r="F6" s="1596"/>
      <c r="G6" s="1596"/>
      <c r="H6" s="1596"/>
      <c r="I6" s="111"/>
      <c r="J6" s="110"/>
      <c r="K6" s="277"/>
      <c r="L6" s="277"/>
      <c r="M6" s="277"/>
      <c r="N6" s="277"/>
      <c r="O6" s="277"/>
      <c r="P6" s="277"/>
      <c r="Q6" s="1"/>
      <c r="R6" s="1"/>
      <c r="S6" s="1"/>
      <c r="T6"/>
      <c r="U6"/>
      <c r="V6" s="508"/>
      <c r="W6" s="1385"/>
      <c r="X6" s="1385"/>
      <c r="Y6" s="1385"/>
      <c r="Z6" s="1385"/>
      <c r="AA6" s="1385"/>
      <c r="AB6" s="1385"/>
      <c r="AC6" s="1385"/>
      <c r="AD6" s="1385"/>
      <c r="AE6" s="1385"/>
      <c r="AF6" s="1385"/>
      <c r="AG6" s="1385"/>
      <c r="AH6" s="1385"/>
      <c r="AI6" s="1385"/>
      <c r="AJ6" s="1385"/>
      <c r="AK6" s="1385"/>
      <c r="AL6" s="1385"/>
      <c r="AM6" s="1385"/>
      <c r="AN6" s="1385"/>
      <c r="AO6" s="1385"/>
      <c r="AP6" s="1385"/>
      <c r="AQ6" s="1385"/>
      <c r="AR6" s="1385"/>
      <c r="AS6" s="1385"/>
      <c r="AT6" s="1385"/>
      <c r="AU6" s="1385"/>
      <c r="AV6" s="1385"/>
      <c r="AW6" s="1385"/>
      <c r="AX6" s="1385"/>
    </row>
    <row r="7" spans="1:50" s="6" customFormat="1" ht="16.5" customHeight="1">
      <c r="A7" s="1461" t="str">
        <f>IF('INTERIM-CERTIFICATION'!$M$3="","Charter Approving Entity: Enter Charter Approving Entity on INTERIM-CERTIFICATION Worksheet",(_xlfn.CONCAT("Charter Approving Entity: ",'INTERIM-CERTIFICATION'!$M$3)))</f>
        <v>Charter Approving Entity: Lucerne Valley Unified School District</v>
      </c>
      <c r="B7" s="1462"/>
      <c r="C7" s="1462"/>
      <c r="D7" s="1462"/>
      <c r="E7" s="1462"/>
      <c r="F7" s="1462"/>
      <c r="G7" s="1463"/>
      <c r="H7" s="283"/>
      <c r="I7" s="1444" t="str">
        <f>'Budget-ADA'!I7</f>
        <v>2019-20</v>
      </c>
      <c r="J7" s="1597"/>
      <c r="K7" s="484"/>
      <c r="L7" s="485" t="str">
        <f>""&amp;'Budget-ADA'!$K$7&amp;" Adopted Budget"</f>
        <v>2020-21 Adopted Budget</v>
      </c>
      <c r="M7" s="486"/>
      <c r="N7" s="484"/>
      <c r="O7" s="485" t="str">
        <f>""&amp;'Budget-ADA'!$K$7&amp;" First Interim"</f>
        <v>2020-21 First Interim</v>
      </c>
      <c r="P7" s="486"/>
      <c r="Q7" s="484"/>
      <c r="R7" s="485" t="str">
        <f>""&amp;'Budget-ADA'!$N$7&amp;" First Interim"</f>
        <v>2021-22 First Interim</v>
      </c>
      <c r="S7" s="486"/>
      <c r="T7" s="484"/>
      <c r="U7" s="485" t="str">
        <f>""&amp;'Budget-ADA'!$Q$7&amp;" First Interim"</f>
        <v>2022-23 First Interim</v>
      </c>
      <c r="V7" s="487"/>
      <c r="W7" s="1385"/>
      <c r="X7" s="1385"/>
      <c r="Y7" s="1385"/>
      <c r="Z7" s="1385"/>
      <c r="AA7" s="1385"/>
      <c r="AB7" s="1385"/>
      <c r="AC7" s="1385"/>
      <c r="AD7" s="1385"/>
      <c r="AE7" s="1385"/>
      <c r="AF7" s="1385"/>
      <c r="AG7" s="1385"/>
      <c r="AH7" s="1385"/>
      <c r="AI7" s="1385"/>
      <c r="AJ7" s="1385"/>
      <c r="AK7" s="1385"/>
      <c r="AL7" s="1385"/>
      <c r="AM7" s="1385"/>
      <c r="AN7" s="1385"/>
      <c r="AO7" s="1385"/>
      <c r="AP7" s="1385"/>
      <c r="AQ7" s="1385"/>
      <c r="AR7" s="1385"/>
      <c r="AS7" s="1385"/>
      <c r="AT7" s="1385"/>
      <c r="AU7" s="1385"/>
      <c r="AV7" s="1385"/>
      <c r="AW7" s="1385"/>
      <c r="AX7" s="1385"/>
    </row>
    <row r="8" spans="1:50" s="6" customFormat="1" ht="21" thickBot="1">
      <c r="A8" s="1464"/>
      <c r="B8" s="1465"/>
      <c r="C8" s="1465"/>
      <c r="D8" s="1465"/>
      <c r="E8" s="1465"/>
      <c r="F8" s="1465"/>
      <c r="G8" s="1466"/>
      <c r="H8" s="43"/>
      <c r="I8" s="481" t="s">
        <v>204</v>
      </c>
      <c r="J8" s="482" t="s">
        <v>207</v>
      </c>
      <c r="K8" s="488" t="s">
        <v>205</v>
      </c>
      <c r="L8" s="489" t="s">
        <v>207</v>
      </c>
      <c r="M8" s="1593" t="s">
        <v>240</v>
      </c>
      <c r="N8" s="488" t="s">
        <v>205</v>
      </c>
      <c r="O8" s="489" t="s">
        <v>207</v>
      </c>
      <c r="P8" s="1593" t="s">
        <v>241</v>
      </c>
      <c r="Q8" s="488" t="s">
        <v>205</v>
      </c>
      <c r="R8" s="489" t="s">
        <v>207</v>
      </c>
      <c r="S8" s="1593" t="s">
        <v>240</v>
      </c>
      <c r="T8" s="488" t="s">
        <v>205</v>
      </c>
      <c r="U8" s="489" t="s">
        <v>207</v>
      </c>
      <c r="V8" s="1591" t="s">
        <v>240</v>
      </c>
      <c r="W8" s="1385"/>
      <c r="X8" s="1385"/>
      <c r="Y8" s="1385"/>
      <c r="Z8" s="1385"/>
      <c r="AA8" s="1385"/>
      <c r="AB8" s="1385"/>
      <c r="AC8" s="1385"/>
      <c r="AD8" s="1385"/>
      <c r="AE8" s="1385"/>
      <c r="AF8" s="1385"/>
      <c r="AG8" s="1385"/>
      <c r="AH8" s="1385"/>
      <c r="AI8" s="1385"/>
      <c r="AJ8" s="1385"/>
      <c r="AK8" s="1385"/>
      <c r="AL8" s="1385"/>
      <c r="AM8" s="1385"/>
      <c r="AN8" s="1385"/>
      <c r="AO8" s="1385"/>
      <c r="AP8" s="1385"/>
      <c r="AQ8" s="1385"/>
      <c r="AR8" s="1385"/>
      <c r="AS8" s="1385"/>
      <c r="AT8" s="1385"/>
      <c r="AU8" s="1385"/>
      <c r="AV8" s="1385"/>
      <c r="AW8" s="1385"/>
      <c r="AX8" s="1385"/>
    </row>
    <row r="9" spans="1:50" ht="16.5" thickBot="1">
      <c r="A9" s="472" t="s">
        <v>2</v>
      </c>
      <c r="B9" s="473"/>
      <c r="C9" s="473"/>
      <c r="D9" s="473"/>
      <c r="E9" s="474"/>
      <c r="F9" s="475"/>
      <c r="G9" s="474"/>
      <c r="H9" s="480" t="s">
        <v>39</v>
      </c>
      <c r="I9" s="250" t="s">
        <v>178</v>
      </c>
      <c r="J9" s="94"/>
      <c r="K9" s="91" t="s">
        <v>178</v>
      </c>
      <c r="L9" s="94"/>
      <c r="M9" s="1594"/>
      <c r="N9" s="91" t="s">
        <v>178</v>
      </c>
      <c r="O9" s="94"/>
      <c r="P9" s="1594"/>
      <c r="Q9" s="91" t="s">
        <v>178</v>
      </c>
      <c r="R9" s="94"/>
      <c r="S9" s="1594"/>
      <c r="T9" s="91" t="s">
        <v>178</v>
      </c>
      <c r="U9" s="94"/>
      <c r="V9" s="1592"/>
    </row>
    <row r="10" spans="1:50" ht="21.75" thickTop="1" thickBot="1">
      <c r="A10" s="470" t="s">
        <v>208</v>
      </c>
      <c r="B10" s="471"/>
      <c r="C10" s="471"/>
      <c r="D10" s="48"/>
      <c r="E10" s="48"/>
      <c r="F10" s="48"/>
      <c r="G10" s="1116">
        <v>1</v>
      </c>
      <c r="H10" s="619"/>
      <c r="I10" s="620"/>
      <c r="J10" s="619"/>
      <c r="K10" s="619"/>
      <c r="L10" s="619"/>
      <c r="M10" s="619"/>
      <c r="N10" s="619"/>
      <c r="O10" s="619"/>
      <c r="P10" s="619"/>
      <c r="Q10" s="619"/>
      <c r="R10" s="619"/>
      <c r="S10" s="619"/>
      <c r="T10" s="619"/>
      <c r="U10" s="619"/>
      <c r="V10" s="621"/>
    </row>
    <row r="11" spans="1:50" ht="15.75">
      <c r="A11" s="45" t="s">
        <v>182</v>
      </c>
      <c r="B11" s="284"/>
      <c r="C11"/>
      <c r="D11" s="37"/>
      <c r="E11" s="37"/>
      <c r="F11" s="37"/>
      <c r="G11" s="37"/>
      <c r="H11" s="622"/>
      <c r="I11" s="494"/>
      <c r="J11" s="284"/>
      <c r="K11" s="284"/>
      <c r="L11" s="284"/>
      <c r="M11" s="284"/>
      <c r="N11" s="284"/>
      <c r="O11" s="284"/>
      <c r="P11" s="284"/>
      <c r="Q11" s="284"/>
      <c r="R11" s="284"/>
      <c r="S11" s="284"/>
      <c r="T11" s="284"/>
      <c r="U11" s="284"/>
      <c r="V11" s="493"/>
    </row>
    <row r="12" spans="1:50" ht="15.75">
      <c r="A12" s="72"/>
      <c r="B12" s="288"/>
      <c r="C12" s="289" t="s">
        <v>179</v>
      </c>
      <c r="D12" s="286"/>
      <c r="E12" s="286"/>
      <c r="F12" s="286"/>
      <c r="G12" s="286"/>
      <c r="H12" s="287" t="s">
        <v>183</v>
      </c>
      <c r="I12" s="483">
        <f>'Budget-ADA'!I12</f>
        <v>0</v>
      </c>
      <c r="J12" s="866"/>
      <c r="K12" s="297">
        <f>'Budget-ADA'!K12</f>
        <v>100.721</v>
      </c>
      <c r="L12" s="866"/>
      <c r="M12" s="293" t="str">
        <f>'Budget-ADA'!M12</f>
        <v xml:space="preserve"> </v>
      </c>
      <c r="N12" s="291">
        <v>41.6</v>
      </c>
      <c r="O12" s="866"/>
      <c r="P12" s="292">
        <f t="shared" ref="P12:P23" si="0">IF(K12&lt;1," ",IF(N12&lt;1," ",(N12-K12)/K12))</f>
        <v>-0.58697788941730122</v>
      </c>
      <c r="Q12" s="291">
        <v>59.971999999999994</v>
      </c>
      <c r="R12" s="866"/>
      <c r="S12" s="292">
        <f t="shared" ref="S12:S23" si="1">IF(N12&lt;1," ",IF(Q12&lt;1," ",(Q12-N12)/N12))</f>
        <v>0.44163461538461518</v>
      </c>
      <c r="T12" s="291">
        <v>89.86399999999999</v>
      </c>
      <c r="U12" s="866"/>
      <c r="V12" s="294">
        <f t="shared" ref="V12:V23" si="2">IF(Q12&lt;1," ",IF(T12&lt;1," ",(T12-Q12)/Q12))</f>
        <v>0.49843260188087773</v>
      </c>
    </row>
    <row r="13" spans="1:50" ht="15.75">
      <c r="A13" s="280"/>
      <c r="B13" s="288"/>
      <c r="C13" s="146" t="s">
        <v>192</v>
      </c>
      <c r="D13" s="286"/>
      <c r="E13" s="286"/>
      <c r="F13" s="286"/>
      <c r="G13" s="286"/>
      <c r="H13" s="287" t="s">
        <v>184</v>
      </c>
      <c r="I13" s="483">
        <f>'Budget-ADA'!I13</f>
        <v>0</v>
      </c>
      <c r="J13" s="722"/>
      <c r="K13" s="297">
        <f>'Budget-ADA'!K13</f>
        <v>0</v>
      </c>
      <c r="L13" s="722"/>
      <c r="M13" s="293" t="str">
        <f>'Budget-ADA'!M13</f>
        <v xml:space="preserve"> </v>
      </c>
      <c r="N13" s="291"/>
      <c r="O13" s="722"/>
      <c r="P13" s="292" t="str">
        <f t="shared" si="0"/>
        <v xml:space="preserve"> </v>
      </c>
      <c r="Q13" s="291"/>
      <c r="R13" s="722"/>
      <c r="S13" s="292" t="str">
        <f t="shared" si="1"/>
        <v xml:space="preserve"> </v>
      </c>
      <c r="T13" s="291"/>
      <c r="U13" s="722"/>
      <c r="V13" s="294" t="str">
        <f t="shared" si="2"/>
        <v xml:space="preserve"> </v>
      </c>
    </row>
    <row r="14" spans="1:50" ht="15.75">
      <c r="A14" s="72"/>
      <c r="B14" s="288"/>
      <c r="C14" s="289" t="s">
        <v>180</v>
      </c>
      <c r="D14" s="286"/>
      <c r="E14" s="286"/>
      <c r="F14" s="286"/>
      <c r="G14" s="286"/>
      <c r="H14" s="287" t="s">
        <v>185</v>
      </c>
      <c r="I14" s="483">
        <f>'Budget-ADA'!I14</f>
        <v>0</v>
      </c>
      <c r="J14" s="722"/>
      <c r="K14" s="297">
        <f>'Budget-ADA'!K14</f>
        <v>0</v>
      </c>
      <c r="L14" s="722"/>
      <c r="M14" s="293" t="str">
        <f>'Budget-ADA'!M14</f>
        <v xml:space="preserve"> </v>
      </c>
      <c r="N14" s="291"/>
      <c r="O14" s="722"/>
      <c r="P14" s="292" t="str">
        <f t="shared" si="0"/>
        <v xml:space="preserve"> </v>
      </c>
      <c r="Q14" s="291"/>
      <c r="R14" s="722"/>
      <c r="S14" s="292" t="str">
        <f t="shared" si="1"/>
        <v xml:space="preserve"> </v>
      </c>
      <c r="T14" s="291"/>
      <c r="U14" s="722"/>
      <c r="V14" s="294" t="str">
        <f t="shared" si="2"/>
        <v xml:space="preserve"> </v>
      </c>
    </row>
    <row r="15" spans="1:50" ht="15.75">
      <c r="A15" s="72"/>
      <c r="B15" s="288"/>
      <c r="C15" s="146" t="s">
        <v>193</v>
      </c>
      <c r="D15" s="286"/>
      <c r="E15" s="286"/>
      <c r="F15" s="286"/>
      <c r="G15" s="286"/>
      <c r="H15" s="287" t="s">
        <v>186</v>
      </c>
      <c r="I15" s="483">
        <f>'Budget-ADA'!I15</f>
        <v>0</v>
      </c>
      <c r="J15" s="722"/>
      <c r="K15" s="297">
        <f>'Budget-ADA'!K15</f>
        <v>0</v>
      </c>
      <c r="L15" s="722"/>
      <c r="M15" s="293" t="str">
        <f>'Budget-ADA'!M15</f>
        <v xml:space="preserve"> </v>
      </c>
      <c r="N15" s="291"/>
      <c r="O15" s="722"/>
      <c r="P15" s="292" t="str">
        <f t="shared" si="0"/>
        <v xml:space="preserve"> </v>
      </c>
      <c r="Q15" s="291"/>
      <c r="R15" s="722"/>
      <c r="S15" s="292" t="str">
        <f t="shared" si="1"/>
        <v xml:space="preserve"> </v>
      </c>
      <c r="T15" s="291"/>
      <c r="U15" s="722"/>
      <c r="V15" s="294" t="str">
        <f t="shared" si="2"/>
        <v xml:space="preserve"> </v>
      </c>
    </row>
    <row r="16" spans="1:50" ht="15.75">
      <c r="A16" s="72"/>
      <c r="B16" s="288"/>
      <c r="C16" s="289" t="s">
        <v>181</v>
      </c>
      <c r="D16" s="286"/>
      <c r="E16" s="286"/>
      <c r="F16" s="286"/>
      <c r="G16" s="286"/>
      <c r="H16" s="287" t="s">
        <v>187</v>
      </c>
      <c r="I16" s="483">
        <f>'Budget-ADA'!I16</f>
        <v>0</v>
      </c>
      <c r="J16" s="722"/>
      <c r="K16" s="297">
        <f>'Budget-ADA'!K16</f>
        <v>6.4290000000000003</v>
      </c>
      <c r="L16" s="722"/>
      <c r="M16" s="293" t="str">
        <f>'Budget-ADA'!M16</f>
        <v xml:space="preserve"> </v>
      </c>
      <c r="N16" s="291">
        <v>2</v>
      </c>
      <c r="O16" s="722"/>
      <c r="P16" s="292">
        <f t="shared" si="0"/>
        <v>-0.68890962824700575</v>
      </c>
      <c r="Q16" s="291">
        <v>3.8279999999999998</v>
      </c>
      <c r="R16" s="722"/>
      <c r="S16" s="292">
        <f t="shared" si="1"/>
        <v>0.91399999999999992</v>
      </c>
      <c r="T16" s="291">
        <v>5.7359999999999998</v>
      </c>
      <c r="U16" s="722"/>
      <c r="V16" s="490">
        <f t="shared" si="2"/>
        <v>0.49843260188087773</v>
      </c>
    </row>
    <row r="17" spans="1:22" ht="15.75">
      <c r="A17" s="72"/>
      <c r="B17" s="288"/>
      <c r="C17" s="146" t="s">
        <v>194</v>
      </c>
      <c r="D17" s="286"/>
      <c r="E17" s="286"/>
      <c r="F17" s="286"/>
      <c r="G17" s="286"/>
      <c r="H17" s="287" t="s">
        <v>198</v>
      </c>
      <c r="I17" s="483">
        <f>'Budget-ADA'!I17</f>
        <v>0</v>
      </c>
      <c r="J17" s="722"/>
      <c r="K17" s="297">
        <f>'Budget-ADA'!K17</f>
        <v>0</v>
      </c>
      <c r="L17" s="722"/>
      <c r="M17" s="293" t="str">
        <f>'Budget-ADA'!M17</f>
        <v xml:space="preserve"> </v>
      </c>
      <c r="N17" s="291"/>
      <c r="O17" s="722"/>
      <c r="P17" s="292" t="str">
        <f t="shared" si="0"/>
        <v xml:space="preserve"> </v>
      </c>
      <c r="Q17" s="291"/>
      <c r="R17" s="722"/>
      <c r="S17" s="292" t="str">
        <f t="shared" si="1"/>
        <v xml:space="preserve"> </v>
      </c>
      <c r="T17" s="291"/>
      <c r="U17" s="722"/>
      <c r="V17" s="490" t="str">
        <f t="shared" si="2"/>
        <v xml:space="preserve"> </v>
      </c>
    </row>
    <row r="18" spans="1:22" ht="15.75">
      <c r="A18" s="72"/>
      <c r="B18" s="288"/>
      <c r="C18" s="289" t="s">
        <v>195</v>
      </c>
      <c r="D18" s="286"/>
      <c r="E18" s="286"/>
      <c r="F18" s="286"/>
      <c r="G18" s="286"/>
      <c r="H18" s="287" t="s">
        <v>199</v>
      </c>
      <c r="I18" s="483">
        <f>'Budget-ADA'!I18</f>
        <v>0</v>
      </c>
      <c r="J18" s="722"/>
      <c r="K18" s="297">
        <f>'Budget-ADA'!K18</f>
        <v>0</v>
      </c>
      <c r="L18" s="722"/>
      <c r="M18" s="293" t="str">
        <f>'Budget-ADA'!M18</f>
        <v xml:space="preserve"> </v>
      </c>
      <c r="N18" s="291"/>
      <c r="O18" s="722"/>
      <c r="P18" s="292" t="str">
        <f t="shared" si="0"/>
        <v xml:space="preserve"> </v>
      </c>
      <c r="Q18" s="291"/>
      <c r="R18" s="722"/>
      <c r="S18" s="292" t="str">
        <f t="shared" si="1"/>
        <v xml:space="preserve"> </v>
      </c>
      <c r="T18" s="291"/>
      <c r="U18" s="722"/>
      <c r="V18" s="490" t="str">
        <f t="shared" si="2"/>
        <v xml:space="preserve"> </v>
      </c>
    </row>
    <row r="19" spans="1:22" ht="15.75">
      <c r="A19" s="72"/>
      <c r="B19" s="288"/>
      <c r="C19" s="146" t="s">
        <v>196</v>
      </c>
      <c r="D19" s="286"/>
      <c r="E19" s="286"/>
      <c r="F19" s="286"/>
      <c r="G19" s="286"/>
      <c r="H19" s="287" t="s">
        <v>200</v>
      </c>
      <c r="I19" s="483">
        <f>'Budget-ADA'!I19</f>
        <v>0</v>
      </c>
      <c r="J19" s="722"/>
      <c r="K19" s="297">
        <f>'Budget-ADA'!K19</f>
        <v>0</v>
      </c>
      <c r="L19" s="722"/>
      <c r="M19" s="293" t="str">
        <f>'Budget-ADA'!M19</f>
        <v xml:space="preserve"> </v>
      </c>
      <c r="N19" s="291"/>
      <c r="O19" s="722"/>
      <c r="P19" s="292" t="str">
        <f t="shared" si="0"/>
        <v xml:space="preserve"> </v>
      </c>
      <c r="Q19" s="291"/>
      <c r="R19" s="722"/>
      <c r="S19" s="292" t="str">
        <f t="shared" si="1"/>
        <v xml:space="preserve"> </v>
      </c>
      <c r="T19" s="291"/>
      <c r="U19" s="722"/>
      <c r="V19" s="490" t="str">
        <f t="shared" si="2"/>
        <v xml:space="preserve"> </v>
      </c>
    </row>
    <row r="20" spans="1:22" ht="18.75" customHeight="1">
      <c r="A20" s="72"/>
      <c r="B20" s="1456" t="s">
        <v>380</v>
      </c>
      <c r="C20" s="1457"/>
      <c r="D20" s="1457"/>
      <c r="E20" s="1457"/>
      <c r="F20" s="1457"/>
      <c r="G20" s="1458"/>
      <c r="H20" s="287" t="s">
        <v>201</v>
      </c>
      <c r="I20" s="483">
        <f>'Budget-ADA'!I20</f>
        <v>0</v>
      </c>
      <c r="J20" s="296">
        <f>IF(('Budget-ADA'!J20="Cell G10 CANNOT be blank"), "Missing Data, BUDGET-ADA Tab, cell G10",'Budget-ADA'!J20)</f>
        <v>0</v>
      </c>
      <c r="K20" s="297">
        <f>'Budget-ADA'!K20</f>
        <v>107.15</v>
      </c>
      <c r="L20" s="498">
        <f>IF(('Budget-ADA'!L20="Cell G10 CANNOT be blank"), "Missing Data, BUDGET-ADA Tab, cell G10",'Budget-ADA'!L20)</f>
        <v>0</v>
      </c>
      <c r="M20" s="497" t="str">
        <f>'Budget-ADA'!M20</f>
        <v xml:space="preserve"> </v>
      </c>
      <c r="N20" s="295">
        <f>N12+N14+N16+N18</f>
        <v>43.6</v>
      </c>
      <c r="O20" s="722"/>
      <c r="P20" s="293">
        <f t="shared" si="0"/>
        <v>-0.59309379374708349</v>
      </c>
      <c r="Q20" s="295">
        <f>Q12+Q14+Q16+Q18</f>
        <v>63.8</v>
      </c>
      <c r="R20" s="722"/>
      <c r="S20" s="293">
        <f t="shared" si="1"/>
        <v>0.46330275229357787</v>
      </c>
      <c r="T20" s="295">
        <f>T12+T14+T16+T18</f>
        <v>95.6</v>
      </c>
      <c r="U20" s="722"/>
      <c r="V20" s="490">
        <f t="shared" si="2"/>
        <v>0.49843260188087773</v>
      </c>
    </row>
    <row r="21" spans="1:22" ht="15.75">
      <c r="A21" s="72"/>
      <c r="B21" s="1456" t="s">
        <v>381</v>
      </c>
      <c r="C21" s="1457"/>
      <c r="D21" s="1457"/>
      <c r="E21" s="1457"/>
      <c r="F21" s="1457"/>
      <c r="G21" s="1458"/>
      <c r="H21" s="287" t="s">
        <v>202</v>
      </c>
      <c r="I21" s="483">
        <f>'Budget-ADA'!I21</f>
        <v>0</v>
      </c>
      <c r="J21" s="296">
        <f>'Budget-ADA'!J21</f>
        <v>0</v>
      </c>
      <c r="K21" s="297">
        <f>'Budget-ADA'!K21</f>
        <v>0</v>
      </c>
      <c r="L21" s="498">
        <f>'Budget-ADA'!L21</f>
        <v>0</v>
      </c>
      <c r="M21" s="497" t="str">
        <f>'Budget-ADA'!M21</f>
        <v xml:space="preserve"> </v>
      </c>
      <c r="N21" s="295">
        <f>N13+N15+N17+N19</f>
        <v>0</v>
      </c>
      <c r="O21" s="498">
        <f>N21</f>
        <v>0</v>
      </c>
      <c r="P21" s="293" t="str">
        <f t="shared" si="0"/>
        <v xml:space="preserve"> </v>
      </c>
      <c r="Q21" s="295">
        <f>Q13+Q15+Q17+Q19</f>
        <v>0</v>
      </c>
      <c r="R21" s="498">
        <f>Q21</f>
        <v>0</v>
      </c>
      <c r="S21" s="293" t="str">
        <f t="shared" si="1"/>
        <v xml:space="preserve"> </v>
      </c>
      <c r="T21" s="295">
        <f>T13+T15+T17+T19</f>
        <v>0</v>
      </c>
      <c r="U21" s="498">
        <f>T21</f>
        <v>0</v>
      </c>
      <c r="V21" s="490" t="str">
        <f t="shared" si="2"/>
        <v xml:space="preserve"> </v>
      </c>
    </row>
    <row r="22" spans="1:22" ht="47.25" customHeight="1">
      <c r="A22" s="72"/>
      <c r="B22" s="1456" t="s">
        <v>378</v>
      </c>
      <c r="C22" s="1457"/>
      <c r="D22" s="1457"/>
      <c r="E22" s="1457"/>
      <c r="F22" s="1457"/>
      <c r="G22" s="1458"/>
      <c r="H22" s="287" t="s">
        <v>377</v>
      </c>
      <c r="I22" s="483">
        <f>'Budget-ADA'!I22</f>
        <v>0</v>
      </c>
      <c r="J22" s="498">
        <f>'Budget-ADA'!J22</f>
        <v>0</v>
      </c>
      <c r="K22" s="297">
        <f>'Budget-ADA'!K22</f>
        <v>107.15</v>
      </c>
      <c r="L22" s="498">
        <f>'Budget-ADA'!L22</f>
        <v>107.15</v>
      </c>
      <c r="M22" s="293" t="str">
        <f>'Budget-ADA'!M22</f>
        <v xml:space="preserve"> </v>
      </c>
      <c r="N22" s="295">
        <f>N20-N21</f>
        <v>43.6</v>
      </c>
      <c r="O22" s="498">
        <f>IF($G$10="","Cell G10 CANNOT be blank",N22*$G$10)</f>
        <v>43.6</v>
      </c>
      <c r="P22" s="293">
        <f t="shared" si="0"/>
        <v>-0.59309379374708349</v>
      </c>
      <c r="Q22" s="297">
        <f>Q20-Q21</f>
        <v>63.8</v>
      </c>
      <c r="R22" s="498">
        <f>IF($G$10="","Cell G10 CANNOT be blank",Q22*$G$10)</f>
        <v>63.8</v>
      </c>
      <c r="S22" s="293">
        <f t="shared" si="1"/>
        <v>0.46330275229357787</v>
      </c>
      <c r="T22" s="297">
        <f>T20-T21</f>
        <v>95.6</v>
      </c>
      <c r="U22" s="498">
        <f>IF($G$10="","Cell G10 CANNOT be blank",T22*$G$10)</f>
        <v>95.6</v>
      </c>
      <c r="V22" s="490">
        <f t="shared" si="2"/>
        <v>0.49843260188087773</v>
      </c>
    </row>
    <row r="23" spans="1:22" ht="31.5" customHeight="1">
      <c r="A23" s="72"/>
      <c r="B23" s="1449" t="s">
        <v>197</v>
      </c>
      <c r="C23" s="1450"/>
      <c r="D23" s="1450"/>
      <c r="E23" s="1450"/>
      <c r="F23" s="1450"/>
      <c r="G23" s="1451"/>
      <c r="H23" s="287" t="s">
        <v>203</v>
      </c>
      <c r="I23" s="483">
        <f>'Budget-ADA'!I23</f>
        <v>0</v>
      </c>
      <c r="J23" s="722"/>
      <c r="K23" s="297">
        <f>'Budget-ADA'!K23</f>
        <v>0</v>
      </c>
      <c r="L23" s="722"/>
      <c r="M23" s="293" t="str">
        <f>'Budget-ADA'!M23</f>
        <v xml:space="preserve"> </v>
      </c>
      <c r="N23" s="291"/>
      <c r="O23" s="722"/>
      <c r="P23" s="292" t="str">
        <f t="shared" si="0"/>
        <v xml:space="preserve"> </v>
      </c>
      <c r="Q23" s="291"/>
      <c r="R23" s="722"/>
      <c r="S23" s="292" t="str">
        <f t="shared" si="1"/>
        <v xml:space="preserve"> </v>
      </c>
      <c r="T23" s="291"/>
      <c r="U23" s="722"/>
      <c r="V23" s="490" t="str">
        <f t="shared" si="2"/>
        <v xml:space="preserve"> </v>
      </c>
    </row>
    <row r="24" spans="1:22" ht="15.75">
      <c r="A24" s="72"/>
      <c r="B24" s="627"/>
      <c r="C24" s="491"/>
      <c r="D24" s="491"/>
      <c r="E24" s="491"/>
      <c r="F24" s="491"/>
      <c r="G24" s="491"/>
      <c r="H24" s="623"/>
      <c r="I24" s="624"/>
      <c r="J24" s="624"/>
      <c r="K24" s="624"/>
      <c r="L24" s="624"/>
      <c r="M24" s="628"/>
      <c r="N24" s="112"/>
      <c r="O24" s="624"/>
      <c r="P24" s="628"/>
      <c r="Q24" s="112"/>
      <c r="R24" s="624"/>
      <c r="S24" s="628"/>
      <c r="T24" s="635"/>
      <c r="U24" s="624"/>
      <c r="V24" s="629"/>
    </row>
    <row r="25" spans="1:22" ht="15.75">
      <c r="A25" s="45" t="s">
        <v>188</v>
      </c>
      <c r="B25" s="284"/>
      <c r="C25"/>
      <c r="D25" s="37"/>
      <c r="E25" s="37"/>
      <c r="F25" s="37"/>
      <c r="G25" s="37"/>
      <c r="H25" s="630"/>
      <c r="I25" s="96"/>
      <c r="J25" s="41"/>
      <c r="K25" s="41"/>
      <c r="L25" s="41"/>
      <c r="M25" s="41"/>
      <c r="N25" s="41"/>
      <c r="O25" s="41"/>
      <c r="P25" s="41"/>
      <c r="Q25" s="41"/>
      <c r="R25" s="41"/>
      <c r="S25" s="41"/>
      <c r="T25" s="41"/>
      <c r="U25" s="41"/>
      <c r="V25" s="279"/>
    </row>
    <row r="26" spans="1:22" ht="15.75">
      <c r="A26" s="72"/>
      <c r="B26" s="288"/>
      <c r="C26" s="289" t="s">
        <v>179</v>
      </c>
      <c r="D26" s="286"/>
      <c r="E26" s="286"/>
      <c r="F26" s="286"/>
      <c r="G26" s="286"/>
      <c r="H26" s="287" t="s">
        <v>183</v>
      </c>
      <c r="I26" s="483">
        <f>'Budget-ADA'!I26</f>
        <v>0</v>
      </c>
      <c r="J26" s="866"/>
      <c r="K26" s="297">
        <f>'Budget-ADA'!K26</f>
        <v>100.721</v>
      </c>
      <c r="L26" s="866"/>
      <c r="M26" s="293" t="str">
        <f>'Budget-ADA'!M26</f>
        <v xml:space="preserve"> </v>
      </c>
      <c r="N26" s="291">
        <v>15.68</v>
      </c>
      <c r="O26" s="866"/>
      <c r="P26" s="292">
        <f t="shared" ref="P26:P36" si="3">IF(K26&lt;1," ",IF(N26&lt;1," ",(N26-K26)/K26))</f>
        <v>-0.84432243524190576</v>
      </c>
      <c r="Q26" s="291">
        <v>59.971999999999994</v>
      </c>
      <c r="R26" s="866"/>
      <c r="S26" s="292">
        <f t="shared" ref="S26:S36" si="4">IF(N26&lt;1," ",IF(Q26&lt;1," ",(Q26-N26)/N26))</f>
        <v>2.8247448979591834</v>
      </c>
      <c r="T26" s="291">
        <v>89.86399999999999</v>
      </c>
      <c r="U26" s="866"/>
      <c r="V26" s="294">
        <f t="shared" ref="V26:V36" si="5">IF(Q26&lt;1," ",IF(T26&lt;1," ",(T26-Q26)/Q26))</f>
        <v>0.49843260188087773</v>
      </c>
    </row>
    <row r="27" spans="1:22" ht="15.75">
      <c r="A27" s="72"/>
      <c r="B27" s="288"/>
      <c r="C27" s="146" t="s">
        <v>192</v>
      </c>
      <c r="D27" s="286"/>
      <c r="E27" s="286"/>
      <c r="F27" s="286"/>
      <c r="G27" s="286"/>
      <c r="H27" s="287" t="s">
        <v>184</v>
      </c>
      <c r="I27" s="483">
        <f>'Budget-ADA'!I27</f>
        <v>0</v>
      </c>
      <c r="J27" s="722"/>
      <c r="K27" s="297">
        <f>'Budget-ADA'!K27</f>
        <v>0</v>
      </c>
      <c r="L27" s="722"/>
      <c r="M27" s="293" t="str">
        <f>'Budget-ADA'!M27</f>
        <v xml:space="preserve"> </v>
      </c>
      <c r="N27" s="291"/>
      <c r="O27" s="722"/>
      <c r="P27" s="292" t="str">
        <f t="shared" si="3"/>
        <v xml:space="preserve"> </v>
      </c>
      <c r="Q27" s="291"/>
      <c r="R27" s="722"/>
      <c r="S27" s="292" t="str">
        <f t="shared" si="4"/>
        <v xml:space="preserve"> </v>
      </c>
      <c r="T27" s="291"/>
      <c r="U27" s="722"/>
      <c r="V27" s="294" t="str">
        <f t="shared" si="5"/>
        <v xml:space="preserve"> </v>
      </c>
    </row>
    <row r="28" spans="1:22" ht="15.75">
      <c r="A28" s="72"/>
      <c r="B28" s="288"/>
      <c r="C28" s="289" t="s">
        <v>180</v>
      </c>
      <c r="D28" s="286"/>
      <c r="E28" s="286"/>
      <c r="F28" s="286"/>
      <c r="G28" s="286"/>
      <c r="H28" s="287" t="s">
        <v>185</v>
      </c>
      <c r="I28" s="483">
        <f>'Budget-ADA'!I28</f>
        <v>0</v>
      </c>
      <c r="J28" s="722"/>
      <c r="K28" s="297">
        <f>'Budget-ADA'!K28</f>
        <v>0</v>
      </c>
      <c r="L28" s="722"/>
      <c r="M28" s="293" t="str">
        <f>'Budget-ADA'!M28</f>
        <v xml:space="preserve"> </v>
      </c>
      <c r="N28" s="291"/>
      <c r="O28" s="722"/>
      <c r="P28" s="292" t="str">
        <f t="shared" si="3"/>
        <v xml:space="preserve"> </v>
      </c>
      <c r="Q28" s="291"/>
      <c r="R28" s="722"/>
      <c r="S28" s="292" t="str">
        <f t="shared" si="4"/>
        <v xml:space="preserve"> </v>
      </c>
      <c r="T28" s="291"/>
      <c r="U28" s="722"/>
      <c r="V28" s="294" t="str">
        <f t="shared" si="5"/>
        <v xml:space="preserve"> </v>
      </c>
    </row>
    <row r="29" spans="1:22" ht="15.75">
      <c r="A29" s="72"/>
      <c r="B29" s="288"/>
      <c r="C29" s="146" t="s">
        <v>193</v>
      </c>
      <c r="D29" s="286"/>
      <c r="E29" s="286"/>
      <c r="F29" s="286"/>
      <c r="G29" s="286"/>
      <c r="H29" s="287" t="s">
        <v>186</v>
      </c>
      <c r="I29" s="483">
        <f>'Budget-ADA'!I29</f>
        <v>0</v>
      </c>
      <c r="J29" s="722"/>
      <c r="K29" s="297">
        <f>'Budget-ADA'!K29</f>
        <v>0</v>
      </c>
      <c r="L29" s="722"/>
      <c r="M29" s="293" t="str">
        <f>'Budget-ADA'!M29</f>
        <v xml:space="preserve"> </v>
      </c>
      <c r="N29" s="291"/>
      <c r="O29" s="722"/>
      <c r="P29" s="292" t="str">
        <f t="shared" si="3"/>
        <v xml:space="preserve"> </v>
      </c>
      <c r="Q29" s="291"/>
      <c r="R29" s="722"/>
      <c r="S29" s="292" t="str">
        <f t="shared" si="4"/>
        <v xml:space="preserve"> </v>
      </c>
      <c r="T29" s="291"/>
      <c r="U29" s="722"/>
      <c r="V29" s="294" t="str">
        <f t="shared" si="5"/>
        <v xml:space="preserve"> </v>
      </c>
    </row>
    <row r="30" spans="1:22" ht="15.75">
      <c r="A30" s="72"/>
      <c r="B30" s="288"/>
      <c r="C30" s="289" t="s">
        <v>181</v>
      </c>
      <c r="D30" s="286"/>
      <c r="E30" s="286"/>
      <c r="F30" s="286"/>
      <c r="G30" s="286"/>
      <c r="H30" s="287" t="s">
        <v>187</v>
      </c>
      <c r="I30" s="483">
        <f>'Budget-ADA'!I30</f>
        <v>0</v>
      </c>
      <c r="J30" s="722"/>
      <c r="K30" s="297">
        <f>'Budget-ADA'!K30</f>
        <v>6.4290000000000003</v>
      </c>
      <c r="L30" s="722"/>
      <c r="M30" s="293" t="str">
        <f>'Budget-ADA'!M30</f>
        <v xml:space="preserve"> </v>
      </c>
      <c r="N30" s="291">
        <v>3</v>
      </c>
      <c r="O30" s="722"/>
      <c r="P30" s="292">
        <f t="shared" si="3"/>
        <v>-0.53336444237050862</v>
      </c>
      <c r="Q30" s="291">
        <v>3.8279999999999998</v>
      </c>
      <c r="R30" s="722"/>
      <c r="S30" s="292">
        <f t="shared" si="4"/>
        <v>0.27599999999999997</v>
      </c>
      <c r="T30" s="291">
        <v>5.7359999999999998</v>
      </c>
      <c r="U30" s="722"/>
      <c r="V30" s="294">
        <f t="shared" si="5"/>
        <v>0.49843260188087773</v>
      </c>
    </row>
    <row r="31" spans="1:22" ht="15.75">
      <c r="A31" s="72"/>
      <c r="B31" s="288"/>
      <c r="C31" s="146" t="s">
        <v>194</v>
      </c>
      <c r="D31" s="286"/>
      <c r="E31" s="286"/>
      <c r="F31" s="286"/>
      <c r="G31" s="286"/>
      <c r="H31" s="287" t="s">
        <v>198</v>
      </c>
      <c r="I31" s="483">
        <f>'Budget-ADA'!I31</f>
        <v>0</v>
      </c>
      <c r="J31" s="722"/>
      <c r="K31" s="297">
        <f>'Budget-ADA'!K31</f>
        <v>0</v>
      </c>
      <c r="L31" s="722"/>
      <c r="M31" s="293" t="str">
        <f>'Budget-ADA'!M31</f>
        <v xml:space="preserve"> </v>
      </c>
      <c r="N31" s="291"/>
      <c r="O31" s="722"/>
      <c r="P31" s="292" t="str">
        <f t="shared" si="3"/>
        <v xml:space="preserve"> </v>
      </c>
      <c r="Q31" s="291"/>
      <c r="R31" s="722"/>
      <c r="S31" s="292" t="str">
        <f t="shared" si="4"/>
        <v xml:space="preserve"> </v>
      </c>
      <c r="T31" s="291"/>
      <c r="U31" s="722"/>
      <c r="V31" s="294" t="str">
        <f t="shared" si="5"/>
        <v xml:space="preserve"> </v>
      </c>
    </row>
    <row r="32" spans="1:22" ht="15.75">
      <c r="A32" s="72"/>
      <c r="B32" s="288"/>
      <c r="C32" s="289" t="s">
        <v>195</v>
      </c>
      <c r="D32" s="286"/>
      <c r="E32" s="286"/>
      <c r="F32" s="286"/>
      <c r="G32" s="286"/>
      <c r="H32" s="287" t="s">
        <v>199</v>
      </c>
      <c r="I32" s="483">
        <f>'Budget-ADA'!I32</f>
        <v>0</v>
      </c>
      <c r="J32" s="722"/>
      <c r="K32" s="297">
        <f>'Budget-ADA'!K32</f>
        <v>0</v>
      </c>
      <c r="L32" s="722"/>
      <c r="M32" s="293" t="str">
        <f>'Budget-ADA'!M32</f>
        <v xml:space="preserve"> </v>
      </c>
      <c r="N32" s="291"/>
      <c r="O32" s="722"/>
      <c r="P32" s="292" t="str">
        <f t="shared" si="3"/>
        <v xml:space="preserve"> </v>
      </c>
      <c r="Q32" s="291"/>
      <c r="R32" s="722"/>
      <c r="S32" s="292" t="str">
        <f t="shared" si="4"/>
        <v xml:space="preserve"> </v>
      </c>
      <c r="T32" s="291"/>
      <c r="U32" s="722"/>
      <c r="V32" s="294" t="str">
        <f t="shared" si="5"/>
        <v xml:space="preserve"> </v>
      </c>
    </row>
    <row r="33" spans="1:22" ht="15.75">
      <c r="A33" s="72"/>
      <c r="B33" s="288"/>
      <c r="C33" s="715" t="s">
        <v>196</v>
      </c>
      <c r="D33" s="286"/>
      <c r="E33" s="286"/>
      <c r="F33" s="286"/>
      <c r="G33" s="286"/>
      <c r="H33" s="287" t="s">
        <v>200</v>
      </c>
      <c r="I33" s="483">
        <f>'Budget-ADA'!I33</f>
        <v>0</v>
      </c>
      <c r="J33" s="722"/>
      <c r="K33" s="297">
        <f>'Budget-ADA'!K33</f>
        <v>0</v>
      </c>
      <c r="L33" s="722"/>
      <c r="M33" s="293" t="str">
        <f>'Budget-ADA'!M33</f>
        <v xml:space="preserve"> </v>
      </c>
      <c r="N33" s="291"/>
      <c r="O33" s="722"/>
      <c r="P33" s="292" t="str">
        <f t="shared" si="3"/>
        <v xml:space="preserve"> </v>
      </c>
      <c r="Q33" s="291"/>
      <c r="R33" s="722"/>
      <c r="S33" s="292" t="str">
        <f t="shared" si="4"/>
        <v xml:space="preserve"> </v>
      </c>
      <c r="T33" s="291"/>
      <c r="U33" s="722"/>
      <c r="V33" s="294" t="str">
        <f t="shared" si="5"/>
        <v xml:space="preserve"> </v>
      </c>
    </row>
    <row r="34" spans="1:22" ht="18.75" customHeight="1">
      <c r="A34" s="72"/>
      <c r="B34" s="1456" t="s">
        <v>380</v>
      </c>
      <c r="C34" s="1457"/>
      <c r="D34" s="1457"/>
      <c r="E34" s="1457"/>
      <c r="F34" s="1457"/>
      <c r="G34" s="1458"/>
      <c r="H34" s="287" t="s">
        <v>201</v>
      </c>
      <c r="I34" s="483">
        <f>'Budget-ADA'!I34</f>
        <v>0</v>
      </c>
      <c r="J34" s="296">
        <f>IF(('Budget-ADA'!J34="Cell G10 CANNOT be blank"), "Missing Data, BUDGET-ADA Tab, cell G10",'Budget-ADA'!J34)</f>
        <v>0</v>
      </c>
      <c r="K34" s="297">
        <f>'Budget-ADA'!K34</f>
        <v>107.15</v>
      </c>
      <c r="L34" s="498">
        <f>IF(('Budget-ADA'!L34="Cell G10 CANNOT be blank"), "Missing Data, BUDGET-ADA Tab, cell G10",'Budget-ADA'!L34)</f>
        <v>0</v>
      </c>
      <c r="M34" s="497" t="str">
        <f>'Budget-ADA'!M34</f>
        <v xml:space="preserve"> </v>
      </c>
      <c r="N34" s="295">
        <f>N26+N28+N30+N32</f>
        <v>18.68</v>
      </c>
      <c r="O34" s="722"/>
      <c r="P34" s="293">
        <f t="shared" si="3"/>
        <v>-0.82566495566962195</v>
      </c>
      <c r="Q34" s="295">
        <f>Q26+Q28+Q30+Q32</f>
        <v>63.8</v>
      </c>
      <c r="R34" s="722"/>
      <c r="S34" s="293">
        <f t="shared" si="4"/>
        <v>2.4154175588865097</v>
      </c>
      <c r="T34" s="295">
        <f>T26+T28+T30+T32</f>
        <v>95.6</v>
      </c>
      <c r="U34" s="722"/>
      <c r="V34" s="490">
        <f t="shared" si="5"/>
        <v>0.49843260188087773</v>
      </c>
    </row>
    <row r="35" spans="1:22" ht="15.75">
      <c r="A35" s="72"/>
      <c r="B35" s="1456" t="s">
        <v>381</v>
      </c>
      <c r="C35" s="1457"/>
      <c r="D35" s="1457"/>
      <c r="E35" s="1457"/>
      <c r="F35" s="1457"/>
      <c r="G35" s="1458"/>
      <c r="H35" s="287" t="s">
        <v>202</v>
      </c>
      <c r="I35" s="483">
        <f>'Budget-ADA'!I35</f>
        <v>0</v>
      </c>
      <c r="J35" s="296">
        <f>'Budget-ADA'!J35</f>
        <v>0</v>
      </c>
      <c r="K35" s="297">
        <f>'Budget-ADA'!K35</f>
        <v>0</v>
      </c>
      <c r="L35" s="498">
        <f>'Budget-ADA'!L35</f>
        <v>0</v>
      </c>
      <c r="M35" s="497" t="str">
        <f>'Budget-ADA'!M35</f>
        <v xml:space="preserve"> </v>
      </c>
      <c r="N35" s="295">
        <f>N27+N29+N31+N33</f>
        <v>0</v>
      </c>
      <c r="O35" s="498">
        <f>N35</f>
        <v>0</v>
      </c>
      <c r="P35" s="293" t="str">
        <f t="shared" si="3"/>
        <v xml:space="preserve"> </v>
      </c>
      <c r="Q35" s="295">
        <f>Q27+Q29+Q31+Q33</f>
        <v>0</v>
      </c>
      <c r="R35" s="498">
        <f>Q35</f>
        <v>0</v>
      </c>
      <c r="S35" s="293" t="str">
        <f t="shared" si="4"/>
        <v xml:space="preserve"> </v>
      </c>
      <c r="T35" s="295">
        <f>T27+T29+T31+T33</f>
        <v>0</v>
      </c>
      <c r="U35" s="498">
        <f>T35</f>
        <v>0</v>
      </c>
      <c r="V35" s="490" t="str">
        <f t="shared" si="5"/>
        <v xml:space="preserve"> </v>
      </c>
    </row>
    <row r="36" spans="1:22" ht="47.25" customHeight="1">
      <c r="A36" s="72"/>
      <c r="B36" s="1456" t="s">
        <v>378</v>
      </c>
      <c r="C36" s="1457"/>
      <c r="D36" s="1457"/>
      <c r="E36" s="1457"/>
      <c r="F36" s="1457"/>
      <c r="G36" s="1458"/>
      <c r="H36" s="287" t="s">
        <v>377</v>
      </c>
      <c r="I36" s="483">
        <f>'Budget-ADA'!I36</f>
        <v>0</v>
      </c>
      <c r="J36" s="498">
        <f>'Budget-ADA'!J36</f>
        <v>0</v>
      </c>
      <c r="K36" s="297">
        <f>'Budget-ADA'!K36</f>
        <v>107.15</v>
      </c>
      <c r="L36" s="498">
        <f>'Budget-ADA'!L36</f>
        <v>107.15</v>
      </c>
      <c r="M36" s="293" t="str">
        <f>'Budget-ADA'!M36</f>
        <v xml:space="preserve"> </v>
      </c>
      <c r="N36" s="295">
        <f>N34-N35</f>
        <v>18.68</v>
      </c>
      <c r="O36" s="498">
        <f>IF($G$10="","Cell G10 CANNOT be blank",N36*$G$10)</f>
        <v>18.68</v>
      </c>
      <c r="P36" s="293">
        <f t="shared" si="3"/>
        <v>-0.82566495566962195</v>
      </c>
      <c r="Q36" s="297">
        <f>Q34-Q35</f>
        <v>63.8</v>
      </c>
      <c r="R36" s="498">
        <f>IF($G$10="","Cell G10 CANNOT be blank",Q36*$G$10)</f>
        <v>63.8</v>
      </c>
      <c r="S36" s="293">
        <f t="shared" si="4"/>
        <v>2.4154175588865097</v>
      </c>
      <c r="T36" s="297">
        <f>T34-T35</f>
        <v>95.6</v>
      </c>
      <c r="U36" s="498">
        <f>IF($G$10="","Cell G10 CANNOT be blank",T36*$G$10)</f>
        <v>95.6</v>
      </c>
      <c r="V36" s="490">
        <f t="shared" si="5"/>
        <v>0.49843260188087773</v>
      </c>
    </row>
    <row r="37" spans="1:22" ht="15.75">
      <c r="A37" s="72"/>
      <c r="B37" s="627"/>
      <c r="C37" s="491"/>
      <c r="D37" s="491"/>
      <c r="E37" s="491"/>
      <c r="F37" s="491"/>
      <c r="G37" s="491"/>
      <c r="H37" s="623"/>
      <c r="I37" s="624"/>
      <c r="J37" s="625"/>
      <c r="K37" s="625"/>
      <c r="L37" s="625"/>
      <c r="M37" s="625"/>
      <c r="N37" s="625"/>
      <c r="O37" s="625"/>
      <c r="P37" s="625"/>
      <c r="Q37" s="625"/>
      <c r="R37" s="625"/>
      <c r="S37" s="625"/>
      <c r="T37" s="625"/>
      <c r="U37" s="625"/>
      <c r="V37" s="626"/>
    </row>
    <row r="38" spans="1:22" ht="15.75">
      <c r="A38" s="45" t="s">
        <v>189</v>
      </c>
      <c r="B38" s="492"/>
      <c r="C38" s="158"/>
      <c r="D38" s="285"/>
      <c r="E38" s="285"/>
      <c r="F38" s="285"/>
      <c r="G38" s="285"/>
      <c r="H38" s="622"/>
      <c r="I38" s="494"/>
      <c r="J38" s="284"/>
      <c r="K38" s="494"/>
      <c r="L38" s="284"/>
      <c r="M38" s="631"/>
      <c r="N38" s="494"/>
      <c r="O38" s="284"/>
      <c r="P38" s="284"/>
      <c r="Q38" s="494"/>
      <c r="R38" s="284"/>
      <c r="S38" s="284"/>
      <c r="T38" s="494"/>
      <c r="U38" s="284"/>
      <c r="V38" s="493"/>
    </row>
    <row r="39" spans="1:22" ht="15.75">
      <c r="A39" s="496"/>
      <c r="B39" s="288"/>
      <c r="C39" s="289" t="s">
        <v>179</v>
      </c>
      <c r="D39" s="286"/>
      <c r="E39" s="286"/>
      <c r="F39" s="286"/>
      <c r="G39" s="286"/>
      <c r="H39" s="287" t="s">
        <v>183</v>
      </c>
      <c r="I39" s="483">
        <f>'Budget-ADA'!I39</f>
        <v>0</v>
      </c>
      <c r="J39" s="866"/>
      <c r="K39" s="297">
        <f>'Budget-ADA'!K39</f>
        <v>134.28840000000002</v>
      </c>
      <c r="L39" s="866"/>
      <c r="M39" s="293" t="str">
        <f>'Budget-ADA'!M39</f>
        <v xml:space="preserve"> </v>
      </c>
      <c r="N39" s="291"/>
      <c r="O39" s="866"/>
      <c r="P39" s="292" t="str">
        <f t="shared" ref="P39:P49" si="6">IF(K39&lt;1," ",IF(N39&lt;1," ",(N39-K39)/K39))</f>
        <v xml:space="preserve"> </v>
      </c>
      <c r="Q39" s="291">
        <v>79.900000000000006</v>
      </c>
      <c r="R39" s="866"/>
      <c r="S39" s="292" t="str">
        <f t="shared" ref="S39:S49" si="7">IF(N39&lt;1," ",IF(Q39&lt;1," ",(Q39-N39)/N39))</f>
        <v xml:space="preserve"> </v>
      </c>
      <c r="T39" s="291">
        <v>119.85</v>
      </c>
      <c r="U39" s="866"/>
      <c r="V39" s="294">
        <f t="shared" ref="V39:V49" si="8">IF(Q39&lt;1," ",IF(T39&lt;1," ",(T39-Q39)/Q39))</f>
        <v>0.49999999999999983</v>
      </c>
    </row>
    <row r="40" spans="1:22" ht="15.75">
      <c r="A40" s="44"/>
      <c r="B40" s="288"/>
      <c r="C40" s="146" t="s">
        <v>192</v>
      </c>
      <c r="D40" s="286"/>
      <c r="E40" s="286"/>
      <c r="F40" s="286"/>
      <c r="G40" s="286"/>
      <c r="H40" s="287" t="s">
        <v>184</v>
      </c>
      <c r="I40" s="483">
        <f>'Budget-ADA'!I40</f>
        <v>0</v>
      </c>
      <c r="J40" s="722"/>
      <c r="K40" s="297">
        <f>'Budget-ADA'!K40</f>
        <v>0</v>
      </c>
      <c r="L40" s="722"/>
      <c r="M40" s="293" t="str">
        <f>'Budget-ADA'!M40</f>
        <v xml:space="preserve"> </v>
      </c>
      <c r="N40" s="291"/>
      <c r="O40" s="722"/>
      <c r="P40" s="292" t="str">
        <f t="shared" si="6"/>
        <v xml:space="preserve"> </v>
      </c>
      <c r="Q40" s="291"/>
      <c r="R40" s="722"/>
      <c r="S40" s="292" t="str">
        <f t="shared" si="7"/>
        <v xml:space="preserve"> </v>
      </c>
      <c r="T40" s="291"/>
      <c r="U40" s="722"/>
      <c r="V40" s="294" t="str">
        <f t="shared" si="8"/>
        <v xml:space="preserve"> </v>
      </c>
    </row>
    <row r="41" spans="1:22" ht="15.75">
      <c r="A41" s="44"/>
      <c r="B41" s="288"/>
      <c r="C41" s="289" t="s">
        <v>180</v>
      </c>
      <c r="D41" s="286"/>
      <c r="E41" s="286"/>
      <c r="F41" s="286"/>
      <c r="G41" s="286"/>
      <c r="H41" s="287" t="s">
        <v>185</v>
      </c>
      <c r="I41" s="483">
        <f>'Budget-ADA'!I41</f>
        <v>0</v>
      </c>
      <c r="J41" s="722"/>
      <c r="K41" s="297">
        <f>'Budget-ADA'!K41</f>
        <v>0</v>
      </c>
      <c r="L41" s="722"/>
      <c r="M41" s="293" t="str">
        <f>'Budget-ADA'!M41</f>
        <v xml:space="preserve"> </v>
      </c>
      <c r="N41" s="291"/>
      <c r="O41" s="722"/>
      <c r="P41" s="292" t="str">
        <f t="shared" si="6"/>
        <v xml:space="preserve"> </v>
      </c>
      <c r="Q41" s="291"/>
      <c r="R41" s="722"/>
      <c r="S41" s="292" t="str">
        <f t="shared" si="7"/>
        <v xml:space="preserve"> </v>
      </c>
      <c r="T41" s="291"/>
      <c r="U41" s="722"/>
      <c r="V41" s="294" t="str">
        <f t="shared" si="8"/>
        <v xml:space="preserve"> </v>
      </c>
    </row>
    <row r="42" spans="1:22" ht="15.75">
      <c r="A42" s="44"/>
      <c r="B42" s="288"/>
      <c r="C42" s="146" t="s">
        <v>193</v>
      </c>
      <c r="D42" s="286"/>
      <c r="E42" s="286"/>
      <c r="F42" s="286"/>
      <c r="G42" s="286"/>
      <c r="H42" s="287" t="s">
        <v>186</v>
      </c>
      <c r="I42" s="483">
        <f>'Budget-ADA'!I42</f>
        <v>0</v>
      </c>
      <c r="J42" s="722"/>
      <c r="K42" s="297">
        <f>'Budget-ADA'!K42</f>
        <v>0</v>
      </c>
      <c r="L42" s="722"/>
      <c r="M42" s="293" t="str">
        <f>'Budget-ADA'!M42</f>
        <v xml:space="preserve"> </v>
      </c>
      <c r="N42" s="291"/>
      <c r="O42" s="722"/>
      <c r="P42" s="292" t="str">
        <f t="shared" si="6"/>
        <v xml:space="preserve"> </v>
      </c>
      <c r="Q42" s="291"/>
      <c r="R42" s="722"/>
      <c r="S42" s="292" t="str">
        <f t="shared" si="7"/>
        <v xml:space="preserve"> </v>
      </c>
      <c r="T42" s="291"/>
      <c r="U42" s="722"/>
      <c r="V42" s="294" t="str">
        <f t="shared" si="8"/>
        <v xml:space="preserve"> </v>
      </c>
    </row>
    <row r="43" spans="1:22" ht="15.75">
      <c r="A43" s="44"/>
      <c r="B43" s="288"/>
      <c r="C43" s="289" t="s">
        <v>181</v>
      </c>
      <c r="D43" s="286"/>
      <c r="E43" s="286"/>
      <c r="F43" s="286"/>
      <c r="G43" s="286"/>
      <c r="H43" s="287" t="s">
        <v>187</v>
      </c>
      <c r="I43" s="483">
        <f>'Budget-ADA'!I43</f>
        <v>0</v>
      </c>
      <c r="J43" s="722"/>
      <c r="K43" s="297">
        <f>'Budget-ADA'!K43</f>
        <v>8.5716000000000001</v>
      </c>
      <c r="L43" s="722"/>
      <c r="M43" s="293" t="str">
        <f>'Budget-ADA'!M43</f>
        <v xml:space="preserve"> </v>
      </c>
      <c r="N43" s="291"/>
      <c r="O43" s="722"/>
      <c r="P43" s="292" t="str">
        <f t="shared" si="6"/>
        <v xml:space="preserve"> </v>
      </c>
      <c r="Q43" s="291">
        <v>5.0999999999999996</v>
      </c>
      <c r="R43" s="722"/>
      <c r="S43" s="292" t="str">
        <f t="shared" si="7"/>
        <v xml:space="preserve"> </v>
      </c>
      <c r="T43" s="291">
        <v>7.6499999999999995</v>
      </c>
      <c r="U43" s="722"/>
      <c r="V43" s="294">
        <f t="shared" si="8"/>
        <v>0.5</v>
      </c>
    </row>
    <row r="44" spans="1:22" ht="15.75">
      <c r="A44" s="44"/>
      <c r="B44" s="288"/>
      <c r="C44" s="146" t="s">
        <v>194</v>
      </c>
      <c r="D44" s="286"/>
      <c r="E44" s="286"/>
      <c r="F44" s="286"/>
      <c r="G44" s="286"/>
      <c r="H44" s="287" t="s">
        <v>198</v>
      </c>
      <c r="I44" s="483">
        <f>'Budget-ADA'!I44</f>
        <v>0</v>
      </c>
      <c r="J44" s="722"/>
      <c r="K44" s="297">
        <f>'Budget-ADA'!K44</f>
        <v>0</v>
      </c>
      <c r="L44" s="722"/>
      <c r="M44" s="293" t="str">
        <f>'Budget-ADA'!M44</f>
        <v xml:space="preserve"> </v>
      </c>
      <c r="N44" s="291"/>
      <c r="O44" s="722"/>
      <c r="P44" s="292" t="str">
        <f t="shared" si="6"/>
        <v xml:space="preserve"> </v>
      </c>
      <c r="Q44" s="291"/>
      <c r="R44" s="722"/>
      <c r="S44" s="292" t="str">
        <f t="shared" si="7"/>
        <v xml:space="preserve"> </v>
      </c>
      <c r="T44" s="291"/>
      <c r="U44" s="722"/>
      <c r="V44" s="294" t="str">
        <f t="shared" si="8"/>
        <v xml:space="preserve"> </v>
      </c>
    </row>
    <row r="45" spans="1:22" ht="15.75">
      <c r="A45" s="44"/>
      <c r="B45" s="288"/>
      <c r="C45" s="289" t="s">
        <v>195</v>
      </c>
      <c r="D45" s="286"/>
      <c r="E45" s="286"/>
      <c r="F45" s="286"/>
      <c r="G45" s="286"/>
      <c r="H45" s="287" t="s">
        <v>199</v>
      </c>
      <c r="I45" s="483">
        <f>'Budget-ADA'!I45</f>
        <v>0</v>
      </c>
      <c r="J45" s="722"/>
      <c r="K45" s="297">
        <f>'Budget-ADA'!K45</f>
        <v>0</v>
      </c>
      <c r="L45" s="722"/>
      <c r="M45" s="293" t="str">
        <f>'Budget-ADA'!M45</f>
        <v xml:space="preserve"> </v>
      </c>
      <c r="N45" s="291"/>
      <c r="O45" s="722"/>
      <c r="P45" s="292" t="str">
        <f t="shared" si="6"/>
        <v xml:space="preserve"> </v>
      </c>
      <c r="Q45" s="291"/>
      <c r="R45" s="722"/>
      <c r="S45" s="292" t="str">
        <f t="shared" si="7"/>
        <v xml:space="preserve"> </v>
      </c>
      <c r="T45" s="291"/>
      <c r="U45" s="722"/>
      <c r="V45" s="294" t="str">
        <f t="shared" si="8"/>
        <v xml:space="preserve"> </v>
      </c>
    </row>
    <row r="46" spans="1:22" ht="15.75">
      <c r="A46" s="44"/>
      <c r="B46" s="288"/>
      <c r="C46" s="146" t="s">
        <v>196</v>
      </c>
      <c r="D46" s="286"/>
      <c r="E46" s="286"/>
      <c r="F46" s="286"/>
      <c r="G46" s="286"/>
      <c r="H46" s="287" t="s">
        <v>200</v>
      </c>
      <c r="I46" s="483">
        <f>'Budget-ADA'!I46</f>
        <v>0</v>
      </c>
      <c r="J46" s="722"/>
      <c r="K46" s="297">
        <f>'Budget-ADA'!K46</f>
        <v>0</v>
      </c>
      <c r="L46" s="722"/>
      <c r="M46" s="293" t="str">
        <f>'Budget-ADA'!M46</f>
        <v xml:space="preserve"> </v>
      </c>
      <c r="N46" s="291"/>
      <c r="O46" s="722"/>
      <c r="P46" s="292" t="str">
        <f t="shared" si="6"/>
        <v xml:space="preserve"> </v>
      </c>
      <c r="Q46" s="291"/>
      <c r="R46" s="722"/>
      <c r="S46" s="292" t="str">
        <f t="shared" si="7"/>
        <v xml:space="preserve"> </v>
      </c>
      <c r="T46" s="291"/>
      <c r="U46" s="722"/>
      <c r="V46" s="294" t="str">
        <f t="shared" si="8"/>
        <v xml:space="preserve"> </v>
      </c>
    </row>
    <row r="47" spans="1:22" ht="18.75" customHeight="1">
      <c r="A47" s="72"/>
      <c r="B47" s="1456" t="s">
        <v>380</v>
      </c>
      <c r="C47" s="1457"/>
      <c r="D47" s="1457"/>
      <c r="E47" s="1457"/>
      <c r="F47" s="1457"/>
      <c r="G47" s="1458"/>
      <c r="H47" s="287" t="s">
        <v>201</v>
      </c>
      <c r="I47" s="483">
        <f>'Budget-ADA'!I47</f>
        <v>0</v>
      </c>
      <c r="J47" s="296">
        <f>IF(('Budget-ADA'!J47="Cell G10 CANNOT be blank"), "Missing Data, BUDGET-ADA Tab, cell G10",'Budget-ADA'!J47)</f>
        <v>0</v>
      </c>
      <c r="K47" s="297">
        <f>'Budget-ADA'!K47</f>
        <v>142.86000000000001</v>
      </c>
      <c r="L47" s="498">
        <f>IF(('Budget-ADA'!L47="Cell G10 CANNOT be blank"), "Missing Data, BUDGET-ADA Tab, cell G10",'Budget-ADA'!L47)</f>
        <v>0</v>
      </c>
      <c r="M47" s="497" t="str">
        <f>'Budget-ADA'!M47</f>
        <v xml:space="preserve"> </v>
      </c>
      <c r="N47" s="295">
        <f>N39+N41+N43+N45</f>
        <v>0</v>
      </c>
      <c r="O47" s="722"/>
      <c r="P47" s="293" t="str">
        <f t="shared" si="6"/>
        <v xml:space="preserve"> </v>
      </c>
      <c r="Q47" s="295">
        <f>Q39+Q41+Q43+Q45</f>
        <v>85</v>
      </c>
      <c r="R47" s="722"/>
      <c r="S47" s="293" t="str">
        <f t="shared" si="7"/>
        <v xml:space="preserve"> </v>
      </c>
      <c r="T47" s="295">
        <f>T39+T41+T43+T45</f>
        <v>127.5</v>
      </c>
      <c r="U47" s="722"/>
      <c r="V47" s="490">
        <f t="shared" si="8"/>
        <v>0.5</v>
      </c>
    </row>
    <row r="48" spans="1:22" ht="15.75">
      <c r="A48" s="72"/>
      <c r="B48" s="1456" t="s">
        <v>381</v>
      </c>
      <c r="C48" s="1457"/>
      <c r="D48" s="1457"/>
      <c r="E48" s="1457"/>
      <c r="F48" s="1457"/>
      <c r="G48" s="1458"/>
      <c r="H48" s="287" t="s">
        <v>202</v>
      </c>
      <c r="I48" s="483">
        <f>'Budget-ADA'!I48</f>
        <v>0</v>
      </c>
      <c r="J48" s="296">
        <f>'Budget-ADA'!J48</f>
        <v>0</v>
      </c>
      <c r="K48" s="297">
        <f>'Budget-ADA'!K48</f>
        <v>0</v>
      </c>
      <c r="L48" s="498">
        <f>'Budget-ADA'!L48</f>
        <v>0</v>
      </c>
      <c r="M48" s="497" t="str">
        <f>'Budget-ADA'!M48</f>
        <v xml:space="preserve"> </v>
      </c>
      <c r="N48" s="295">
        <f>N40+N42+N44+N46</f>
        <v>0</v>
      </c>
      <c r="O48" s="498">
        <f>N48</f>
        <v>0</v>
      </c>
      <c r="P48" s="293" t="str">
        <f t="shared" si="6"/>
        <v xml:space="preserve"> </v>
      </c>
      <c r="Q48" s="295">
        <f>Q40+Q42+Q44+Q46</f>
        <v>0</v>
      </c>
      <c r="R48" s="498">
        <f>Q48</f>
        <v>0</v>
      </c>
      <c r="S48" s="293" t="str">
        <f t="shared" si="7"/>
        <v xml:space="preserve"> </v>
      </c>
      <c r="T48" s="295">
        <f>T40+T42+T44+T46</f>
        <v>0</v>
      </c>
      <c r="U48" s="498">
        <f>T48</f>
        <v>0</v>
      </c>
      <c r="V48" s="490" t="str">
        <f t="shared" si="8"/>
        <v xml:space="preserve"> </v>
      </c>
    </row>
    <row r="49" spans="1:22" ht="47.25" customHeight="1">
      <c r="A49" s="72"/>
      <c r="B49" s="1456" t="s">
        <v>378</v>
      </c>
      <c r="C49" s="1457"/>
      <c r="D49" s="1457"/>
      <c r="E49" s="1457"/>
      <c r="F49" s="1457"/>
      <c r="G49" s="1458"/>
      <c r="H49" s="287" t="s">
        <v>377</v>
      </c>
      <c r="I49" s="483">
        <f>'Budget-ADA'!I49</f>
        <v>0</v>
      </c>
      <c r="J49" s="498">
        <f>'Budget-ADA'!J49</f>
        <v>0</v>
      </c>
      <c r="K49" s="297">
        <f>'Budget-ADA'!K49</f>
        <v>142.86000000000001</v>
      </c>
      <c r="L49" s="498">
        <f>'Budget-ADA'!L49</f>
        <v>142.86000000000001</v>
      </c>
      <c r="M49" s="293" t="str">
        <f>'Budget-ADA'!M49</f>
        <v xml:space="preserve"> </v>
      </c>
      <c r="N49" s="295">
        <f>N47-N48</f>
        <v>0</v>
      </c>
      <c r="O49" s="498">
        <f>IF($G$10="","Cell G10 CANNOT be blank",N49*$G$10)</f>
        <v>0</v>
      </c>
      <c r="P49" s="293" t="str">
        <f t="shared" si="6"/>
        <v xml:space="preserve"> </v>
      </c>
      <c r="Q49" s="297">
        <f>Q47-Q48</f>
        <v>85</v>
      </c>
      <c r="R49" s="498">
        <f>IF($G$10="","Cell G10 CANNOT be blank",Q49*$G$10)</f>
        <v>85</v>
      </c>
      <c r="S49" s="293" t="str">
        <f t="shared" si="7"/>
        <v xml:space="preserve"> </v>
      </c>
      <c r="T49" s="297">
        <f>T47-T48</f>
        <v>127.5</v>
      </c>
      <c r="U49" s="498">
        <f>IF($G$10="","Cell G10 CANNOT be blank",T49*$G$10)</f>
        <v>127.5</v>
      </c>
      <c r="V49" s="490">
        <f t="shared" si="8"/>
        <v>0.5</v>
      </c>
    </row>
    <row r="50" spans="1:22" ht="15.75">
      <c r="A50" s="44"/>
      <c r="B50" s="491"/>
      <c r="C50" s="491"/>
      <c r="D50" s="491"/>
      <c r="E50" s="491"/>
      <c r="F50" s="491"/>
      <c r="G50" s="491"/>
      <c r="H50" s="623"/>
      <c r="I50" s="96"/>
      <c r="J50" s="41"/>
      <c r="K50" s="41"/>
      <c r="L50" s="41"/>
      <c r="M50" s="41"/>
      <c r="N50" s="41"/>
      <c r="O50" s="41"/>
      <c r="P50" s="41"/>
      <c r="Q50" s="41"/>
      <c r="R50" s="41"/>
      <c r="S50" s="41"/>
      <c r="T50" s="41"/>
      <c r="U50" s="41"/>
      <c r="V50" s="279"/>
    </row>
    <row r="51" spans="1:22" ht="15.75">
      <c r="A51" s="45" t="s">
        <v>190</v>
      </c>
      <c r="B51" s="492"/>
      <c r="C51" s="158"/>
      <c r="D51" s="285"/>
      <c r="E51" s="285"/>
      <c r="F51" s="285"/>
      <c r="G51" s="285"/>
      <c r="H51" s="622"/>
      <c r="I51" s="494"/>
      <c r="J51" s="284"/>
      <c r="K51" s="494"/>
      <c r="L51" s="284"/>
      <c r="M51" s="631"/>
      <c r="N51" s="494"/>
      <c r="O51" s="284"/>
      <c r="P51" s="284"/>
      <c r="Q51" s="494"/>
      <c r="R51" s="284"/>
      <c r="S51" s="284"/>
      <c r="T51" s="494"/>
      <c r="U51" s="284"/>
      <c r="V51" s="493"/>
    </row>
    <row r="52" spans="1:22" ht="15.75">
      <c r="A52" s="496"/>
      <c r="B52" s="288"/>
      <c r="C52" s="289" t="s">
        <v>179</v>
      </c>
      <c r="D52" s="286"/>
      <c r="E52" s="286"/>
      <c r="F52" s="286"/>
      <c r="G52" s="286"/>
      <c r="H52" s="287" t="s">
        <v>183</v>
      </c>
      <c r="I52" s="483">
        <f>'Budget-ADA'!I52</f>
        <v>62.28</v>
      </c>
      <c r="J52" s="866"/>
      <c r="K52" s="297">
        <f>'Budget-ADA'!K52</f>
        <v>335.73040000000003</v>
      </c>
      <c r="L52" s="866"/>
      <c r="M52" s="293">
        <f>'Budget-ADA'!M52</f>
        <v>4.3906615285806048</v>
      </c>
      <c r="N52" s="291"/>
      <c r="O52" s="866"/>
      <c r="P52" s="292" t="str">
        <f t="shared" ref="P52:P62" si="9">IF(K52&lt;1," ",IF(N52&lt;1," ",(N52-K52)/K52))</f>
        <v xml:space="preserve"> </v>
      </c>
      <c r="Q52" s="291">
        <v>199.75</v>
      </c>
      <c r="R52" s="866"/>
      <c r="S52" s="292" t="str">
        <f t="shared" ref="S52:S62" si="10">IF(N52&lt;1," ",IF(Q52&lt;1," ",(Q52-N52)/N52))</f>
        <v xml:space="preserve"> </v>
      </c>
      <c r="T52" s="291">
        <v>299.67200000000003</v>
      </c>
      <c r="U52" s="866"/>
      <c r="V52" s="294">
        <f t="shared" ref="V52:V62" si="11">IF(Q52&lt;1," ",IF(T52&lt;1," ",(T52-Q52)/Q52))</f>
        <v>0.50023529411764722</v>
      </c>
    </row>
    <row r="53" spans="1:22" ht="15.75">
      <c r="A53" s="44"/>
      <c r="B53" s="288"/>
      <c r="C53" s="146" t="s">
        <v>192</v>
      </c>
      <c r="D53" s="286"/>
      <c r="E53" s="286"/>
      <c r="F53" s="286"/>
      <c r="G53" s="286"/>
      <c r="H53" s="287" t="s">
        <v>184</v>
      </c>
      <c r="I53" s="483">
        <f>'Budget-ADA'!I53</f>
        <v>0</v>
      </c>
      <c r="J53" s="722"/>
      <c r="K53" s="297">
        <f>'Budget-ADA'!K53</f>
        <v>0</v>
      </c>
      <c r="L53" s="722"/>
      <c r="M53" s="293" t="str">
        <f>'Budget-ADA'!M53</f>
        <v xml:space="preserve"> </v>
      </c>
      <c r="N53" s="291"/>
      <c r="O53" s="722"/>
      <c r="P53" s="292" t="str">
        <f t="shared" si="9"/>
        <v xml:space="preserve"> </v>
      </c>
      <c r="Q53" s="291"/>
      <c r="R53" s="722"/>
      <c r="S53" s="292" t="str">
        <f t="shared" si="10"/>
        <v xml:space="preserve"> </v>
      </c>
      <c r="T53" s="291"/>
      <c r="U53" s="722"/>
      <c r="V53" s="294" t="str">
        <f t="shared" si="11"/>
        <v xml:space="preserve"> </v>
      </c>
    </row>
    <row r="54" spans="1:22" ht="15.75">
      <c r="A54" s="44"/>
      <c r="B54" s="288"/>
      <c r="C54" s="289" t="s">
        <v>180</v>
      </c>
      <c r="D54" s="286"/>
      <c r="E54" s="286"/>
      <c r="F54" s="286"/>
      <c r="G54" s="286"/>
      <c r="H54" s="287" t="s">
        <v>185</v>
      </c>
      <c r="I54" s="483">
        <f>'Budget-ADA'!I54</f>
        <v>0</v>
      </c>
      <c r="J54" s="722"/>
      <c r="K54" s="297">
        <f>'Budget-ADA'!K54</f>
        <v>0</v>
      </c>
      <c r="L54" s="722"/>
      <c r="M54" s="293" t="str">
        <f>'Budget-ADA'!M54</f>
        <v xml:space="preserve"> </v>
      </c>
      <c r="N54" s="291"/>
      <c r="O54" s="722"/>
      <c r="P54" s="292" t="str">
        <f t="shared" si="9"/>
        <v xml:space="preserve"> </v>
      </c>
      <c r="Q54" s="291"/>
      <c r="R54" s="722"/>
      <c r="S54" s="292" t="str">
        <f t="shared" si="10"/>
        <v xml:space="preserve"> </v>
      </c>
      <c r="T54" s="291"/>
      <c r="U54" s="722"/>
      <c r="V54" s="294" t="str">
        <f t="shared" si="11"/>
        <v xml:space="preserve"> </v>
      </c>
    </row>
    <row r="55" spans="1:22" ht="15.75">
      <c r="A55" s="44"/>
      <c r="B55" s="288"/>
      <c r="C55" s="146" t="s">
        <v>193</v>
      </c>
      <c r="D55" s="286"/>
      <c r="E55" s="286"/>
      <c r="F55" s="286"/>
      <c r="G55" s="286"/>
      <c r="H55" s="287" t="s">
        <v>186</v>
      </c>
      <c r="I55" s="483">
        <f>'Budget-ADA'!I55</f>
        <v>0</v>
      </c>
      <c r="J55" s="722"/>
      <c r="K55" s="297">
        <f>'Budget-ADA'!K55</f>
        <v>0</v>
      </c>
      <c r="L55" s="722"/>
      <c r="M55" s="293" t="str">
        <f>'Budget-ADA'!M55</f>
        <v xml:space="preserve"> </v>
      </c>
      <c r="N55" s="291"/>
      <c r="O55" s="722"/>
      <c r="P55" s="292" t="str">
        <f t="shared" si="9"/>
        <v xml:space="preserve"> </v>
      </c>
      <c r="Q55" s="291"/>
      <c r="R55" s="722"/>
      <c r="S55" s="292" t="str">
        <f t="shared" si="10"/>
        <v xml:space="preserve"> </v>
      </c>
      <c r="T55" s="291"/>
      <c r="U55" s="722"/>
      <c r="V55" s="294" t="str">
        <f t="shared" si="11"/>
        <v xml:space="preserve"> </v>
      </c>
    </row>
    <row r="56" spans="1:22" ht="15.75">
      <c r="A56" s="44"/>
      <c r="B56" s="288"/>
      <c r="C56" s="289" t="s">
        <v>181</v>
      </c>
      <c r="D56" s="286"/>
      <c r="E56" s="286"/>
      <c r="F56" s="286"/>
      <c r="G56" s="286"/>
      <c r="H56" s="287" t="s">
        <v>187</v>
      </c>
      <c r="I56" s="483">
        <f>'Budget-ADA'!I56</f>
        <v>0</v>
      </c>
      <c r="J56" s="722"/>
      <c r="K56" s="297">
        <f>'Budget-ADA'!K56</f>
        <v>21.429600000000001</v>
      </c>
      <c r="L56" s="722"/>
      <c r="M56" s="293" t="str">
        <f>'Budget-ADA'!M56</f>
        <v xml:space="preserve"> </v>
      </c>
      <c r="N56" s="291"/>
      <c r="O56" s="722"/>
      <c r="P56" s="292" t="str">
        <f t="shared" si="9"/>
        <v xml:space="preserve"> </v>
      </c>
      <c r="Q56" s="291">
        <v>12.75</v>
      </c>
      <c r="R56" s="722"/>
      <c r="S56" s="292" t="str">
        <f t="shared" si="10"/>
        <v xml:space="preserve"> </v>
      </c>
      <c r="T56" s="291">
        <v>19.128</v>
      </c>
      <c r="U56" s="722"/>
      <c r="V56" s="294">
        <f t="shared" si="11"/>
        <v>0.50023529411764711</v>
      </c>
    </row>
    <row r="57" spans="1:22" ht="15.75">
      <c r="A57" s="44"/>
      <c r="B57" s="288"/>
      <c r="C57" s="146" t="s">
        <v>194</v>
      </c>
      <c r="D57" s="286"/>
      <c r="E57" s="286"/>
      <c r="F57" s="286"/>
      <c r="G57" s="286"/>
      <c r="H57" s="287" t="s">
        <v>198</v>
      </c>
      <c r="I57" s="483">
        <f>'Budget-ADA'!I57</f>
        <v>0</v>
      </c>
      <c r="J57" s="722"/>
      <c r="K57" s="297">
        <f>'Budget-ADA'!K57</f>
        <v>0</v>
      </c>
      <c r="L57" s="722"/>
      <c r="M57" s="293" t="str">
        <f>'Budget-ADA'!M57</f>
        <v xml:space="preserve"> </v>
      </c>
      <c r="N57" s="291"/>
      <c r="O57" s="722"/>
      <c r="P57" s="292" t="str">
        <f t="shared" si="9"/>
        <v xml:space="preserve"> </v>
      </c>
      <c r="Q57" s="291"/>
      <c r="R57" s="722"/>
      <c r="S57" s="292" t="str">
        <f t="shared" si="10"/>
        <v xml:space="preserve"> </v>
      </c>
      <c r="T57" s="291"/>
      <c r="U57" s="722"/>
      <c r="V57" s="294" t="str">
        <f t="shared" si="11"/>
        <v xml:space="preserve"> </v>
      </c>
    </row>
    <row r="58" spans="1:22" ht="15.75">
      <c r="A58" s="44"/>
      <c r="B58" s="288"/>
      <c r="C58" s="289" t="s">
        <v>195</v>
      </c>
      <c r="D58" s="286"/>
      <c r="E58" s="286"/>
      <c r="F58" s="286"/>
      <c r="G58" s="286"/>
      <c r="H58" s="287" t="s">
        <v>199</v>
      </c>
      <c r="I58" s="483">
        <f>'Budget-ADA'!I58</f>
        <v>0</v>
      </c>
      <c r="J58" s="722"/>
      <c r="K58" s="297">
        <f>'Budget-ADA'!K58</f>
        <v>0</v>
      </c>
      <c r="L58" s="722"/>
      <c r="M58" s="293" t="str">
        <f>'Budget-ADA'!M58</f>
        <v xml:space="preserve"> </v>
      </c>
      <c r="N58" s="291"/>
      <c r="O58" s="722"/>
      <c r="P58" s="292" t="str">
        <f t="shared" si="9"/>
        <v xml:space="preserve"> </v>
      </c>
      <c r="Q58" s="291"/>
      <c r="R58" s="722"/>
      <c r="S58" s="292" t="str">
        <f t="shared" si="10"/>
        <v xml:space="preserve"> </v>
      </c>
      <c r="T58" s="291"/>
      <c r="U58" s="722"/>
      <c r="V58" s="294" t="str">
        <f t="shared" si="11"/>
        <v xml:space="preserve"> </v>
      </c>
    </row>
    <row r="59" spans="1:22" ht="15.75">
      <c r="A59" s="44"/>
      <c r="B59" s="288"/>
      <c r="C59" s="146" t="s">
        <v>196</v>
      </c>
      <c r="D59" s="286"/>
      <c r="E59" s="286"/>
      <c r="F59" s="286"/>
      <c r="G59" s="286"/>
      <c r="H59" s="287" t="s">
        <v>200</v>
      </c>
      <c r="I59" s="483">
        <f>'Budget-ADA'!I59</f>
        <v>0</v>
      </c>
      <c r="J59" s="722"/>
      <c r="K59" s="297">
        <f>'Budget-ADA'!K59</f>
        <v>0</v>
      </c>
      <c r="L59" s="722"/>
      <c r="M59" s="293" t="str">
        <f>'Budget-ADA'!M59</f>
        <v xml:space="preserve"> </v>
      </c>
      <c r="N59" s="291"/>
      <c r="O59" s="722"/>
      <c r="P59" s="292" t="str">
        <f t="shared" si="9"/>
        <v xml:space="preserve"> </v>
      </c>
      <c r="Q59" s="291"/>
      <c r="R59" s="722"/>
      <c r="S59" s="292" t="str">
        <f t="shared" si="10"/>
        <v xml:space="preserve"> </v>
      </c>
      <c r="T59" s="291"/>
      <c r="U59" s="722"/>
      <c r="V59" s="294" t="str">
        <f t="shared" si="11"/>
        <v xml:space="preserve"> </v>
      </c>
    </row>
    <row r="60" spans="1:22" ht="18.75" customHeight="1">
      <c r="A60" s="72"/>
      <c r="B60" s="1456" t="s">
        <v>380</v>
      </c>
      <c r="C60" s="1457"/>
      <c r="D60" s="1457"/>
      <c r="E60" s="1457"/>
      <c r="F60" s="1457"/>
      <c r="G60" s="1458"/>
      <c r="H60" s="287" t="s">
        <v>201</v>
      </c>
      <c r="I60" s="483">
        <f>'Budget-ADA'!I60</f>
        <v>62.28</v>
      </c>
      <c r="J60" s="296">
        <f>IF(('Budget-ADA'!J60="Cell G10 CANNOT be blank"), "Missing Data, BUDGET-ADA Tab, cell G10",'Budget-ADA'!J60)</f>
        <v>0</v>
      </c>
      <c r="K60" s="297">
        <f>'Budget-ADA'!K60</f>
        <v>357.16</v>
      </c>
      <c r="L60" s="498">
        <f>IF(('Budget-ADA'!L60="Cell G10 CANNOT be blank"), "Missing Data, BUDGET-ADA Tab, cell G10",'Budget-ADA'!L60)</f>
        <v>0</v>
      </c>
      <c r="M60" s="497">
        <f>'Budget-ADA'!M60</f>
        <v>4.7347463070006421</v>
      </c>
      <c r="N60" s="295">
        <f>N52+N54+N56+N58</f>
        <v>0</v>
      </c>
      <c r="O60" s="722"/>
      <c r="P60" s="293" t="str">
        <f t="shared" si="9"/>
        <v xml:space="preserve"> </v>
      </c>
      <c r="Q60" s="295">
        <f>Q52+Q54+Q56+Q58</f>
        <v>212.5</v>
      </c>
      <c r="R60" s="722"/>
      <c r="S60" s="293" t="str">
        <f t="shared" si="10"/>
        <v xml:space="preserve"> </v>
      </c>
      <c r="T60" s="295">
        <f>T52+T54+T56+T58</f>
        <v>318.8</v>
      </c>
      <c r="U60" s="722"/>
      <c r="V60" s="490">
        <f t="shared" si="11"/>
        <v>0.50023529411764711</v>
      </c>
    </row>
    <row r="61" spans="1:22" ht="15.75">
      <c r="A61" s="72"/>
      <c r="B61" s="1456" t="s">
        <v>381</v>
      </c>
      <c r="C61" s="1457"/>
      <c r="D61" s="1457"/>
      <c r="E61" s="1457"/>
      <c r="F61" s="1457"/>
      <c r="G61" s="1458"/>
      <c r="H61" s="287" t="s">
        <v>202</v>
      </c>
      <c r="I61" s="483">
        <f>'Budget-ADA'!I61</f>
        <v>0</v>
      </c>
      <c r="J61" s="296">
        <f>'Budget-ADA'!J61</f>
        <v>0</v>
      </c>
      <c r="K61" s="297">
        <f>'Budget-ADA'!K61</f>
        <v>0</v>
      </c>
      <c r="L61" s="498">
        <f>'Budget-ADA'!L61</f>
        <v>0</v>
      </c>
      <c r="M61" s="497" t="str">
        <f>'Budget-ADA'!M61</f>
        <v xml:space="preserve"> </v>
      </c>
      <c r="N61" s="295">
        <f>N53+N55+N57+N59</f>
        <v>0</v>
      </c>
      <c r="O61" s="498">
        <f>N61</f>
        <v>0</v>
      </c>
      <c r="P61" s="293" t="str">
        <f t="shared" si="9"/>
        <v xml:space="preserve"> </v>
      </c>
      <c r="Q61" s="295">
        <f>Q53+Q55+Q57+Q59</f>
        <v>0</v>
      </c>
      <c r="R61" s="498">
        <f>Q61</f>
        <v>0</v>
      </c>
      <c r="S61" s="293" t="str">
        <f t="shared" si="10"/>
        <v xml:space="preserve"> </v>
      </c>
      <c r="T61" s="295">
        <f>T53+T55+T57+T59</f>
        <v>0</v>
      </c>
      <c r="U61" s="498">
        <f>T61</f>
        <v>0</v>
      </c>
      <c r="V61" s="490" t="str">
        <f t="shared" si="11"/>
        <v xml:space="preserve"> </v>
      </c>
    </row>
    <row r="62" spans="1:22" ht="47.25" customHeight="1">
      <c r="A62" s="72"/>
      <c r="B62" s="1456" t="s">
        <v>378</v>
      </c>
      <c r="C62" s="1457"/>
      <c r="D62" s="1457"/>
      <c r="E62" s="1457"/>
      <c r="F62" s="1457"/>
      <c r="G62" s="1458"/>
      <c r="H62" s="287" t="s">
        <v>377</v>
      </c>
      <c r="I62" s="483">
        <f>'Budget-ADA'!I62</f>
        <v>62.28</v>
      </c>
      <c r="J62" s="498">
        <f>'Budget-ADA'!J62</f>
        <v>62.28</v>
      </c>
      <c r="K62" s="297">
        <f>'Budget-ADA'!K62</f>
        <v>357.16</v>
      </c>
      <c r="L62" s="498">
        <f>'Budget-ADA'!L62</f>
        <v>357.16</v>
      </c>
      <c r="M62" s="293">
        <f>'Budget-ADA'!M62</f>
        <v>4.7347463070006421</v>
      </c>
      <c r="N62" s="295">
        <f>N60-N61</f>
        <v>0</v>
      </c>
      <c r="O62" s="498">
        <f>IF($G$10="","Cell G10 CANNOT be blank",N62*$G$10)</f>
        <v>0</v>
      </c>
      <c r="P62" s="293" t="str">
        <f t="shared" si="9"/>
        <v xml:space="preserve"> </v>
      </c>
      <c r="Q62" s="297">
        <f>Q60-Q61</f>
        <v>212.5</v>
      </c>
      <c r="R62" s="498">
        <f>IF($G$10="","Cell G10 CANNOT be blank",Q62*$G$10)</f>
        <v>212.5</v>
      </c>
      <c r="S62" s="293" t="str">
        <f t="shared" si="10"/>
        <v xml:space="preserve"> </v>
      </c>
      <c r="T62" s="297">
        <f>T60-T61</f>
        <v>318.8</v>
      </c>
      <c r="U62" s="498">
        <f>IF($G$10="","Cell G10 CANNOT be blank",T62*$G$10)</f>
        <v>318.8</v>
      </c>
      <c r="V62" s="490">
        <f t="shared" si="11"/>
        <v>0.50023529411764711</v>
      </c>
    </row>
    <row r="63" spans="1:22" ht="15.75">
      <c r="A63" s="44"/>
      <c r="B63" s="491"/>
      <c r="C63" s="491"/>
      <c r="D63" s="491"/>
      <c r="E63" s="491"/>
      <c r="F63" s="491"/>
      <c r="G63" s="491"/>
      <c r="H63" s="623"/>
      <c r="I63" s="96"/>
      <c r="J63" s="41"/>
      <c r="K63" s="96"/>
      <c r="L63" s="41"/>
      <c r="M63" s="632"/>
      <c r="N63" s="96"/>
      <c r="O63" s="41"/>
      <c r="P63" s="41"/>
      <c r="Q63" s="96"/>
      <c r="R63" s="41"/>
      <c r="S63" s="41"/>
      <c r="T63" s="96"/>
      <c r="U63" s="41"/>
      <c r="V63" s="279"/>
    </row>
    <row r="64" spans="1:22" ht="15.75">
      <c r="A64" s="113" t="s">
        <v>191</v>
      </c>
      <c r="C64" s="284"/>
      <c r="D64" s="285"/>
      <c r="E64" s="285"/>
      <c r="F64" s="285"/>
      <c r="G64" s="285"/>
      <c r="H64" s="622"/>
      <c r="I64" s="494"/>
      <c r="J64" s="284"/>
      <c r="K64" s="494"/>
      <c r="L64" s="284"/>
      <c r="M64" s="631"/>
      <c r="N64" s="494"/>
      <c r="O64" s="284"/>
      <c r="P64" s="284"/>
      <c r="Q64" s="494"/>
      <c r="R64" s="284"/>
      <c r="S64" s="284"/>
      <c r="T64" s="494"/>
      <c r="U64" s="284"/>
      <c r="V64" s="493"/>
    </row>
    <row r="65" spans="1:22" ht="15.75">
      <c r="A65" s="496"/>
      <c r="B65" s="288"/>
      <c r="C65" s="289" t="s">
        <v>179</v>
      </c>
      <c r="D65" s="286"/>
      <c r="E65" s="286"/>
      <c r="F65" s="286"/>
      <c r="G65" s="286"/>
      <c r="H65" s="287" t="s">
        <v>183</v>
      </c>
      <c r="I65" s="483">
        <f>'Budget-ADA'!I65</f>
        <v>62.28</v>
      </c>
      <c r="J65" s="866"/>
      <c r="K65" s="297">
        <f>'Budget-ADA'!K65</f>
        <v>671.46080000000006</v>
      </c>
      <c r="L65" s="866"/>
      <c r="M65" s="293">
        <f>'Budget-ADA'!M65</f>
        <v>9.7813230571612095</v>
      </c>
      <c r="N65" s="297">
        <f t="shared" ref="N65:N72" si="12">N12+N26+N39+N52</f>
        <v>57.28</v>
      </c>
      <c r="O65" s="866"/>
      <c r="P65" s="292">
        <f t="shared" ref="P65:P75" si="13">IF(K65&lt;1," ",IF(N65&lt;1," ",(N65-K65)/K65))</f>
        <v>-0.91469345641621969</v>
      </c>
      <c r="Q65" s="297">
        <f t="shared" ref="Q65:Q72" si="14">Q12+Q26+Q39+Q52</f>
        <v>399.59399999999999</v>
      </c>
      <c r="R65" s="866"/>
      <c r="S65" s="292">
        <f t="shared" ref="S65:S75" si="15">IF(N65&lt;1," ",IF(Q65&lt;1," ",(Q65-N65)/N65))</f>
        <v>5.9761522346368707</v>
      </c>
      <c r="T65" s="297">
        <f t="shared" ref="T65:T72" si="16">T12+T26+T39+T52</f>
        <v>599.25</v>
      </c>
      <c r="U65" s="866"/>
      <c r="V65" s="294">
        <f t="shared" ref="V65:V75" si="17">IF(Q65&lt;1," ",IF(T65&lt;1," ",(T65-Q65)/Q65))</f>
        <v>0.49964714184897674</v>
      </c>
    </row>
    <row r="66" spans="1:22" ht="15.75">
      <c r="A66" s="44"/>
      <c r="B66" s="288"/>
      <c r="C66" s="146" t="s">
        <v>192</v>
      </c>
      <c r="D66" s="286"/>
      <c r="E66" s="286"/>
      <c r="F66" s="286"/>
      <c r="G66" s="286"/>
      <c r="H66" s="287" t="s">
        <v>184</v>
      </c>
      <c r="I66" s="483">
        <f>'Budget-ADA'!I66</f>
        <v>0</v>
      </c>
      <c r="J66" s="722"/>
      <c r="K66" s="297">
        <f>'Budget-ADA'!K66</f>
        <v>0</v>
      </c>
      <c r="L66" s="722"/>
      <c r="M66" s="293" t="str">
        <f>'Budget-ADA'!M66</f>
        <v xml:space="preserve"> </v>
      </c>
      <c r="N66" s="297">
        <f t="shared" si="12"/>
        <v>0</v>
      </c>
      <c r="O66" s="722"/>
      <c r="P66" s="292" t="str">
        <f t="shared" si="13"/>
        <v xml:space="preserve"> </v>
      </c>
      <c r="Q66" s="297">
        <f t="shared" si="14"/>
        <v>0</v>
      </c>
      <c r="R66" s="722"/>
      <c r="S66" s="292" t="str">
        <f t="shared" si="15"/>
        <v xml:space="preserve"> </v>
      </c>
      <c r="T66" s="297">
        <f t="shared" si="16"/>
        <v>0</v>
      </c>
      <c r="U66" s="722"/>
      <c r="V66" s="294" t="str">
        <f t="shared" si="17"/>
        <v xml:space="preserve"> </v>
      </c>
    </row>
    <row r="67" spans="1:22" ht="15.75">
      <c r="A67" s="44"/>
      <c r="B67" s="288"/>
      <c r="C67" s="289" t="s">
        <v>180</v>
      </c>
      <c r="D67" s="286"/>
      <c r="E67" s="286"/>
      <c r="F67" s="286"/>
      <c r="G67" s="286"/>
      <c r="H67" s="287" t="s">
        <v>185</v>
      </c>
      <c r="I67" s="483">
        <f>'Budget-ADA'!I67</f>
        <v>0</v>
      </c>
      <c r="J67" s="722"/>
      <c r="K67" s="297">
        <f>'Budget-ADA'!K67</f>
        <v>0</v>
      </c>
      <c r="L67" s="722"/>
      <c r="M67" s="293" t="str">
        <f>'Budget-ADA'!M67</f>
        <v xml:space="preserve"> </v>
      </c>
      <c r="N67" s="297">
        <f t="shared" si="12"/>
        <v>0</v>
      </c>
      <c r="O67" s="722"/>
      <c r="P67" s="292" t="str">
        <f t="shared" si="13"/>
        <v xml:space="preserve"> </v>
      </c>
      <c r="Q67" s="297">
        <f t="shared" si="14"/>
        <v>0</v>
      </c>
      <c r="R67" s="722"/>
      <c r="S67" s="292" t="str">
        <f t="shared" si="15"/>
        <v xml:space="preserve"> </v>
      </c>
      <c r="T67" s="297">
        <f t="shared" si="16"/>
        <v>0</v>
      </c>
      <c r="U67" s="722"/>
      <c r="V67" s="294" t="str">
        <f t="shared" si="17"/>
        <v xml:space="preserve"> </v>
      </c>
    </row>
    <row r="68" spans="1:22" ht="15.75">
      <c r="A68" s="44"/>
      <c r="B68" s="288"/>
      <c r="C68" s="146" t="s">
        <v>193</v>
      </c>
      <c r="D68" s="286"/>
      <c r="E68" s="286"/>
      <c r="F68" s="286"/>
      <c r="G68" s="286"/>
      <c r="H68" s="287" t="s">
        <v>186</v>
      </c>
      <c r="I68" s="483">
        <f>'Budget-ADA'!I68</f>
        <v>0</v>
      </c>
      <c r="J68" s="722"/>
      <c r="K68" s="297">
        <f>'Budget-ADA'!K68</f>
        <v>0</v>
      </c>
      <c r="L68" s="722"/>
      <c r="M68" s="293" t="str">
        <f>'Budget-ADA'!M68</f>
        <v xml:space="preserve"> </v>
      </c>
      <c r="N68" s="297">
        <f t="shared" si="12"/>
        <v>0</v>
      </c>
      <c r="O68" s="722"/>
      <c r="P68" s="292" t="str">
        <f t="shared" si="13"/>
        <v xml:space="preserve"> </v>
      </c>
      <c r="Q68" s="297">
        <f t="shared" si="14"/>
        <v>0</v>
      </c>
      <c r="R68" s="722"/>
      <c r="S68" s="292" t="str">
        <f t="shared" si="15"/>
        <v xml:space="preserve"> </v>
      </c>
      <c r="T68" s="297">
        <f t="shared" si="16"/>
        <v>0</v>
      </c>
      <c r="U68" s="722"/>
      <c r="V68" s="294" t="str">
        <f t="shared" si="17"/>
        <v xml:space="preserve"> </v>
      </c>
    </row>
    <row r="69" spans="1:22" ht="15.75">
      <c r="A69" s="44"/>
      <c r="B69" s="288"/>
      <c r="C69" s="289" t="s">
        <v>181</v>
      </c>
      <c r="D69" s="286"/>
      <c r="E69" s="286"/>
      <c r="F69" s="286"/>
      <c r="G69" s="286"/>
      <c r="H69" s="287" t="s">
        <v>187</v>
      </c>
      <c r="I69" s="483">
        <f>'Budget-ADA'!I69</f>
        <v>0</v>
      </c>
      <c r="J69" s="722"/>
      <c r="K69" s="297">
        <f>'Budget-ADA'!K69</f>
        <v>42.859200000000001</v>
      </c>
      <c r="L69" s="722"/>
      <c r="M69" s="293" t="str">
        <f>'Budget-ADA'!M69</f>
        <v xml:space="preserve"> </v>
      </c>
      <c r="N69" s="297">
        <f t="shared" si="12"/>
        <v>5</v>
      </c>
      <c r="O69" s="722"/>
      <c r="P69" s="292">
        <f t="shared" si="13"/>
        <v>-0.88333893306454625</v>
      </c>
      <c r="Q69" s="297">
        <f t="shared" si="14"/>
        <v>25.506</v>
      </c>
      <c r="R69" s="722"/>
      <c r="S69" s="292">
        <f t="shared" si="15"/>
        <v>4.1012000000000004</v>
      </c>
      <c r="T69" s="297">
        <f t="shared" si="16"/>
        <v>38.25</v>
      </c>
      <c r="U69" s="722"/>
      <c r="V69" s="294">
        <f t="shared" si="17"/>
        <v>0.49964714184897668</v>
      </c>
    </row>
    <row r="70" spans="1:22" ht="15.75">
      <c r="A70" s="113"/>
      <c r="B70" s="288"/>
      <c r="C70" s="146" t="s">
        <v>194</v>
      </c>
      <c r="D70" s="286"/>
      <c r="E70" s="286"/>
      <c r="F70" s="286"/>
      <c r="G70" s="286"/>
      <c r="H70" s="287" t="s">
        <v>198</v>
      </c>
      <c r="I70" s="483">
        <f>'Budget-ADA'!I70</f>
        <v>0</v>
      </c>
      <c r="J70" s="722"/>
      <c r="K70" s="297">
        <f>'Budget-ADA'!K70</f>
        <v>0</v>
      </c>
      <c r="L70" s="722"/>
      <c r="M70" s="293" t="str">
        <f>'Budget-ADA'!M70</f>
        <v xml:space="preserve"> </v>
      </c>
      <c r="N70" s="297">
        <f t="shared" si="12"/>
        <v>0</v>
      </c>
      <c r="O70" s="722"/>
      <c r="P70" s="292" t="str">
        <f t="shared" si="13"/>
        <v xml:space="preserve"> </v>
      </c>
      <c r="Q70" s="297">
        <f t="shared" si="14"/>
        <v>0</v>
      </c>
      <c r="R70" s="722"/>
      <c r="S70" s="292" t="str">
        <f t="shared" si="15"/>
        <v xml:space="preserve"> </v>
      </c>
      <c r="T70" s="297">
        <f t="shared" si="16"/>
        <v>0</v>
      </c>
      <c r="U70" s="722"/>
      <c r="V70" s="294" t="str">
        <f t="shared" si="17"/>
        <v xml:space="preserve"> </v>
      </c>
    </row>
    <row r="71" spans="1:22" ht="15.75">
      <c r="A71" s="113"/>
      <c r="B71" s="288"/>
      <c r="C71" s="289" t="s">
        <v>195</v>
      </c>
      <c r="D71" s="286"/>
      <c r="E71" s="286"/>
      <c r="F71" s="286"/>
      <c r="G71" s="286"/>
      <c r="H71" s="287" t="s">
        <v>199</v>
      </c>
      <c r="I71" s="483">
        <f>'Budget-ADA'!I71</f>
        <v>0</v>
      </c>
      <c r="J71" s="722"/>
      <c r="K71" s="297">
        <f>'Budget-ADA'!K71</f>
        <v>0</v>
      </c>
      <c r="L71" s="722"/>
      <c r="M71" s="293" t="str">
        <f>'Budget-ADA'!M71</f>
        <v xml:space="preserve"> </v>
      </c>
      <c r="N71" s="297">
        <f t="shared" si="12"/>
        <v>0</v>
      </c>
      <c r="O71" s="722"/>
      <c r="P71" s="292" t="str">
        <f t="shared" si="13"/>
        <v xml:space="preserve"> </v>
      </c>
      <c r="Q71" s="297">
        <f t="shared" si="14"/>
        <v>0</v>
      </c>
      <c r="R71" s="722"/>
      <c r="S71" s="292" t="str">
        <f t="shared" si="15"/>
        <v xml:space="preserve"> </v>
      </c>
      <c r="T71" s="297">
        <f t="shared" si="16"/>
        <v>0</v>
      </c>
      <c r="U71" s="722"/>
      <c r="V71" s="294" t="str">
        <f t="shared" si="17"/>
        <v xml:space="preserve"> </v>
      </c>
    </row>
    <row r="72" spans="1:22" ht="15.75">
      <c r="A72" s="113"/>
      <c r="B72" s="288"/>
      <c r="C72" s="146" t="s">
        <v>196</v>
      </c>
      <c r="D72" s="286"/>
      <c r="E72" s="286"/>
      <c r="F72" s="286"/>
      <c r="G72" s="286"/>
      <c r="H72" s="287" t="s">
        <v>200</v>
      </c>
      <c r="I72" s="483">
        <f>'Budget-ADA'!I72</f>
        <v>0</v>
      </c>
      <c r="J72" s="722"/>
      <c r="K72" s="297">
        <f>'Budget-ADA'!K72</f>
        <v>0</v>
      </c>
      <c r="L72" s="722"/>
      <c r="M72" s="497" t="str">
        <f>'Budget-ADA'!M72</f>
        <v xml:space="preserve"> </v>
      </c>
      <c r="N72" s="297">
        <f t="shared" si="12"/>
        <v>0</v>
      </c>
      <c r="O72" s="722"/>
      <c r="P72" s="292" t="str">
        <f t="shared" si="13"/>
        <v xml:space="preserve"> </v>
      </c>
      <c r="Q72" s="297">
        <f t="shared" si="14"/>
        <v>0</v>
      </c>
      <c r="R72" s="722"/>
      <c r="S72" s="292" t="str">
        <f t="shared" si="15"/>
        <v xml:space="preserve"> </v>
      </c>
      <c r="T72" s="297">
        <f t="shared" si="16"/>
        <v>0</v>
      </c>
      <c r="U72" s="722"/>
      <c r="V72" s="294" t="str">
        <f t="shared" si="17"/>
        <v xml:space="preserve"> </v>
      </c>
    </row>
    <row r="73" spans="1:22" ht="18.75" customHeight="1">
      <c r="A73" s="72"/>
      <c r="B73" s="1456" t="s">
        <v>380</v>
      </c>
      <c r="C73" s="1457"/>
      <c r="D73" s="1457"/>
      <c r="E73" s="1457"/>
      <c r="F73" s="1457"/>
      <c r="G73" s="1458"/>
      <c r="H73" s="287" t="s">
        <v>201</v>
      </c>
      <c r="I73" s="483">
        <f>'Budget-ADA'!I73</f>
        <v>62.28</v>
      </c>
      <c r="J73" s="296">
        <f>IF(('Budget-ADA'!J73="Cell G10 CANNOT be blank"), "Missing Data, BUDGET-ADA Tab, cell G10",'Budget-ADA'!J73)</f>
        <v>0</v>
      </c>
      <c r="K73" s="297">
        <f>'Budget-ADA'!K73</f>
        <v>714.32</v>
      </c>
      <c r="L73" s="498">
        <f>IF(('Budget-ADA'!L73="Cell G10 CANNOT be blank"), "Missing Data, BUDGET-ADA Tab, cell G10",'Budget-ADA'!L73)</f>
        <v>0</v>
      </c>
      <c r="M73" s="497">
        <f>'Budget-ADA'!M73</f>
        <v>10.469492614001286</v>
      </c>
      <c r="N73" s="295">
        <f>N65+N67+N69+N71</f>
        <v>62.28</v>
      </c>
      <c r="O73" s="722"/>
      <c r="P73" s="293">
        <f t="shared" si="13"/>
        <v>-0.91281218501511929</v>
      </c>
      <c r="Q73" s="295">
        <f>Q65+Q67+Q69+Q71</f>
        <v>425.1</v>
      </c>
      <c r="R73" s="722"/>
      <c r="S73" s="293">
        <f t="shared" si="15"/>
        <v>5.8256262042389215</v>
      </c>
      <c r="T73" s="295">
        <f>T65+T67+T69+T71</f>
        <v>637.5</v>
      </c>
      <c r="U73" s="722"/>
      <c r="V73" s="490">
        <f t="shared" si="17"/>
        <v>0.49964714184897663</v>
      </c>
    </row>
    <row r="74" spans="1:22" ht="15.75">
      <c r="A74" s="72"/>
      <c r="B74" s="1456" t="s">
        <v>381</v>
      </c>
      <c r="C74" s="1457"/>
      <c r="D74" s="1457"/>
      <c r="E74" s="1457"/>
      <c r="F74" s="1457"/>
      <c r="G74" s="1458"/>
      <c r="H74" s="287" t="s">
        <v>202</v>
      </c>
      <c r="I74" s="483">
        <f>'Budget-ADA'!I74</f>
        <v>0</v>
      </c>
      <c r="J74" s="296">
        <f>'Budget-ADA'!J74</f>
        <v>0</v>
      </c>
      <c r="K74" s="297">
        <f>'Budget-ADA'!K74</f>
        <v>0</v>
      </c>
      <c r="L74" s="498">
        <f>'Budget-ADA'!L74</f>
        <v>0</v>
      </c>
      <c r="M74" s="497" t="str">
        <f>'Budget-ADA'!M74</f>
        <v xml:space="preserve"> </v>
      </c>
      <c r="N74" s="295">
        <f>N66+N68+N70+N72</f>
        <v>0</v>
      </c>
      <c r="O74" s="498">
        <f>N74</f>
        <v>0</v>
      </c>
      <c r="P74" s="293" t="str">
        <f t="shared" si="13"/>
        <v xml:space="preserve"> </v>
      </c>
      <c r="Q74" s="295">
        <f>Q66+Q68+Q70+Q72</f>
        <v>0</v>
      </c>
      <c r="R74" s="498">
        <f>Q74</f>
        <v>0</v>
      </c>
      <c r="S74" s="293" t="str">
        <f t="shared" si="15"/>
        <v xml:space="preserve"> </v>
      </c>
      <c r="T74" s="295">
        <f>T66+T68+T70+T72</f>
        <v>0</v>
      </c>
      <c r="U74" s="498">
        <f>T74</f>
        <v>0</v>
      </c>
      <c r="V74" s="490" t="str">
        <f t="shared" si="17"/>
        <v xml:space="preserve"> </v>
      </c>
    </row>
    <row r="75" spans="1:22" ht="47.25" customHeight="1">
      <c r="A75" s="72"/>
      <c r="B75" s="1456" t="s">
        <v>378</v>
      </c>
      <c r="C75" s="1457"/>
      <c r="D75" s="1457"/>
      <c r="E75" s="1457"/>
      <c r="F75" s="1457"/>
      <c r="G75" s="1458"/>
      <c r="H75" s="287" t="s">
        <v>377</v>
      </c>
      <c r="I75" s="483">
        <f>'Budget-ADA'!I75</f>
        <v>62.28</v>
      </c>
      <c r="J75" s="498">
        <f>'Budget-ADA'!J75</f>
        <v>62.28</v>
      </c>
      <c r="K75" s="297">
        <f>'Budget-ADA'!K75</f>
        <v>714.32</v>
      </c>
      <c r="L75" s="498">
        <f>'Budget-ADA'!L75</f>
        <v>714.32</v>
      </c>
      <c r="M75" s="293">
        <f>'Budget-ADA'!M75</f>
        <v>10.469492614001286</v>
      </c>
      <c r="N75" s="295">
        <f>N73-N74</f>
        <v>62.28</v>
      </c>
      <c r="O75" s="498">
        <f>IF($G$10="","Cell G10 CANNOT be blank",N75*$G$10)</f>
        <v>62.28</v>
      </c>
      <c r="P75" s="293">
        <f t="shared" si="13"/>
        <v>-0.91281218501511929</v>
      </c>
      <c r="Q75" s="297">
        <f>Q73-Q74</f>
        <v>425.1</v>
      </c>
      <c r="R75" s="498">
        <f>IF($G$10="","Cell G10 CANNOT be blank",Q75*$G$10)</f>
        <v>425.1</v>
      </c>
      <c r="S75" s="293">
        <f t="shared" si="15"/>
        <v>5.8256262042389215</v>
      </c>
      <c r="T75" s="297">
        <f>T73-T74</f>
        <v>637.5</v>
      </c>
      <c r="U75" s="498">
        <f>IF($G$10="","Cell G10 CANNOT be blank",T75*$G$10)</f>
        <v>637.5</v>
      </c>
      <c r="V75" s="490">
        <f t="shared" si="17"/>
        <v>0.49964714184897663</v>
      </c>
    </row>
    <row r="76" spans="1:22" ht="17.25" customHeight="1" thickBot="1">
      <c r="A76" s="281"/>
      <c r="B76" s="1477" t="s">
        <v>379</v>
      </c>
      <c r="C76" s="1478"/>
      <c r="D76" s="1478"/>
      <c r="E76" s="1478"/>
      <c r="F76" s="1478"/>
      <c r="G76" s="1479"/>
      <c r="H76" s="636"/>
      <c r="I76" s="1150">
        <f>'Budget-ADA'!I76</f>
        <v>0</v>
      </c>
      <c r="J76" s="282">
        <f>'Budget-ADA'!J76</f>
        <v>62.28</v>
      </c>
      <c r="K76" s="1151">
        <f>'Budget-ADA'!K76</f>
        <v>0</v>
      </c>
      <c r="L76" s="634">
        <f>'Budget-ADA'!L76</f>
        <v>714.32</v>
      </c>
      <c r="M76" s="1148"/>
      <c r="N76" s="1145"/>
      <c r="O76" s="1147">
        <f>O74+O75</f>
        <v>62.28</v>
      </c>
      <c r="P76" s="1148"/>
      <c r="Q76" s="1145"/>
      <c r="R76" s="1147">
        <f>R74+R75</f>
        <v>425.1</v>
      </c>
      <c r="S76" s="1148"/>
      <c r="T76" s="1145"/>
      <c r="U76" s="1147">
        <f>U74+U75</f>
        <v>637.5</v>
      </c>
      <c r="V76" s="1149"/>
    </row>
    <row r="77" spans="1:22" ht="15.75">
      <c r="A77" s="41"/>
      <c r="B77" s="112"/>
      <c r="C77" s="37"/>
      <c r="D77" s="37"/>
      <c r="E77" s="37"/>
      <c r="F77" s="37"/>
      <c r="G77" s="37"/>
      <c r="H77" s="41"/>
      <c r="I77" s="269"/>
      <c r="J77" s="269"/>
      <c r="K77" s="269"/>
      <c r="L77" s="269"/>
      <c r="M77" s="269"/>
      <c r="N77" s="269"/>
      <c r="O77" s="269"/>
      <c r="P77" s="269"/>
      <c r="Q77" s="269"/>
      <c r="R77" s="269"/>
      <c r="S77" s="269"/>
      <c r="T77" s="269"/>
      <c r="U77" s="269"/>
    </row>
    <row r="78" spans="1:22" ht="21.75" customHeight="1">
      <c r="A78" s="633" t="s">
        <v>206</v>
      </c>
      <c r="B78" s="633"/>
      <c r="C78" s="269"/>
      <c r="D78" s="269"/>
      <c r="E78" s="269"/>
      <c r="F78" s="269"/>
      <c r="G78" s="269"/>
      <c r="H78" s="269"/>
      <c r="I78" s="7"/>
      <c r="J78" s="7"/>
      <c r="K78" s="7"/>
      <c r="L78" s="7"/>
      <c r="M78" s="7"/>
      <c r="N78" s="7"/>
      <c r="O78" s="7"/>
      <c r="P78" s="7"/>
      <c r="Q78" s="7"/>
      <c r="R78" s="7"/>
      <c r="S78" s="7"/>
      <c r="T78" s="7"/>
    </row>
    <row r="79" spans="1:22">
      <c r="A79" s="7"/>
      <c r="B79" s="7"/>
      <c r="C79" s="7"/>
      <c r="D79" s="7"/>
      <c r="E79" s="7"/>
      <c r="F79" s="7"/>
      <c r="G79" s="7"/>
      <c r="H79" s="7"/>
      <c r="I79" s="7"/>
      <c r="J79" s="7"/>
      <c r="K79" s="7"/>
      <c r="L79" s="7"/>
      <c r="M79" s="7"/>
      <c r="N79" s="7"/>
      <c r="O79" s="7"/>
      <c r="P79" s="7"/>
      <c r="Q79" s="7"/>
      <c r="R79" s="7"/>
      <c r="S79" s="7"/>
      <c r="T79" s="7"/>
    </row>
    <row r="80" spans="1:22">
      <c r="A80" s="7"/>
      <c r="B80" s="7"/>
      <c r="C80" s="7"/>
      <c r="D80" s="7"/>
      <c r="E80" s="7"/>
      <c r="F80" s="7"/>
      <c r="G80" s="7"/>
      <c r="H80" s="7"/>
      <c r="I80" s="7"/>
      <c r="J80" s="7"/>
      <c r="K80" s="7"/>
      <c r="L80" s="7"/>
      <c r="M80" s="7"/>
      <c r="N80" s="7"/>
      <c r="O80" s="7"/>
      <c r="P80" s="7"/>
      <c r="Q80" s="7"/>
      <c r="R80" s="7"/>
      <c r="S80" s="7"/>
      <c r="T80" s="7"/>
    </row>
    <row r="81" spans="1:20">
      <c r="A81" s="7"/>
      <c r="B81" s="7"/>
      <c r="C81" s="7"/>
      <c r="D81" s="7"/>
      <c r="E81" s="7"/>
      <c r="F81" s="7"/>
      <c r="G81" s="7"/>
      <c r="H81" s="7"/>
      <c r="I81" s="7"/>
      <c r="J81" s="7"/>
      <c r="K81" s="7"/>
      <c r="L81" s="7"/>
      <c r="M81" s="7"/>
      <c r="N81" s="7"/>
      <c r="O81" s="7"/>
      <c r="P81" s="7"/>
      <c r="Q81" s="7"/>
      <c r="R81" s="7"/>
      <c r="S81" s="7"/>
      <c r="T81" s="7"/>
    </row>
    <row r="82" spans="1:20">
      <c r="A82" s="7"/>
      <c r="B82" s="7"/>
      <c r="C82" s="7"/>
      <c r="D82" s="7"/>
      <c r="E82" s="7"/>
      <c r="F82" s="7"/>
      <c r="G82" s="7"/>
      <c r="H82" s="7"/>
      <c r="I82" s="7"/>
      <c r="J82" s="7"/>
      <c r="K82" s="7"/>
      <c r="L82" s="7"/>
      <c r="M82" s="7"/>
      <c r="N82" s="7"/>
      <c r="O82" s="7"/>
      <c r="P82" s="7"/>
      <c r="Q82" s="7"/>
      <c r="R82" s="7"/>
      <c r="S82" s="7"/>
      <c r="T82" s="7"/>
    </row>
    <row r="83" spans="1:20">
      <c r="A83" s="7"/>
      <c r="B83" s="7"/>
      <c r="C83" s="7"/>
      <c r="D83" s="7"/>
      <c r="E83" s="7"/>
      <c r="F83" s="7"/>
      <c r="G83" s="7"/>
      <c r="H83" s="7"/>
      <c r="I83" s="7"/>
      <c r="J83" s="7"/>
      <c r="K83" s="7"/>
      <c r="L83" s="7"/>
      <c r="M83" s="7"/>
      <c r="N83" s="7"/>
      <c r="O83" s="7"/>
      <c r="P83" s="7"/>
      <c r="Q83" s="7"/>
      <c r="R83" s="7"/>
      <c r="S83" s="7"/>
      <c r="T83" s="7"/>
    </row>
    <row r="84" spans="1:20">
      <c r="A84" s="7"/>
      <c r="B84" s="7"/>
      <c r="C84" s="7"/>
      <c r="D84" s="7"/>
      <c r="E84" s="7"/>
      <c r="F84" s="7"/>
      <c r="G84" s="7"/>
      <c r="H84" s="7"/>
      <c r="I84" s="7"/>
      <c r="J84" s="7"/>
      <c r="K84" s="7"/>
      <c r="L84" s="7"/>
      <c r="M84" s="7"/>
      <c r="N84" s="7"/>
      <c r="O84" s="7"/>
      <c r="P84" s="7"/>
      <c r="Q84" s="7"/>
      <c r="R84" s="7"/>
      <c r="S84" s="7"/>
      <c r="T84" s="7"/>
    </row>
    <row r="85" spans="1:20">
      <c r="A85" s="7"/>
      <c r="B85" s="7"/>
      <c r="C85" s="7"/>
      <c r="D85" s="7"/>
      <c r="E85" s="7"/>
      <c r="F85" s="7"/>
      <c r="G85" s="7"/>
      <c r="H85" s="7"/>
      <c r="I85" s="7"/>
      <c r="J85" s="7"/>
      <c r="K85" s="7"/>
      <c r="L85" s="7"/>
      <c r="M85" s="7"/>
      <c r="N85" s="7"/>
      <c r="O85" s="7"/>
      <c r="P85" s="7"/>
      <c r="Q85" s="7"/>
      <c r="R85" s="7"/>
      <c r="S85" s="7"/>
      <c r="T85" s="7"/>
    </row>
    <row r="86" spans="1:20">
      <c r="A86" s="7"/>
      <c r="B86" s="7"/>
      <c r="C86" s="7"/>
      <c r="D86" s="7"/>
      <c r="E86" s="7"/>
      <c r="F86" s="7"/>
      <c r="G86" s="7"/>
      <c r="H86" s="7"/>
      <c r="I86" s="7"/>
      <c r="J86" s="7"/>
      <c r="K86" s="7"/>
      <c r="L86" s="7"/>
      <c r="M86" s="7"/>
      <c r="N86" s="7"/>
      <c r="O86" s="7"/>
      <c r="P86" s="7"/>
      <c r="Q86" s="7"/>
      <c r="R86" s="7"/>
      <c r="S86" s="7"/>
      <c r="T86" s="7"/>
    </row>
    <row r="87" spans="1:20">
      <c r="A87" s="7"/>
      <c r="B87" s="7"/>
      <c r="C87" s="7"/>
      <c r="D87" s="7"/>
      <c r="E87" s="7"/>
      <c r="F87" s="7"/>
      <c r="G87" s="7"/>
      <c r="H87" s="7"/>
      <c r="I87" s="7"/>
      <c r="J87" s="7"/>
      <c r="K87" s="7"/>
      <c r="L87" s="7"/>
      <c r="M87" s="7"/>
      <c r="N87" s="7"/>
      <c r="O87" s="7"/>
      <c r="P87" s="7"/>
      <c r="Q87" s="7"/>
      <c r="R87" s="7"/>
      <c r="S87" s="7"/>
      <c r="T87" s="7"/>
    </row>
    <row r="88" spans="1:20">
      <c r="A88" s="7"/>
      <c r="B88" s="7"/>
      <c r="C88" s="7"/>
      <c r="D88" s="7"/>
      <c r="E88" s="7"/>
      <c r="F88" s="7"/>
      <c r="G88" s="7"/>
      <c r="H88" s="7"/>
    </row>
    <row r="89" spans="1:20">
      <c r="A89" s="7"/>
    </row>
    <row r="90" spans="1:20">
      <c r="A90" s="7"/>
    </row>
    <row r="91" spans="1:20">
      <c r="A91" s="7"/>
    </row>
  </sheetData>
  <sheetProtection password="B5CC" sheet="1"/>
  <mergeCells count="26">
    <mergeCell ref="B75:G75"/>
    <mergeCell ref="B76:G76"/>
    <mergeCell ref="B49:G49"/>
    <mergeCell ref="B60:G60"/>
    <mergeCell ref="B61:G61"/>
    <mergeCell ref="B62:G62"/>
    <mergeCell ref="B73:G73"/>
    <mergeCell ref="B74:G74"/>
    <mergeCell ref="B34:G34"/>
    <mergeCell ref="B35:G35"/>
    <mergeCell ref="B36:G36"/>
    <mergeCell ref="B47:G47"/>
    <mergeCell ref="B48:G48"/>
    <mergeCell ref="I1:N1"/>
    <mergeCell ref="I2:N2"/>
    <mergeCell ref="B23:G23"/>
    <mergeCell ref="A7:G8"/>
    <mergeCell ref="V8:V9"/>
    <mergeCell ref="M8:M9"/>
    <mergeCell ref="P8:P9"/>
    <mergeCell ref="S8:S9"/>
    <mergeCell ref="A6:H6"/>
    <mergeCell ref="I7:J7"/>
    <mergeCell ref="B20:G20"/>
    <mergeCell ref="B21:G21"/>
    <mergeCell ref="B22:G22"/>
  </mergeCells>
  <phoneticPr fontId="6" type="noConversion"/>
  <conditionalFormatting sqref="I1:I2">
    <cfRule type="containsText" dxfId="251" priority="315" stopIfTrue="1" operator="containsText" text="Enter">
      <formula>NOT(ISERROR(SEARCH("Enter",I1)))</formula>
    </cfRule>
  </conditionalFormatting>
  <conditionalFormatting sqref="A7">
    <cfRule type="containsText" dxfId="250" priority="313" stopIfTrue="1" operator="containsText" text="Enter">
      <formula>NOT(ISERROR(SEARCH("Enter",A7)))</formula>
    </cfRule>
  </conditionalFormatting>
  <conditionalFormatting sqref="J21">
    <cfRule type="containsText" dxfId="249" priority="311" stopIfTrue="1" operator="containsText" text="Missin">
      <formula>NOT(ISERROR(SEARCH("Missin",J21)))</formula>
    </cfRule>
    <cfRule type="containsText" dxfId="248" priority="312" stopIfTrue="1" operator="containsText" text="Cell G10 CANNOT be blank">
      <formula>NOT(ISERROR(SEARCH("Cell G10 CANNOT be blank",J21)))</formula>
    </cfRule>
  </conditionalFormatting>
  <conditionalFormatting sqref="J20">
    <cfRule type="containsText" dxfId="247" priority="266" stopIfTrue="1" operator="containsText" text="Missin">
      <formula>NOT(ISERROR(SEARCH("Missin",J20)))</formula>
    </cfRule>
    <cfRule type="containsText" dxfId="246" priority="267" stopIfTrue="1" operator="containsText" text="Cell G10 CANNOT be blank">
      <formula>NOT(ISERROR(SEARCH("Cell G10 CANNOT be blank",J20)))</formula>
    </cfRule>
  </conditionalFormatting>
  <conditionalFormatting sqref="L20">
    <cfRule type="containsText" dxfId="245" priority="213" stopIfTrue="1" operator="containsText" text="Missin">
      <formula>NOT(ISERROR(SEARCH("Missin",L20)))</formula>
    </cfRule>
    <cfRule type="containsText" dxfId="244" priority="214" stopIfTrue="1" operator="containsText" text="Cell G10 CANNOT be blank">
      <formula>NOT(ISERROR(SEARCH("Cell G10 CANNOT be blank",L20)))</formula>
    </cfRule>
  </conditionalFormatting>
  <conditionalFormatting sqref="R22">
    <cfRule type="containsText" dxfId="243" priority="88" stopIfTrue="1" operator="containsText" text="Missin">
      <formula>NOT(ISERROR(SEARCH("Missin",R22)))</formula>
    </cfRule>
    <cfRule type="containsText" dxfId="242" priority="89" stopIfTrue="1" operator="containsText" text="Cell G10 CANNOT be blank">
      <formula>NOT(ISERROR(SEARCH("Cell G10 CANNOT be blank",R22)))</formula>
    </cfRule>
  </conditionalFormatting>
  <conditionalFormatting sqref="O22">
    <cfRule type="containsText" dxfId="241" priority="191" stopIfTrue="1" operator="containsText" text="Missin">
      <formula>NOT(ISERROR(SEARCH("Missin",O22)))</formula>
    </cfRule>
    <cfRule type="containsText" dxfId="240" priority="192" stopIfTrue="1" operator="containsText" text="Cell G10 CANNOT be blank">
      <formula>NOT(ISERROR(SEARCH("Cell G10 CANNOT be blank",O22)))</formula>
    </cfRule>
  </conditionalFormatting>
  <conditionalFormatting sqref="L21:L22">
    <cfRule type="containsText" dxfId="239" priority="189" stopIfTrue="1" operator="containsText" text="Missin">
      <formula>NOT(ISERROR(SEARCH("Missin",L21)))</formula>
    </cfRule>
    <cfRule type="containsText" dxfId="238" priority="190" stopIfTrue="1" operator="containsText" text="Cell G10 CANNOT be blank">
      <formula>NOT(ISERROR(SEARCH("Cell G10 CANNOT be blank",L21)))</formula>
    </cfRule>
  </conditionalFormatting>
  <conditionalFormatting sqref="L60">
    <cfRule type="containsText" dxfId="237" priority="44" stopIfTrue="1" operator="containsText" text="Missin">
      <formula>NOT(ISERROR(SEARCH("Missin",L60)))</formula>
    </cfRule>
    <cfRule type="containsText" dxfId="236" priority="45" stopIfTrue="1" operator="containsText" text="Cell G10 CANNOT be blank">
      <formula>NOT(ISERROR(SEARCH("Cell G10 CANNOT be blank",L60)))</formula>
    </cfRule>
  </conditionalFormatting>
  <conditionalFormatting sqref="L61:L62">
    <cfRule type="containsText" dxfId="235" priority="40" stopIfTrue="1" operator="containsText" text="Missin">
      <formula>NOT(ISERROR(SEARCH("Missin",L61)))</formula>
    </cfRule>
    <cfRule type="containsText" dxfId="234" priority="41" stopIfTrue="1" operator="containsText" text="Cell G10 CANNOT be blank">
      <formula>NOT(ISERROR(SEARCH("Cell G10 CANNOT be blank",L61)))</formula>
    </cfRule>
  </conditionalFormatting>
  <conditionalFormatting sqref="U49">
    <cfRule type="containsText" dxfId="233" priority="51" stopIfTrue="1" operator="containsText" text="Missin">
      <formula>NOT(ISERROR(SEARCH("Missin",U49)))</formula>
    </cfRule>
    <cfRule type="containsText" dxfId="232" priority="52" stopIfTrue="1" operator="containsText" text="Cell G10 CANNOT be blank">
      <formula>NOT(ISERROR(SEARCH("Cell G10 CANNOT be blank",U49)))</formula>
    </cfRule>
  </conditionalFormatting>
  <conditionalFormatting sqref="R49">
    <cfRule type="containsText" dxfId="231" priority="54" stopIfTrue="1" operator="containsText" text="Missin">
      <formula>NOT(ISERROR(SEARCH("Missin",R49)))</formula>
    </cfRule>
    <cfRule type="containsText" dxfId="230" priority="55" stopIfTrue="1" operator="containsText" text="Cell G10 CANNOT be blank">
      <formula>NOT(ISERROR(SEARCH("Cell G10 CANNOT be blank",R49)))</formula>
    </cfRule>
  </conditionalFormatting>
  <conditionalFormatting sqref="J48">
    <cfRule type="containsText" dxfId="229" priority="65" stopIfTrue="1" operator="containsText" text="Missin">
      <formula>NOT(ISERROR(SEARCH("Missin",J48)))</formula>
    </cfRule>
    <cfRule type="containsText" dxfId="228" priority="66" stopIfTrue="1" operator="containsText" text="Cell G10 CANNOT be blank">
      <formula>NOT(ISERROR(SEARCH("Cell G10 CANNOT be blank",J48)))</formula>
    </cfRule>
  </conditionalFormatting>
  <conditionalFormatting sqref="J47">
    <cfRule type="containsText" dxfId="227" priority="63" stopIfTrue="1" operator="containsText" text="Missin">
      <formula>NOT(ISERROR(SEARCH("Missin",J47)))</formula>
    </cfRule>
    <cfRule type="containsText" dxfId="226" priority="64" stopIfTrue="1" operator="containsText" text="Cell G10 CANNOT be blank">
      <formula>NOT(ISERROR(SEARCH("Cell G10 CANNOT be blank",J47)))</formula>
    </cfRule>
  </conditionalFormatting>
  <conditionalFormatting sqref="L34">
    <cfRule type="containsText" dxfId="225" priority="78" stopIfTrue="1" operator="containsText" text="Missin">
      <formula>NOT(ISERROR(SEARCH("Missin",L34)))</formula>
    </cfRule>
    <cfRule type="containsText" dxfId="224" priority="79" stopIfTrue="1" operator="containsText" text="Cell G10 CANNOT be blank">
      <formula>NOT(ISERROR(SEARCH("Cell G10 CANNOT be blank",L34)))</formula>
    </cfRule>
  </conditionalFormatting>
  <conditionalFormatting sqref="O36">
    <cfRule type="containsText" dxfId="223" priority="76" stopIfTrue="1" operator="containsText" text="Missin">
      <formula>NOT(ISERROR(SEARCH("Missin",O36)))</formula>
    </cfRule>
    <cfRule type="containsText" dxfId="222" priority="77" stopIfTrue="1" operator="containsText" text="Cell G10 CANNOT be blank">
      <formula>NOT(ISERROR(SEARCH("Cell G10 CANNOT be blank",O36)))</formula>
    </cfRule>
  </conditionalFormatting>
  <conditionalFormatting sqref="L35:L36">
    <cfRule type="containsText" dxfId="221" priority="74" stopIfTrue="1" operator="containsText" text="Missin">
      <formula>NOT(ISERROR(SEARCH("Missin",L35)))</formula>
    </cfRule>
    <cfRule type="containsText" dxfId="220" priority="75" stopIfTrue="1" operator="containsText" text="Cell G10 CANNOT be blank">
      <formula>NOT(ISERROR(SEARCH("Cell G10 CANNOT be blank",L35)))</formula>
    </cfRule>
  </conditionalFormatting>
  <conditionalFormatting sqref="U74">
    <cfRule type="containsText" dxfId="219" priority="16" stopIfTrue="1" operator="containsText" text="Cell G10 CANNOT be blank">
      <formula>NOT(ISERROR(SEARCH("Cell G10 CANNOT be blank",U74)))</formula>
    </cfRule>
  </conditionalFormatting>
  <conditionalFormatting sqref="O21">
    <cfRule type="containsText" dxfId="218" priority="90" stopIfTrue="1" operator="containsText" text="Cell G10 CANNOT be blank">
      <formula>NOT(ISERROR(SEARCH("Cell G10 CANNOT be blank",O21)))</formula>
    </cfRule>
  </conditionalFormatting>
  <conditionalFormatting sqref="R21">
    <cfRule type="containsText" dxfId="217" priority="87" stopIfTrue="1" operator="containsText" text="Cell G10 CANNOT be blank">
      <formula>NOT(ISERROR(SEARCH("Cell G10 CANNOT be blank",R21)))</formula>
    </cfRule>
  </conditionalFormatting>
  <conditionalFormatting sqref="U22">
    <cfRule type="containsText" dxfId="216" priority="85" stopIfTrue="1" operator="containsText" text="Missin">
      <formula>NOT(ISERROR(SEARCH("Missin",U22)))</formula>
    </cfRule>
    <cfRule type="containsText" dxfId="215" priority="86" stopIfTrue="1" operator="containsText" text="Cell G10 CANNOT be blank">
      <formula>NOT(ISERROR(SEARCH("Cell G10 CANNOT be blank",U22)))</formula>
    </cfRule>
  </conditionalFormatting>
  <conditionalFormatting sqref="U21">
    <cfRule type="containsText" dxfId="214" priority="84" stopIfTrue="1" operator="containsText" text="Cell G10 CANNOT be blank">
      <formula>NOT(ISERROR(SEARCH("Cell G10 CANNOT be blank",U21)))</formula>
    </cfRule>
  </conditionalFormatting>
  <conditionalFormatting sqref="J35">
    <cfRule type="containsText" dxfId="213" priority="82" stopIfTrue="1" operator="containsText" text="Missin">
      <formula>NOT(ISERROR(SEARCH("Missin",J35)))</formula>
    </cfRule>
    <cfRule type="containsText" dxfId="212" priority="83" stopIfTrue="1" operator="containsText" text="Cell G10 CANNOT be blank">
      <formula>NOT(ISERROR(SEARCH("Cell G10 CANNOT be blank",J35)))</formula>
    </cfRule>
  </conditionalFormatting>
  <conditionalFormatting sqref="J34">
    <cfRule type="containsText" dxfId="211" priority="80" stopIfTrue="1" operator="containsText" text="Missin">
      <formula>NOT(ISERROR(SEARCH("Missin",J34)))</formula>
    </cfRule>
    <cfRule type="containsText" dxfId="210" priority="81" stopIfTrue="1" operator="containsText" text="Cell G10 CANNOT be blank">
      <formula>NOT(ISERROR(SEARCH("Cell G10 CANNOT be blank",J34)))</formula>
    </cfRule>
  </conditionalFormatting>
  <conditionalFormatting sqref="R36">
    <cfRule type="containsText" dxfId="209" priority="71" stopIfTrue="1" operator="containsText" text="Missin">
      <formula>NOT(ISERROR(SEARCH("Missin",R36)))</formula>
    </cfRule>
    <cfRule type="containsText" dxfId="208" priority="72" stopIfTrue="1" operator="containsText" text="Cell G10 CANNOT be blank">
      <formula>NOT(ISERROR(SEARCH("Cell G10 CANNOT be blank",R36)))</formula>
    </cfRule>
  </conditionalFormatting>
  <conditionalFormatting sqref="O35">
    <cfRule type="containsText" dxfId="207" priority="73" stopIfTrue="1" operator="containsText" text="Cell G10 CANNOT be blank">
      <formula>NOT(ISERROR(SEARCH("Cell G10 CANNOT be blank",O35)))</formula>
    </cfRule>
  </conditionalFormatting>
  <conditionalFormatting sqref="R35">
    <cfRule type="containsText" dxfId="206" priority="70" stopIfTrue="1" operator="containsText" text="Cell G10 CANNOT be blank">
      <formula>NOT(ISERROR(SEARCH("Cell G10 CANNOT be blank",R35)))</formula>
    </cfRule>
  </conditionalFormatting>
  <conditionalFormatting sqref="U36">
    <cfRule type="containsText" dxfId="205" priority="68" stopIfTrue="1" operator="containsText" text="Missin">
      <formula>NOT(ISERROR(SEARCH("Missin",U36)))</formula>
    </cfRule>
    <cfRule type="containsText" dxfId="204" priority="69" stopIfTrue="1" operator="containsText" text="Cell G10 CANNOT be blank">
      <formula>NOT(ISERROR(SEARCH("Cell G10 CANNOT be blank",U36)))</formula>
    </cfRule>
  </conditionalFormatting>
  <conditionalFormatting sqref="U35">
    <cfRule type="containsText" dxfId="203" priority="67" stopIfTrue="1" operator="containsText" text="Cell G10 CANNOT be blank">
      <formula>NOT(ISERROR(SEARCH("Cell G10 CANNOT be blank",U35)))</formula>
    </cfRule>
  </conditionalFormatting>
  <conditionalFormatting sqref="L47">
    <cfRule type="containsText" dxfId="202" priority="61" stopIfTrue="1" operator="containsText" text="Missin">
      <formula>NOT(ISERROR(SEARCH("Missin",L47)))</formula>
    </cfRule>
    <cfRule type="containsText" dxfId="201" priority="62" stopIfTrue="1" operator="containsText" text="Cell G10 CANNOT be blank">
      <formula>NOT(ISERROR(SEARCH("Cell G10 CANNOT be blank",L47)))</formula>
    </cfRule>
  </conditionalFormatting>
  <conditionalFormatting sqref="O49">
    <cfRule type="containsText" dxfId="200" priority="59" stopIfTrue="1" operator="containsText" text="Missin">
      <formula>NOT(ISERROR(SEARCH("Missin",O49)))</formula>
    </cfRule>
    <cfRule type="containsText" dxfId="199" priority="60" stopIfTrue="1" operator="containsText" text="Cell G10 CANNOT be blank">
      <formula>NOT(ISERROR(SEARCH("Cell G10 CANNOT be blank",O49)))</formula>
    </cfRule>
  </conditionalFormatting>
  <conditionalFormatting sqref="L48:L49">
    <cfRule type="containsText" dxfId="198" priority="57" stopIfTrue="1" operator="containsText" text="Missin">
      <formula>NOT(ISERROR(SEARCH("Missin",L48)))</formula>
    </cfRule>
    <cfRule type="containsText" dxfId="197" priority="58" stopIfTrue="1" operator="containsText" text="Cell G10 CANNOT be blank">
      <formula>NOT(ISERROR(SEARCH("Cell G10 CANNOT be blank",L48)))</formula>
    </cfRule>
  </conditionalFormatting>
  <conditionalFormatting sqref="O48">
    <cfRule type="containsText" dxfId="196" priority="56" stopIfTrue="1" operator="containsText" text="Cell G10 CANNOT be blank">
      <formula>NOT(ISERROR(SEARCH("Cell G10 CANNOT be blank",O48)))</formula>
    </cfRule>
  </conditionalFormatting>
  <conditionalFormatting sqref="R48">
    <cfRule type="containsText" dxfId="195" priority="53" stopIfTrue="1" operator="containsText" text="Cell G10 CANNOT be blank">
      <formula>NOT(ISERROR(SEARCH("Cell G10 CANNOT be blank",R48)))</formula>
    </cfRule>
  </conditionalFormatting>
  <conditionalFormatting sqref="U48">
    <cfRule type="containsText" dxfId="194" priority="50" stopIfTrue="1" operator="containsText" text="Cell G10 CANNOT be blank">
      <formula>NOT(ISERROR(SEARCH("Cell G10 CANNOT be blank",U48)))</formula>
    </cfRule>
  </conditionalFormatting>
  <conditionalFormatting sqref="J61">
    <cfRule type="containsText" dxfId="193" priority="48" stopIfTrue="1" operator="containsText" text="Missin">
      <formula>NOT(ISERROR(SEARCH("Missin",J61)))</formula>
    </cfRule>
    <cfRule type="containsText" dxfId="192" priority="49" stopIfTrue="1" operator="containsText" text="Cell G10 CANNOT be blank">
      <formula>NOT(ISERROR(SEARCH("Cell G10 CANNOT be blank",J61)))</formula>
    </cfRule>
  </conditionalFormatting>
  <conditionalFormatting sqref="J60">
    <cfRule type="containsText" dxfId="191" priority="46" stopIfTrue="1" operator="containsText" text="Missin">
      <formula>NOT(ISERROR(SEARCH("Missin",J60)))</formula>
    </cfRule>
    <cfRule type="containsText" dxfId="190" priority="47" stopIfTrue="1" operator="containsText" text="Cell G10 CANNOT be blank">
      <formula>NOT(ISERROR(SEARCH("Cell G10 CANNOT be blank",J60)))</formula>
    </cfRule>
  </conditionalFormatting>
  <conditionalFormatting sqref="O62">
    <cfRule type="containsText" dxfId="189" priority="42" stopIfTrue="1" operator="containsText" text="Missin">
      <formula>NOT(ISERROR(SEARCH("Missin",O62)))</formula>
    </cfRule>
    <cfRule type="containsText" dxfId="188" priority="43" stopIfTrue="1" operator="containsText" text="Cell G10 CANNOT be blank">
      <formula>NOT(ISERROR(SEARCH("Cell G10 CANNOT be blank",O62)))</formula>
    </cfRule>
  </conditionalFormatting>
  <conditionalFormatting sqref="O61">
    <cfRule type="containsText" dxfId="187" priority="39" stopIfTrue="1" operator="containsText" text="Cell G10 CANNOT be blank">
      <formula>NOT(ISERROR(SEARCH("Cell G10 CANNOT be blank",O61)))</formula>
    </cfRule>
  </conditionalFormatting>
  <conditionalFormatting sqref="R62">
    <cfRule type="containsText" dxfId="186" priority="37" stopIfTrue="1" operator="containsText" text="Missin">
      <formula>NOT(ISERROR(SEARCH("Missin",R62)))</formula>
    </cfRule>
    <cfRule type="containsText" dxfId="185" priority="38" stopIfTrue="1" operator="containsText" text="Cell G10 CANNOT be blank">
      <formula>NOT(ISERROR(SEARCH("Cell G10 CANNOT be blank",R62)))</formula>
    </cfRule>
  </conditionalFormatting>
  <conditionalFormatting sqref="R61">
    <cfRule type="containsText" dxfId="184" priority="36" stopIfTrue="1" operator="containsText" text="Cell G10 CANNOT be blank">
      <formula>NOT(ISERROR(SEARCH("Cell G10 CANNOT be blank",R61)))</formula>
    </cfRule>
  </conditionalFormatting>
  <conditionalFormatting sqref="U62">
    <cfRule type="containsText" dxfId="183" priority="34" stopIfTrue="1" operator="containsText" text="Missin">
      <formula>NOT(ISERROR(SEARCH("Missin",U62)))</formula>
    </cfRule>
    <cfRule type="containsText" dxfId="182" priority="35" stopIfTrue="1" operator="containsText" text="Cell G10 CANNOT be blank">
      <formula>NOT(ISERROR(SEARCH("Cell G10 CANNOT be blank",U62)))</formula>
    </cfRule>
  </conditionalFormatting>
  <conditionalFormatting sqref="U61">
    <cfRule type="containsText" dxfId="181" priority="33" stopIfTrue="1" operator="containsText" text="Cell G10 CANNOT be blank">
      <formula>NOT(ISERROR(SEARCH("Cell G10 CANNOT be blank",U61)))</formula>
    </cfRule>
  </conditionalFormatting>
  <conditionalFormatting sqref="J74">
    <cfRule type="containsText" dxfId="180" priority="31" stopIfTrue="1" operator="containsText" text="Missin">
      <formula>NOT(ISERROR(SEARCH("Missin",J74)))</formula>
    </cfRule>
    <cfRule type="containsText" dxfId="179" priority="32" stopIfTrue="1" operator="containsText" text="Cell G10 CANNOT be blank">
      <formula>NOT(ISERROR(SEARCH("Cell G10 CANNOT be blank",J74)))</formula>
    </cfRule>
  </conditionalFormatting>
  <conditionalFormatting sqref="J73">
    <cfRule type="containsText" dxfId="178" priority="29" stopIfTrue="1" operator="containsText" text="Missin">
      <formula>NOT(ISERROR(SEARCH("Missin",J73)))</formula>
    </cfRule>
    <cfRule type="containsText" dxfId="177" priority="30" stopIfTrue="1" operator="containsText" text="Cell G10 CANNOT be blank">
      <formula>NOT(ISERROR(SEARCH("Cell G10 CANNOT be blank",J73)))</formula>
    </cfRule>
  </conditionalFormatting>
  <conditionalFormatting sqref="L73">
    <cfRule type="containsText" dxfId="176" priority="27" stopIfTrue="1" operator="containsText" text="Missin">
      <formula>NOT(ISERROR(SEARCH("Missin",L73)))</formula>
    </cfRule>
    <cfRule type="containsText" dxfId="175" priority="28" stopIfTrue="1" operator="containsText" text="Cell G10 CANNOT be blank">
      <formula>NOT(ISERROR(SEARCH("Cell G10 CANNOT be blank",L73)))</formula>
    </cfRule>
  </conditionalFormatting>
  <conditionalFormatting sqref="O75">
    <cfRule type="containsText" dxfId="174" priority="25" stopIfTrue="1" operator="containsText" text="Missin">
      <formula>NOT(ISERROR(SEARCH("Missin",O75)))</formula>
    </cfRule>
    <cfRule type="containsText" dxfId="173" priority="26" stopIfTrue="1" operator="containsText" text="Cell G10 CANNOT be blank">
      <formula>NOT(ISERROR(SEARCH("Cell G10 CANNOT be blank",O75)))</formula>
    </cfRule>
  </conditionalFormatting>
  <conditionalFormatting sqref="L74:L75">
    <cfRule type="containsText" dxfId="172" priority="23" stopIfTrue="1" operator="containsText" text="Missin">
      <formula>NOT(ISERROR(SEARCH("Missin",L74)))</formula>
    </cfRule>
    <cfRule type="containsText" dxfId="171" priority="24" stopIfTrue="1" operator="containsText" text="Cell G10 CANNOT be blank">
      <formula>NOT(ISERROR(SEARCH("Cell G10 CANNOT be blank",L74)))</formula>
    </cfRule>
  </conditionalFormatting>
  <conditionalFormatting sqref="O74">
    <cfRule type="containsText" dxfId="170" priority="22" stopIfTrue="1" operator="containsText" text="Cell G10 CANNOT be blank">
      <formula>NOT(ISERROR(SEARCH("Cell G10 CANNOT be blank",O74)))</formula>
    </cfRule>
  </conditionalFormatting>
  <conditionalFormatting sqref="R75">
    <cfRule type="containsText" dxfId="169" priority="20" stopIfTrue="1" operator="containsText" text="Missin">
      <formula>NOT(ISERROR(SEARCH("Missin",R75)))</formula>
    </cfRule>
    <cfRule type="containsText" dxfId="168" priority="21" stopIfTrue="1" operator="containsText" text="Cell G10 CANNOT be blank">
      <formula>NOT(ISERROR(SEARCH("Cell G10 CANNOT be blank",R75)))</formula>
    </cfRule>
  </conditionalFormatting>
  <conditionalFormatting sqref="R74">
    <cfRule type="containsText" dxfId="167" priority="19" stopIfTrue="1" operator="containsText" text="Cell G10 CANNOT be blank">
      <formula>NOT(ISERROR(SEARCH("Cell G10 CANNOT be blank",R74)))</formula>
    </cfRule>
  </conditionalFormatting>
  <conditionalFormatting sqref="U75">
    <cfRule type="containsText" dxfId="166" priority="17" stopIfTrue="1" operator="containsText" text="Missin">
      <formula>NOT(ISERROR(SEARCH("Missin",U75)))</formula>
    </cfRule>
    <cfRule type="containsText" dxfId="165" priority="18" stopIfTrue="1" operator="containsText" text="Cell G10 CANNOT be blank">
      <formula>NOT(ISERROR(SEARCH("Cell G10 CANNOT be blank",U75)))</formula>
    </cfRule>
  </conditionalFormatting>
  <conditionalFormatting sqref="O76 R76 U76">
    <cfRule type="containsText" dxfId="164" priority="15" stopIfTrue="1" operator="containsText" text="Cell G10 CANNOT be blank">
      <formula>NOT(ISERROR(SEARCH("Cell G10 CANNOT be blank",O76)))</formula>
    </cfRule>
  </conditionalFormatting>
  <conditionalFormatting sqref="L76">
    <cfRule type="containsText" dxfId="163" priority="11" stopIfTrue="1" operator="containsText" text="Missin">
      <formula>NOT(ISERROR(SEARCH("Missin",L76)))</formula>
    </cfRule>
    <cfRule type="containsText" dxfId="162" priority="12" stopIfTrue="1" operator="containsText" text="Cell G10 CANNOT be blank">
      <formula>NOT(ISERROR(SEARCH("Cell G10 CANNOT be blank",L76)))</formula>
    </cfRule>
  </conditionalFormatting>
  <conditionalFormatting sqref="J22">
    <cfRule type="containsText" dxfId="161" priority="9" stopIfTrue="1" operator="containsText" text="Missin">
      <formula>NOT(ISERROR(SEARCH("Missin",J22)))</formula>
    </cfRule>
    <cfRule type="containsText" dxfId="160" priority="10" stopIfTrue="1" operator="containsText" text="Cell G10 CANNOT be blank">
      <formula>NOT(ISERROR(SEARCH("Cell G10 CANNOT be blank",J22)))</formula>
    </cfRule>
  </conditionalFormatting>
  <conditionalFormatting sqref="J36">
    <cfRule type="containsText" dxfId="159" priority="7" stopIfTrue="1" operator="containsText" text="Missin">
      <formula>NOT(ISERROR(SEARCH("Missin",J36)))</formula>
    </cfRule>
    <cfRule type="containsText" dxfId="158" priority="8" stopIfTrue="1" operator="containsText" text="Cell G10 CANNOT be blank">
      <formula>NOT(ISERROR(SEARCH("Cell G10 CANNOT be blank",J36)))</formula>
    </cfRule>
  </conditionalFormatting>
  <conditionalFormatting sqref="J49">
    <cfRule type="containsText" dxfId="157" priority="5" stopIfTrue="1" operator="containsText" text="Missin">
      <formula>NOT(ISERROR(SEARCH("Missin",J49)))</formula>
    </cfRule>
    <cfRule type="containsText" dxfId="156" priority="6" stopIfTrue="1" operator="containsText" text="Cell G10 CANNOT be blank">
      <formula>NOT(ISERROR(SEARCH("Cell G10 CANNOT be blank",J49)))</formula>
    </cfRule>
  </conditionalFormatting>
  <conditionalFormatting sqref="J62">
    <cfRule type="containsText" dxfId="155" priority="3" stopIfTrue="1" operator="containsText" text="Missin">
      <formula>NOT(ISERROR(SEARCH("Missin",J62)))</formula>
    </cfRule>
    <cfRule type="containsText" dxfId="154" priority="4" stopIfTrue="1" operator="containsText" text="Cell G10 CANNOT be blank">
      <formula>NOT(ISERROR(SEARCH("Cell G10 CANNOT be blank",J62)))</formula>
    </cfRule>
  </conditionalFormatting>
  <conditionalFormatting sqref="J75">
    <cfRule type="containsText" dxfId="153" priority="1" stopIfTrue="1" operator="containsText" text="Missin">
      <formula>NOT(ISERROR(SEARCH("Missin",J75)))</formula>
    </cfRule>
    <cfRule type="containsText" dxfId="152" priority="2" stopIfTrue="1" operator="containsText" text="Cell G10 CANNOT be blank">
      <formula>NOT(ISERROR(SEARCH("Cell G10 CANNOT be blank",J75)))</formula>
    </cfRule>
  </conditionalFormatting>
  <printOptions horizontalCentered="1"/>
  <pageMargins left="0.25" right="0.25" top="0.75" bottom="0.75" header="0.3" footer="0.3"/>
  <pageSetup scale="32" orientation="landscape" r:id="rId1"/>
  <headerFooter alignWithMargins="0">
    <oddFooter>&amp;A&amp;RPage &amp;P</oddFooter>
  </headerFooter>
  <rowBreaks count="1" manualBreakCount="1">
    <brk id="50" max="21"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6">
    <tabColor theme="4"/>
    <pageSetUpPr fitToPage="1"/>
  </sheetPr>
  <dimension ref="A1:AH58"/>
  <sheetViews>
    <sheetView showGridLines="0" view="pageBreakPreview" zoomScale="85" zoomScaleNormal="100" zoomScaleSheetLayoutView="85" workbookViewId="0">
      <pane xSplit="6" ySplit="6" topLeftCell="G7" activePane="bottomRight" state="frozen"/>
      <selection activeCell="A25" sqref="A25"/>
      <selection pane="topRight" activeCell="A25" sqref="A25"/>
      <selection pane="bottomLeft" activeCell="A25" sqref="A25"/>
      <selection pane="bottomRight" activeCell="G37" sqref="G37"/>
    </sheetView>
  </sheetViews>
  <sheetFormatPr defaultRowHeight="12.75"/>
  <cols>
    <col min="1" max="1" width="3.85546875" customWidth="1"/>
    <col min="2" max="2" width="15.85546875" customWidth="1"/>
    <col min="3" max="3" width="11" bestFit="1" customWidth="1"/>
    <col min="4" max="4" width="29.7109375" customWidth="1"/>
    <col min="6" max="6" width="13.7109375" customWidth="1"/>
    <col min="7" max="8" width="15.28515625" customWidth="1"/>
    <col min="9" max="9" width="11.28515625" customWidth="1"/>
    <col min="10" max="10" width="15.28515625" customWidth="1"/>
    <col min="11" max="11" width="11.28515625" customWidth="1"/>
    <col min="12" max="28" width="9.140625" style="1383" customWidth="1"/>
  </cols>
  <sheetData>
    <row r="1" spans="1:34" s="2" customFormat="1" ht="15.75">
      <c r="A1" s="1411" t="str">
        <f>IF('INTERIM-CERTIFICATION'!$M$1="","CHARTER NAME: Enter Charter Name on INTERIM-CERTIFICATION Worksheet",(CONCATENATE("CHARTER NAME: ",'INTERIM-CERTIFICATION'!$M$1)))</f>
        <v>CHARTER NAME: Elite Academic Academy - Adult Work Force Investment</v>
      </c>
      <c r="B1" s="1411"/>
      <c r="C1" s="1411"/>
      <c r="D1" s="1411"/>
      <c r="E1" s="1411"/>
      <c r="F1" s="1411"/>
      <c r="G1" s="13"/>
      <c r="H1" s="13"/>
      <c r="I1" s="13"/>
      <c r="J1" s="1"/>
      <c r="K1" s="1"/>
      <c r="L1" s="3"/>
      <c r="M1" s="3"/>
      <c r="N1" s="3"/>
      <c r="O1" s="3"/>
      <c r="P1" s="3"/>
      <c r="Q1" s="3"/>
      <c r="R1" s="3"/>
      <c r="S1" s="3"/>
      <c r="T1" s="3"/>
      <c r="U1" s="3"/>
      <c r="V1" s="3"/>
      <c r="W1" s="3"/>
      <c r="X1" s="3"/>
      <c r="Y1" s="3"/>
      <c r="Z1" s="3"/>
      <c r="AA1" s="3"/>
      <c r="AB1" s="3"/>
      <c r="AC1" s="1"/>
      <c r="AD1" s="1"/>
      <c r="AE1" s="1"/>
      <c r="AF1" s="1"/>
      <c r="AG1" s="1"/>
      <c r="AH1" s="1"/>
    </row>
    <row r="2" spans="1:34" s="2" customFormat="1" ht="15.75">
      <c r="A2" s="1411" t="str">
        <f>IF('INTERIM-CERTIFICATION'!$M$2="","CDS #: Enter Charter CDS # on INTERIM-CERTIFICATION Worksheet",(_xlfn.CONCAT("CDS #: ",'INTERIM-CERTIFICATION'!$M$2)))</f>
        <v>CDS #: 36-75051-0138107</v>
      </c>
      <c r="B2" s="1411"/>
      <c r="C2" s="1411"/>
      <c r="D2" s="1411"/>
      <c r="E2" s="1411"/>
      <c r="F2" s="1411"/>
      <c r="G2" s="86"/>
      <c r="H2" s="86"/>
      <c r="I2" s="86"/>
      <c r="J2" s="1"/>
      <c r="K2" s="1"/>
      <c r="L2" s="3"/>
      <c r="M2" s="3"/>
      <c r="N2" s="3"/>
      <c r="O2" s="3"/>
      <c r="P2" s="3"/>
      <c r="Q2" s="3"/>
      <c r="R2" s="3"/>
      <c r="S2" s="3"/>
      <c r="T2" s="3"/>
      <c r="U2" s="3"/>
      <c r="V2" s="3"/>
      <c r="W2" s="3"/>
      <c r="X2" s="3"/>
      <c r="Y2" s="3"/>
      <c r="Z2" s="3"/>
      <c r="AA2" s="3"/>
      <c r="AB2" s="3"/>
      <c r="AC2" s="1"/>
      <c r="AD2" s="1"/>
      <c r="AE2" s="1"/>
      <c r="AF2" s="1"/>
      <c r="AG2" s="1"/>
      <c r="AH2" s="1"/>
    </row>
    <row r="3" spans="1:34" s="2" customFormat="1" ht="15.75">
      <c r="A3" s="1411" t="str">
        <f>IF('INTERIM-CERTIFICATION'!$M$5="","CHARTER #: Enter Charter # on INTERIM-CERTIFICATION Worksheet",(_xlfn.CONCAT("CHARTER #: ",'INTERIM-CERTIFICATION'!$M$5)))</f>
        <v>CHARTER #: 1975</v>
      </c>
      <c r="B3" s="1411"/>
      <c r="C3" s="1411"/>
      <c r="D3" s="1411"/>
      <c r="E3" s="1411"/>
      <c r="F3" s="1411"/>
      <c r="G3" s="13"/>
      <c r="H3" s="13"/>
      <c r="I3" s="13"/>
      <c r="J3" s="1"/>
      <c r="K3" s="1"/>
      <c r="L3" s="3"/>
      <c r="M3" s="3"/>
      <c r="N3" s="3"/>
      <c r="O3" s="3"/>
      <c r="P3" s="3"/>
      <c r="Q3" s="3"/>
      <c r="R3" s="3"/>
      <c r="S3" s="3"/>
      <c r="T3" s="3"/>
      <c r="U3" s="3"/>
      <c r="V3" s="3"/>
      <c r="W3" s="3"/>
      <c r="X3" s="3"/>
      <c r="Y3" s="3"/>
      <c r="Z3" s="3"/>
      <c r="AA3" s="3"/>
      <c r="AB3" s="3"/>
      <c r="AC3" s="1"/>
      <c r="AD3" s="1"/>
      <c r="AE3" s="1"/>
      <c r="AF3" s="1"/>
      <c r="AG3" s="1"/>
      <c r="AH3" s="1"/>
    </row>
    <row r="4" spans="1:34" s="2" customFormat="1" ht="15.75">
      <c r="A4" s="1486" t="str">
        <f>'1st Interim-ADA'!J4</f>
        <v>Fiscal Year 2020-21 First Interim Report</v>
      </c>
      <c r="B4" s="1486"/>
      <c r="C4" s="1486"/>
      <c r="D4" s="1486"/>
      <c r="E4" s="1486"/>
      <c r="F4" s="1486"/>
      <c r="G4" s="1486"/>
      <c r="H4" s="1486"/>
      <c r="I4" s="1486"/>
      <c r="J4" s="1486"/>
      <c r="K4" s="1486"/>
      <c r="L4" s="3"/>
      <c r="M4" s="3"/>
      <c r="N4" s="3"/>
      <c r="O4" s="3"/>
      <c r="P4" s="3"/>
      <c r="Q4" s="3"/>
      <c r="R4" s="3"/>
      <c r="S4" s="3"/>
      <c r="T4" s="3"/>
      <c r="U4" s="3"/>
      <c r="V4" s="3"/>
      <c r="W4" s="3"/>
      <c r="X4" s="3"/>
      <c r="Y4" s="3"/>
      <c r="Z4" s="3"/>
      <c r="AA4" s="3"/>
      <c r="AB4" s="3"/>
      <c r="AC4" s="1"/>
      <c r="AD4" s="1"/>
      <c r="AE4" s="1"/>
      <c r="AF4" s="1"/>
      <c r="AG4" s="1"/>
      <c r="AH4" s="1"/>
    </row>
    <row r="5" spans="1:34" s="2" customFormat="1" ht="16.5" thickBot="1">
      <c r="A5" s="1254">
        <f>Instructions!H1</f>
        <v>0</v>
      </c>
      <c r="B5" s="57"/>
      <c r="C5" s="13"/>
      <c r="D5" s="13"/>
      <c r="E5" s="13"/>
      <c r="F5" s="13"/>
      <c r="G5" s="13"/>
      <c r="H5" s="13"/>
      <c r="I5" s="13"/>
      <c r="J5" s="1"/>
      <c r="K5" s="13"/>
      <c r="L5" s="3"/>
      <c r="M5" s="3"/>
      <c r="N5" s="3"/>
      <c r="O5" s="3"/>
      <c r="P5" s="3"/>
      <c r="Q5" s="3"/>
      <c r="R5" s="3"/>
      <c r="S5" s="3"/>
      <c r="T5" s="3"/>
      <c r="U5" s="3"/>
      <c r="V5" s="3"/>
      <c r="W5" s="3"/>
      <c r="X5" s="3"/>
      <c r="Y5" s="3"/>
      <c r="Z5" s="3"/>
      <c r="AA5" s="3"/>
      <c r="AB5" s="3"/>
      <c r="AC5" s="1"/>
      <c r="AD5" s="1"/>
      <c r="AE5" s="1"/>
      <c r="AF5" s="1"/>
      <c r="AG5" s="1"/>
      <c r="AH5" s="1"/>
    </row>
    <row r="6" spans="1:34" ht="16.5" thickBot="1">
      <c r="A6" s="754" t="s">
        <v>36</v>
      </c>
      <c r="B6" s="755"/>
      <c r="C6" s="755"/>
      <c r="D6" s="755"/>
      <c r="E6" s="755"/>
      <c r="F6" s="756"/>
      <c r="G6" s="324" t="str">
        <f>'Budget-Assumptions'!G6</f>
        <v>2020-21</v>
      </c>
      <c r="H6" s="325" t="str">
        <f>'Budget-Assumptions'!H6</f>
        <v>2021-22</v>
      </c>
      <c r="I6" s="325" t="s">
        <v>23</v>
      </c>
      <c r="J6" s="325" t="str">
        <f>'Budget-Assumptions'!J6</f>
        <v>2022-23</v>
      </c>
      <c r="K6" s="326" t="s">
        <v>23</v>
      </c>
    </row>
    <row r="7" spans="1:34" ht="15.75">
      <c r="A7" s="380"/>
      <c r="B7" s="1"/>
      <c r="C7" s="1"/>
      <c r="D7" s="1"/>
      <c r="E7" s="1"/>
      <c r="F7" s="731"/>
      <c r="G7" s="729"/>
      <c r="H7" s="180"/>
      <c r="I7" s="180"/>
      <c r="J7" s="180"/>
      <c r="K7" s="730"/>
    </row>
    <row r="8" spans="1:34" ht="15.75">
      <c r="A8" s="757" t="s">
        <v>341</v>
      </c>
      <c r="C8" s="161"/>
      <c r="D8" s="161"/>
      <c r="E8" s="161"/>
      <c r="F8" s="728"/>
      <c r="G8" s="732"/>
      <c r="H8" s="732"/>
      <c r="I8" s="717"/>
      <c r="J8" s="732"/>
      <c r="K8" s="718"/>
    </row>
    <row r="9" spans="1:34" ht="15.75">
      <c r="A9" s="72"/>
      <c r="B9" s="148" t="s">
        <v>262</v>
      </c>
      <c r="C9" s="146"/>
      <c r="D9" s="149"/>
      <c r="E9" s="146"/>
      <c r="F9" s="147"/>
      <c r="G9" s="104">
        <v>2.5000000000000001E-2</v>
      </c>
      <c r="H9" s="104">
        <v>2.5000000000000001E-2</v>
      </c>
      <c r="I9" s="53">
        <f>SUM(H9-G9)</f>
        <v>0</v>
      </c>
      <c r="J9" s="35">
        <v>2.5000000000000001E-2</v>
      </c>
      <c r="K9" s="327">
        <f>SUM(J9-H9)</f>
        <v>0</v>
      </c>
      <c r="M9" s="1386"/>
    </row>
    <row r="10" spans="1:34" ht="15.75">
      <c r="A10" s="328"/>
      <c r="B10" s="150" t="s">
        <v>263</v>
      </c>
      <c r="C10" s="151"/>
      <c r="D10" s="149"/>
      <c r="E10" s="151"/>
      <c r="F10" s="147"/>
      <c r="G10" s="509">
        <v>1</v>
      </c>
      <c r="H10" s="509">
        <v>1</v>
      </c>
      <c r="I10" s="53">
        <f>SUM(H10-G10)</f>
        <v>0</v>
      </c>
      <c r="J10" s="35">
        <v>1</v>
      </c>
      <c r="K10" s="327">
        <f>SUM(J10-H10)</f>
        <v>0</v>
      </c>
    </row>
    <row r="11" spans="1:34" ht="15.75">
      <c r="A11" s="328"/>
      <c r="B11" s="150" t="s">
        <v>369</v>
      </c>
      <c r="C11" s="151"/>
      <c r="D11" s="151"/>
      <c r="E11" s="151"/>
      <c r="F11" s="147"/>
      <c r="G11" s="995">
        <v>609087</v>
      </c>
      <c r="H11" s="996">
        <v>4366706</v>
      </c>
      <c r="I11" s="53">
        <f>SUM(H11-G11)/G11</f>
        <v>6.1692648176697258</v>
      </c>
      <c r="J11" s="995">
        <v>6534610</v>
      </c>
      <c r="K11" s="327">
        <f>SUM(J11-H11)/H11</f>
        <v>0.49646209293687277</v>
      </c>
    </row>
    <row r="12" spans="1:34" ht="15.75">
      <c r="A12" s="328"/>
      <c r="B12" s="1128" t="s">
        <v>340</v>
      </c>
      <c r="C12" s="1129" t="s">
        <v>259</v>
      </c>
      <c r="D12" s="1129"/>
      <c r="E12" s="1129"/>
      <c r="F12" s="1132"/>
      <c r="G12" s="761"/>
      <c r="H12" s="762"/>
      <c r="I12" s="233"/>
      <c r="J12" s="761"/>
      <c r="K12" s="330"/>
    </row>
    <row r="13" spans="1:34" ht="15.75">
      <c r="A13" s="328"/>
      <c r="B13" s="1131"/>
      <c r="C13" s="1129" t="s">
        <v>264</v>
      </c>
      <c r="D13" s="1129"/>
      <c r="E13" s="1129"/>
      <c r="F13" s="1132"/>
      <c r="G13" s="761"/>
      <c r="H13" s="762"/>
      <c r="I13" s="233"/>
      <c r="J13" s="761"/>
      <c r="K13" s="330"/>
    </row>
    <row r="14" spans="1:34" ht="15.75">
      <c r="A14" s="328"/>
      <c r="B14" s="382"/>
      <c r="C14" s="382"/>
      <c r="D14" s="382"/>
      <c r="E14" s="382"/>
      <c r="F14" s="733"/>
      <c r="G14" s="734"/>
      <c r="H14" s="735"/>
      <c r="I14" s="550"/>
      <c r="J14" s="736"/>
      <c r="K14" s="737"/>
    </row>
    <row r="15" spans="1:34" ht="15.75">
      <c r="A15" s="757" t="s">
        <v>358</v>
      </c>
      <c r="B15" s="139"/>
      <c r="C15" s="738"/>
      <c r="D15" s="738"/>
      <c r="E15" s="738"/>
      <c r="F15" s="739"/>
      <c r="G15" s="740"/>
      <c r="H15" s="740"/>
      <c r="I15" s="741"/>
      <c r="J15" s="740"/>
      <c r="K15" s="742"/>
    </row>
    <row r="16" spans="1:34" ht="15.75">
      <c r="A16" s="328"/>
      <c r="B16" s="150" t="s">
        <v>158</v>
      </c>
      <c r="C16" s="151"/>
      <c r="D16" s="151"/>
      <c r="E16" s="151"/>
      <c r="F16" s="147"/>
      <c r="G16" s="995">
        <v>0</v>
      </c>
      <c r="H16" s="995">
        <v>0</v>
      </c>
      <c r="I16" s="1248">
        <f>SUM(H16-G16)</f>
        <v>0</v>
      </c>
      <c r="J16" s="995">
        <v>0</v>
      </c>
      <c r="K16" s="1249">
        <f>SUM(J16-H16)</f>
        <v>0</v>
      </c>
    </row>
    <row r="17" spans="1:11" ht="15.75">
      <c r="A17" s="328"/>
      <c r="B17" s="150" t="s">
        <v>159</v>
      </c>
      <c r="C17" s="151"/>
      <c r="D17" s="151"/>
      <c r="E17" s="151"/>
      <c r="F17" s="147"/>
      <c r="G17" s="995">
        <v>0</v>
      </c>
      <c r="H17" s="995">
        <v>0</v>
      </c>
      <c r="I17" s="1248">
        <f>SUM(H17-G17)</f>
        <v>0</v>
      </c>
      <c r="J17" s="995">
        <v>0</v>
      </c>
      <c r="K17" s="1249">
        <f>SUM(J17-H17)</f>
        <v>0</v>
      </c>
    </row>
    <row r="18" spans="1:11" ht="15.75">
      <c r="A18" s="328"/>
      <c r="B18" s="382"/>
      <c r="C18" s="382"/>
      <c r="D18" s="382"/>
      <c r="E18" s="382"/>
      <c r="F18" s="733"/>
      <c r="G18" s="734"/>
      <c r="H18" s="735"/>
      <c r="I18" s="550"/>
      <c r="J18" s="736"/>
      <c r="K18" s="737"/>
    </row>
    <row r="19" spans="1:11" ht="15.75">
      <c r="A19" s="758" t="s">
        <v>209</v>
      </c>
      <c r="C19" s="178"/>
      <c r="D19" s="178"/>
      <c r="E19" s="178"/>
      <c r="F19" s="728"/>
      <c r="G19" s="746"/>
      <c r="H19" s="746"/>
      <c r="I19" s="612"/>
      <c r="J19" s="747"/>
      <c r="K19" s="613"/>
    </row>
    <row r="20" spans="1:11" ht="15.75">
      <c r="A20" s="328"/>
      <c r="B20" s="150" t="s">
        <v>160</v>
      </c>
      <c r="C20" s="151"/>
      <c r="D20" s="151"/>
      <c r="E20" s="151"/>
      <c r="F20" s="152"/>
      <c r="G20" s="1137">
        <f>'1st Interim-ADA'!N75</f>
        <v>62.28</v>
      </c>
      <c r="H20" s="1138">
        <f>'1st Interim-ADA'!Q75</f>
        <v>425.1</v>
      </c>
      <c r="I20" s="1245">
        <f>H20-G20</f>
        <v>362.82000000000005</v>
      </c>
      <c r="J20" s="1138">
        <f>'1st Interim-ADA'!T75</f>
        <v>637.5</v>
      </c>
      <c r="K20" s="1246">
        <f>J20-H20</f>
        <v>212.39999999999998</v>
      </c>
    </row>
    <row r="21" spans="1:11" ht="15.75">
      <c r="A21" s="328"/>
      <c r="B21" s="716" t="s">
        <v>162</v>
      </c>
      <c r="C21" s="151"/>
      <c r="D21" s="151"/>
      <c r="E21" s="151"/>
      <c r="F21" s="152"/>
      <c r="G21" s="1139">
        <f>IF(('1st Interim-ADA'!O73="Cell G10 CANNOT be blank"), "Missing Data 1st Interim-ADA Tab, cell G10",'1st Interim-ADA'!O75)</f>
        <v>62.28</v>
      </c>
      <c r="H21" s="1139">
        <f>IF(('1st Interim-ADA'!R73="Cell G10 CANNOT be blank"), "Missing Data 1st Interim-ADA Tab, cell G10",'1st Interim-ADA'!R75)</f>
        <v>425.1</v>
      </c>
      <c r="I21" s="1245">
        <f>H21-G21</f>
        <v>362.82000000000005</v>
      </c>
      <c r="J21" s="1139">
        <f>IF(('1st Interim-ADA'!U73="Cell G10 CANNOT be blank"), "Missing Data 1st Interim-ADA Tab, cell G10",'1st Interim-ADA'!U75)</f>
        <v>637.5</v>
      </c>
      <c r="K21" s="1246">
        <f>J21-H21</f>
        <v>212.39999999999998</v>
      </c>
    </row>
    <row r="22" spans="1:11" ht="15.75">
      <c r="A22" s="328"/>
      <c r="B22" s="150" t="s">
        <v>161</v>
      </c>
      <c r="C22" s="151"/>
      <c r="D22" s="151"/>
      <c r="E22" s="151"/>
      <c r="F22" s="152"/>
      <c r="G22" s="1140">
        <f>'1st Interim-ADA'!O74</f>
        <v>0</v>
      </c>
      <c r="H22" s="1138">
        <f>'1st Interim-ADA'!R74</f>
        <v>0</v>
      </c>
      <c r="I22" s="1245">
        <f>H22-G22</f>
        <v>0</v>
      </c>
      <c r="J22" s="1138">
        <f>'1st Interim-ADA'!U74</f>
        <v>0</v>
      </c>
      <c r="K22" s="1246">
        <f>J22-H22</f>
        <v>0</v>
      </c>
    </row>
    <row r="23" spans="1:11" ht="15.75">
      <c r="A23" s="72"/>
      <c r="B23" s="153" t="s">
        <v>37</v>
      </c>
      <c r="C23" s="146"/>
      <c r="D23" s="146"/>
      <c r="E23" s="146"/>
      <c r="F23" s="152"/>
      <c r="G23" s="1141">
        <f>SUM(G21:G22)</f>
        <v>62.28</v>
      </c>
      <c r="H23" s="1141">
        <f>SUM(H21:H22)</f>
        <v>425.1</v>
      </c>
      <c r="I23" s="1245">
        <f>H23-G23</f>
        <v>362.82000000000005</v>
      </c>
      <c r="J23" s="1141">
        <f>SUM(J21:J22)</f>
        <v>637.5</v>
      </c>
      <c r="K23" s="1246">
        <f>J23-H23</f>
        <v>212.39999999999998</v>
      </c>
    </row>
    <row r="24" spans="1:11" ht="15.75">
      <c r="A24" s="329"/>
      <c r="B24" s="154" t="s">
        <v>148</v>
      </c>
      <c r="C24" s="155"/>
      <c r="D24" s="155"/>
      <c r="E24" s="156" t="s">
        <v>349</v>
      </c>
      <c r="F24" s="1155">
        <v>66</v>
      </c>
      <c r="G24" s="989">
        <v>95</v>
      </c>
      <c r="H24" s="989">
        <v>500</v>
      </c>
      <c r="I24" s="1245">
        <f>H24-G24</f>
        <v>405</v>
      </c>
      <c r="J24" s="989">
        <v>750</v>
      </c>
      <c r="K24" s="1246">
        <f>J24-H24</f>
        <v>250</v>
      </c>
    </row>
    <row r="25" spans="1:11" ht="15.75">
      <c r="A25" s="329"/>
      <c r="B25" s="154" t="s">
        <v>211</v>
      </c>
      <c r="C25" s="155"/>
      <c r="D25" s="155"/>
      <c r="F25" s="152"/>
      <c r="G25" s="53">
        <f>(G24-F24)/F24</f>
        <v>0.43939393939393939</v>
      </c>
      <c r="H25" s="53">
        <f>(H24-G24)/G24</f>
        <v>4.2631578947368425</v>
      </c>
      <c r="I25" s="233" t="s">
        <v>2</v>
      </c>
      <c r="J25" s="53">
        <f>(J24-H24)/H24</f>
        <v>0.5</v>
      </c>
      <c r="K25" s="233" t="s">
        <v>2</v>
      </c>
    </row>
    <row r="26" spans="1:11" ht="15.75">
      <c r="A26" s="329"/>
      <c r="B26" s="154" t="s">
        <v>210</v>
      </c>
      <c r="C26" s="155"/>
      <c r="D26" s="155"/>
      <c r="E26" s="257" t="str">
        <f>'1st Interim-ADA'!$I$7</f>
        <v>2019-20</v>
      </c>
      <c r="F26" s="1153">
        <f>'1st Interim-ADA'!$J$76/F24</f>
        <v>0.94363636363636361</v>
      </c>
      <c r="G26" s="53">
        <f>G23/G24</f>
        <v>0.65557894736842104</v>
      </c>
      <c r="H26" s="53">
        <f>H23/H24</f>
        <v>0.85020000000000007</v>
      </c>
      <c r="I26" s="233" t="s">
        <v>2</v>
      </c>
      <c r="J26" s="53">
        <f>J23/J24</f>
        <v>0.85</v>
      </c>
      <c r="K26" s="233" t="s">
        <v>2</v>
      </c>
    </row>
    <row r="27" spans="1:11" ht="15.75">
      <c r="A27" s="329"/>
      <c r="B27" s="154" t="s">
        <v>386</v>
      </c>
      <c r="C27" s="155"/>
      <c r="D27" s="155"/>
      <c r="E27" s="156" t="s">
        <v>374</v>
      </c>
      <c r="F27" s="1154">
        <v>50</v>
      </c>
      <c r="G27" s="989">
        <v>58.9</v>
      </c>
      <c r="H27" s="989">
        <v>310</v>
      </c>
      <c r="I27" s="1245">
        <f>H27-G27</f>
        <v>251.1</v>
      </c>
      <c r="J27" s="989">
        <v>465</v>
      </c>
      <c r="K27" s="1246">
        <f>J27-H27</f>
        <v>155</v>
      </c>
    </row>
    <row r="28" spans="1:11" ht="15.75">
      <c r="A28" s="329"/>
      <c r="B28" s="154" t="s">
        <v>375</v>
      </c>
      <c r="C28" s="155"/>
      <c r="D28" s="155"/>
      <c r="E28" s="257" t="s">
        <v>376</v>
      </c>
      <c r="F28" s="1122">
        <f>F27/F24</f>
        <v>0.75757575757575757</v>
      </c>
      <c r="G28" s="53">
        <f>G27/G24</f>
        <v>0.62</v>
      </c>
      <c r="H28" s="53">
        <f>H27/H24</f>
        <v>0.62</v>
      </c>
      <c r="I28" s="233"/>
      <c r="J28" s="53">
        <f>J27/J24</f>
        <v>0.62</v>
      </c>
      <c r="K28" s="330" t="s">
        <v>2</v>
      </c>
    </row>
    <row r="29" spans="1:11" ht="15.75">
      <c r="A29" s="328"/>
      <c r="B29" s="382"/>
      <c r="C29" s="382"/>
      <c r="D29" s="382"/>
      <c r="E29" s="382"/>
      <c r="F29" s="733"/>
      <c r="G29" s="734"/>
      <c r="H29" s="735"/>
      <c r="I29" s="550"/>
      <c r="J29" s="736"/>
      <c r="K29" s="1134"/>
    </row>
    <row r="30" spans="1:11" ht="15.75">
      <c r="A30" s="759" t="s">
        <v>213</v>
      </c>
      <c r="C30" s="161"/>
      <c r="D30" s="161"/>
      <c r="E30" s="161"/>
      <c r="F30" s="158"/>
      <c r="G30" s="727"/>
      <c r="H30" s="727"/>
      <c r="I30" s="612"/>
      <c r="J30" s="748"/>
      <c r="K30" s="1135"/>
    </row>
    <row r="31" spans="1:11" ht="15.75">
      <c r="A31" s="72"/>
      <c r="B31" s="153" t="s">
        <v>242</v>
      </c>
      <c r="C31" s="146"/>
      <c r="D31" s="146"/>
      <c r="E31" s="146"/>
      <c r="F31" s="152"/>
      <c r="G31" s="990">
        <v>3.6</v>
      </c>
      <c r="H31" s="990">
        <v>19.5</v>
      </c>
      <c r="I31" s="973">
        <f>H31-G31</f>
        <v>15.9</v>
      </c>
      <c r="J31" s="991">
        <v>30</v>
      </c>
      <c r="K31" s="1247">
        <f>J31-H31</f>
        <v>10.5</v>
      </c>
    </row>
    <row r="32" spans="1:11" ht="15.75">
      <c r="A32" s="329"/>
      <c r="B32" s="157" t="s">
        <v>212</v>
      </c>
      <c r="C32" s="146"/>
      <c r="D32" s="155"/>
      <c r="E32" s="155"/>
      <c r="F32" s="158"/>
      <c r="G32" s="973">
        <f>G24/G31</f>
        <v>26.388888888888889</v>
      </c>
      <c r="H32" s="973">
        <f>H24/H31</f>
        <v>25.641025641025642</v>
      </c>
      <c r="I32" s="973">
        <f>H32-G32</f>
        <v>-0.74786324786324698</v>
      </c>
      <c r="J32" s="973">
        <f>J24/J31</f>
        <v>25</v>
      </c>
      <c r="K32" s="1247">
        <f>J32-H32</f>
        <v>-0.6410256410256423</v>
      </c>
    </row>
    <row r="33" spans="1:12" ht="15.75">
      <c r="A33" s="72"/>
      <c r="B33" s="153" t="s">
        <v>361</v>
      </c>
      <c r="C33" s="146"/>
      <c r="D33" s="146"/>
      <c r="E33" s="146"/>
      <c r="F33" s="152"/>
      <c r="G33" s="992"/>
      <c r="H33" s="992"/>
      <c r="I33" s="973">
        <f>H33-G33</f>
        <v>0</v>
      </c>
      <c r="J33" s="992"/>
      <c r="K33" s="1247">
        <f>J33-H33</f>
        <v>0</v>
      </c>
    </row>
    <row r="34" spans="1:12" ht="15.75">
      <c r="A34" s="72"/>
      <c r="B34" s="148" t="s">
        <v>38</v>
      </c>
      <c r="C34" s="146"/>
      <c r="D34" s="146"/>
      <c r="E34" s="146"/>
      <c r="F34" s="152"/>
      <c r="G34" s="994">
        <v>86377.81</v>
      </c>
      <c r="H34" s="994">
        <v>92572.2</v>
      </c>
      <c r="I34" s="53">
        <f>IF(H34&lt;1," ",IF(G34&lt;1," ",(H34-G34)/G34))</f>
        <v>7.1712746595450835E-2</v>
      </c>
      <c r="J34" s="994">
        <v>97200.81</v>
      </c>
      <c r="K34" s="1133">
        <f>IF(J34&lt;1," ",IF(H34&lt;1," ",(J34-H34)/H34))</f>
        <v>5.000000000000001E-2</v>
      </c>
    </row>
    <row r="35" spans="1:12" ht="15.75">
      <c r="A35" s="72"/>
      <c r="B35" s="153" t="s">
        <v>261</v>
      </c>
      <c r="C35" s="146"/>
      <c r="D35" s="146"/>
      <c r="E35" s="146"/>
      <c r="F35" s="152"/>
      <c r="G35" s="994"/>
      <c r="H35" s="994"/>
      <c r="I35" s="53" t="str">
        <f>IF(H35&lt;1," ",IF(G35&lt;1," ",(H35-G35)/G35))</f>
        <v xml:space="preserve"> </v>
      </c>
      <c r="J35" s="994"/>
      <c r="K35" s="1133" t="str">
        <f>IF(J35&lt;1," ",IF(H35&lt;1," ",(J35-H35)/H35))</f>
        <v xml:space="preserve"> </v>
      </c>
    </row>
    <row r="36" spans="1:12" ht="15.75">
      <c r="A36" s="72"/>
      <c r="B36" s="153" t="s">
        <v>243</v>
      </c>
      <c r="C36" s="146"/>
      <c r="D36" s="146"/>
      <c r="E36" s="146"/>
      <c r="F36" s="152"/>
      <c r="G36" s="994">
        <v>14240.707547169812</v>
      </c>
      <c r="H36" s="994">
        <v>16273.487999999998</v>
      </c>
      <c r="I36" s="53">
        <f>IF(H36&lt;1," ",IF(G36&lt;1," ",(H36-G36)/G36))</f>
        <v>0.1427443437130467</v>
      </c>
      <c r="J36" s="994">
        <v>17331.703999999998</v>
      </c>
      <c r="K36" s="1133">
        <f>IF(J36&lt;1," ",IF(H36&lt;1," ",(J36-H36)/H36))</f>
        <v>6.5026993598422206E-2</v>
      </c>
    </row>
    <row r="37" spans="1:12" ht="15.75">
      <c r="A37" s="72"/>
      <c r="B37" s="148" t="s">
        <v>244</v>
      </c>
      <c r="C37" s="146"/>
      <c r="D37" s="146"/>
      <c r="E37" s="146"/>
      <c r="F37" s="152"/>
      <c r="G37" s="994">
        <v>11009.622641509435</v>
      </c>
      <c r="H37" s="994">
        <v>12581.183999999999</v>
      </c>
      <c r="I37" s="53">
        <f>IF(H37&lt;1," ",IF(G37&lt;1," ",(H37-G37)/G37))</f>
        <v>0.1427443437130467</v>
      </c>
      <c r="J37" s="994">
        <v>13399.300571428572</v>
      </c>
      <c r="K37" s="1136">
        <f>IF(J37&lt;1," ",IF(H37&lt;1," ",(J37-H37)/H37))</f>
        <v>6.5026993598422261E-2</v>
      </c>
    </row>
    <row r="38" spans="1:12" ht="15.75">
      <c r="A38" s="328"/>
      <c r="B38" s="382"/>
      <c r="C38" s="382"/>
      <c r="D38" s="382"/>
      <c r="E38" s="382"/>
      <c r="F38" s="733"/>
      <c r="G38" s="734"/>
      <c r="H38" s="735"/>
      <c r="I38" s="550"/>
      <c r="J38" s="997"/>
      <c r="K38" s="737"/>
      <c r="L38" s="1387"/>
    </row>
    <row r="39" spans="1:12" ht="15.75">
      <c r="A39" s="757" t="s">
        <v>353</v>
      </c>
      <c r="B39" s="178"/>
      <c r="C39" s="178"/>
      <c r="D39" s="178"/>
      <c r="E39" s="178"/>
      <c r="F39" s="728"/>
      <c r="G39" s="743"/>
      <c r="H39" s="253"/>
      <c r="I39" s="612"/>
      <c r="J39" s="744"/>
      <c r="K39" s="613"/>
    </row>
    <row r="40" spans="1:12" ht="15.75">
      <c r="A40" s="72"/>
      <c r="B40" s="745" t="s">
        <v>354</v>
      </c>
      <c r="C40" s="146"/>
      <c r="D40" s="146"/>
      <c r="E40" s="146"/>
      <c r="F40" s="152"/>
      <c r="G40" s="993"/>
      <c r="H40" s="993"/>
      <c r="I40" s="53" t="str">
        <f>IF(G40&lt;1," ",IF(H40&lt;1," ",(H40-G40)/G40))</f>
        <v xml:space="preserve"> </v>
      </c>
      <c r="J40" s="993"/>
      <c r="K40" s="327" t="str">
        <f>IF(H40&lt;1," ",IF(J40&lt;1," ",(J40-H40)/H40))</f>
        <v xml:space="preserve"> </v>
      </c>
    </row>
    <row r="41" spans="1:12" ht="15.75">
      <c r="A41" s="72"/>
      <c r="B41" s="153" t="s">
        <v>355</v>
      </c>
      <c r="C41" s="146"/>
      <c r="D41" s="146"/>
      <c r="E41" s="146"/>
      <c r="F41" s="152"/>
      <c r="G41" s="993"/>
      <c r="H41" s="993"/>
      <c r="I41" s="53" t="str">
        <f>IF(G41&lt;1," ",IF(H41&lt;1," ",(H41-G41)/G41))</f>
        <v xml:space="preserve"> </v>
      </c>
      <c r="J41" s="993"/>
      <c r="K41" s="327" t="str">
        <f>IF(H41&lt;1," ",IF(J41&lt;1," ",(J41-H41)/H41))</f>
        <v xml:space="preserve"> </v>
      </c>
    </row>
    <row r="42" spans="1:12" ht="15.75">
      <c r="A42" s="72"/>
      <c r="B42" s="153" t="s">
        <v>356</v>
      </c>
      <c r="C42" s="146"/>
      <c r="D42" s="146"/>
      <c r="E42" s="146"/>
      <c r="F42" s="152"/>
      <c r="G42" s="993"/>
      <c r="H42" s="993"/>
      <c r="I42" s="53" t="str">
        <f>IF(G42&lt;1," ",IF(H42&lt;1," ",(H42-G42)/G42))</f>
        <v xml:space="preserve"> </v>
      </c>
      <c r="J42" s="993"/>
      <c r="K42" s="327" t="str">
        <f>IF(H42&lt;1," ",IF(J42&lt;1," ",(J42-H42)/H42))</f>
        <v xml:space="preserve"> </v>
      </c>
    </row>
    <row r="43" spans="1:12" ht="15.75">
      <c r="A43" s="72"/>
      <c r="B43" s="153" t="s">
        <v>169</v>
      </c>
      <c r="C43" s="146"/>
      <c r="D43" s="146"/>
      <c r="E43" s="146"/>
      <c r="F43" s="152"/>
      <c r="G43" s="993"/>
      <c r="H43" s="993"/>
      <c r="I43" s="53" t="str">
        <f>IF(G43&lt;1," ",IF(H43&lt;1," ",(H43-G43)/G43))</f>
        <v xml:space="preserve"> </v>
      </c>
      <c r="J43" s="993"/>
      <c r="K43" s="327" t="str">
        <f>IF(H43&lt;1," ",IF(J43&lt;1," ",(J43-H43)/H43))</f>
        <v xml:space="preserve"> </v>
      </c>
    </row>
    <row r="44" spans="1:12" ht="15.75">
      <c r="A44" s="328"/>
      <c r="B44" s="382"/>
      <c r="C44" s="382"/>
      <c r="D44" s="382"/>
      <c r="E44" s="382"/>
      <c r="F44" s="733"/>
      <c r="G44" s="734"/>
      <c r="H44" s="735"/>
      <c r="I44" s="550"/>
      <c r="J44" s="736"/>
      <c r="K44" s="737"/>
    </row>
    <row r="45" spans="1:12" ht="15.75">
      <c r="A45" s="354" t="s">
        <v>214</v>
      </c>
      <c r="C45" s="1"/>
      <c r="D45" s="1"/>
      <c r="E45" s="1"/>
      <c r="F45" s="158"/>
      <c r="G45" s="749"/>
      <c r="H45" s="749"/>
      <c r="I45" s="166"/>
      <c r="J45" s="749"/>
      <c r="K45" s="750"/>
    </row>
    <row r="46" spans="1:12" ht="15.75">
      <c r="A46" s="72"/>
      <c r="B46" s="763">
        <v>0.03</v>
      </c>
      <c r="C46" s="146" t="s">
        <v>43</v>
      </c>
      <c r="D46" s="146"/>
      <c r="E46" s="146"/>
      <c r="F46" s="152"/>
      <c r="G46" s="998">
        <f>B46*('1st Interim-Summary MYP'!G13+'1st Interim-Summary MYP'!G14+'1st Interim-Summary MYP'!G15+'1st Interim-Summary MYP'!G16)</f>
        <v>18272.61</v>
      </c>
      <c r="H46" s="998">
        <f>B46*('1st Interim-Summary MYP'!I13+'1st Interim-Summary MYP'!I14+'1st Interim-Summary MYP'!I15+'1st Interim-Summary MYP'!I16)</f>
        <v>131001.18</v>
      </c>
      <c r="I46" s="234">
        <f>IF(G46&lt;1," ",IF(H46&lt;1," ",(H46-G46)/G46))</f>
        <v>6.1692648176697249</v>
      </c>
      <c r="J46" s="998">
        <f>B46*('1st Interim-Summary MYP'!K13+'1st Interim-Summary MYP'!K14+'1st Interim-Summary MYP'!K15+'1st Interim-Summary MYP'!K16)</f>
        <v>196038.3</v>
      </c>
      <c r="K46" s="331">
        <f>IF(H46&lt;1," ",IF(J46&lt;1," ",(J46-H46)/H46))</f>
        <v>0.49646209293687277</v>
      </c>
    </row>
    <row r="47" spans="1:12" ht="15.75">
      <c r="A47" s="72"/>
      <c r="B47" s="160"/>
      <c r="C47" s="146" t="s">
        <v>245</v>
      </c>
      <c r="D47" s="146"/>
      <c r="E47" s="146"/>
      <c r="F47" s="152"/>
      <c r="G47" s="999"/>
      <c r="H47" s="999"/>
      <c r="I47" s="53" t="str">
        <f>IF(G47&lt;1," ",IF(H47&lt;1," ",(H47-G47)/G47))</f>
        <v xml:space="preserve"> </v>
      </c>
      <c r="J47" s="999"/>
      <c r="K47" s="327" t="str">
        <f>IF(H47&lt;1," ",IF(J47&lt;1," ",(J47-H47)/H47))</f>
        <v xml:space="preserve"> </v>
      </c>
    </row>
    <row r="48" spans="1:12" ht="15.75">
      <c r="A48" s="72"/>
      <c r="B48" s="153"/>
      <c r="C48" s="146" t="s">
        <v>260</v>
      </c>
      <c r="D48" s="146"/>
      <c r="E48" s="146"/>
      <c r="F48" s="152"/>
      <c r="G48" s="999"/>
      <c r="H48" s="999"/>
      <c r="I48" s="53" t="str">
        <f>IF(G48&lt;1," ",IF(H48&lt;1," ",(H48-G48)/G48))</f>
        <v xml:space="preserve"> </v>
      </c>
      <c r="J48" s="999"/>
      <c r="K48" s="327" t="str">
        <f>IF(H48&lt;1," ",IF(J48&lt;1," ",(J48-H48)/H48))</f>
        <v xml:space="preserve"> </v>
      </c>
    </row>
    <row r="49" spans="1:11" ht="15.75">
      <c r="A49" s="328"/>
      <c r="B49" s="382"/>
      <c r="C49" s="382"/>
      <c r="D49" s="382"/>
      <c r="E49" s="382"/>
      <c r="F49" s="733"/>
      <c r="G49" s="734"/>
      <c r="H49" s="735"/>
      <c r="I49" s="550"/>
      <c r="J49" s="736"/>
      <c r="K49" s="737"/>
    </row>
    <row r="50" spans="1:11" ht="15.75">
      <c r="A50" s="757" t="s">
        <v>359</v>
      </c>
      <c r="C50" s="161"/>
      <c r="D50" s="161"/>
      <c r="E50" s="161"/>
      <c r="F50" s="158"/>
      <c r="G50" s="751"/>
      <c r="H50" s="751"/>
      <c r="I50" s="752"/>
      <c r="J50" s="751"/>
      <c r="K50" s="753"/>
    </row>
    <row r="51" spans="1:11" ht="15.75">
      <c r="A51" s="332"/>
      <c r="B51" s="1483"/>
      <c r="C51" s="1484"/>
      <c r="D51" s="1484"/>
      <c r="E51" s="1484"/>
      <c r="F51" s="1485"/>
      <c r="G51" s="999"/>
      <c r="H51" s="999"/>
      <c r="I51" s="53" t="str">
        <f t="shared" ref="I51:I58" si="0">IF(G51&lt;1," ",IF(H51&lt;1," ",(H51-G51)/G51))</f>
        <v xml:space="preserve"> </v>
      </c>
      <c r="J51" s="999"/>
      <c r="K51" s="327" t="str">
        <f t="shared" ref="K51:K58" si="1">IF(H51&lt;1," ",IF(J51&lt;1," ",(J51-H51)/H51))</f>
        <v xml:space="preserve"> </v>
      </c>
    </row>
    <row r="52" spans="1:11" ht="15.75">
      <c r="A52" s="332"/>
      <c r="B52" s="1483"/>
      <c r="C52" s="1484"/>
      <c r="D52" s="1484"/>
      <c r="E52" s="1484"/>
      <c r="F52" s="1485"/>
      <c r="G52" s="999"/>
      <c r="H52" s="999"/>
      <c r="I52" s="53" t="str">
        <f t="shared" si="0"/>
        <v xml:space="preserve"> </v>
      </c>
      <c r="J52" s="999"/>
      <c r="K52" s="327" t="str">
        <f t="shared" si="1"/>
        <v xml:space="preserve"> </v>
      </c>
    </row>
    <row r="53" spans="1:11" ht="15.75">
      <c r="A53" s="332"/>
      <c r="B53" s="1483"/>
      <c r="C53" s="1484"/>
      <c r="D53" s="1484"/>
      <c r="E53" s="1484"/>
      <c r="F53" s="1485"/>
      <c r="G53" s="999"/>
      <c r="H53" s="999"/>
      <c r="I53" s="53" t="str">
        <f t="shared" si="0"/>
        <v xml:space="preserve"> </v>
      </c>
      <c r="J53" s="999"/>
      <c r="K53" s="327" t="str">
        <f t="shared" si="1"/>
        <v xml:space="preserve"> </v>
      </c>
    </row>
    <row r="54" spans="1:11" ht="15.75">
      <c r="A54" s="332"/>
      <c r="B54" s="1483"/>
      <c r="C54" s="1484"/>
      <c r="D54" s="1484"/>
      <c r="E54" s="1484"/>
      <c r="F54" s="1485"/>
      <c r="G54" s="999"/>
      <c r="H54" s="999"/>
      <c r="I54" s="53" t="str">
        <f t="shared" si="0"/>
        <v xml:space="preserve"> </v>
      </c>
      <c r="J54" s="999"/>
      <c r="K54" s="327" t="str">
        <f t="shared" si="1"/>
        <v xml:space="preserve"> </v>
      </c>
    </row>
    <row r="55" spans="1:11" ht="15.75">
      <c r="A55" s="332"/>
      <c r="B55" s="1483"/>
      <c r="C55" s="1484"/>
      <c r="D55" s="1484"/>
      <c r="E55" s="1484"/>
      <c r="F55" s="1485"/>
      <c r="G55" s="999"/>
      <c r="H55" s="999"/>
      <c r="I55" s="53" t="str">
        <f t="shared" si="0"/>
        <v xml:space="preserve"> </v>
      </c>
      <c r="J55" s="999"/>
      <c r="K55" s="327" t="str">
        <f t="shared" si="1"/>
        <v xml:space="preserve"> </v>
      </c>
    </row>
    <row r="56" spans="1:11" ht="15.75">
      <c r="A56" s="332"/>
      <c r="B56" s="1483"/>
      <c r="C56" s="1484"/>
      <c r="D56" s="1484"/>
      <c r="E56" s="1484"/>
      <c r="F56" s="1485"/>
      <c r="G56" s="999"/>
      <c r="H56" s="999"/>
      <c r="I56" s="53" t="str">
        <f t="shared" si="0"/>
        <v xml:space="preserve"> </v>
      </c>
      <c r="J56" s="999"/>
      <c r="K56" s="327" t="str">
        <f t="shared" si="1"/>
        <v xml:space="preserve"> </v>
      </c>
    </row>
    <row r="57" spans="1:11" ht="15.75">
      <c r="A57" s="332"/>
      <c r="B57" s="1483"/>
      <c r="C57" s="1484"/>
      <c r="D57" s="1484"/>
      <c r="E57" s="1484"/>
      <c r="F57" s="1485"/>
      <c r="G57" s="1000"/>
      <c r="H57" s="1000"/>
      <c r="I57" s="53" t="str">
        <f t="shared" si="0"/>
        <v xml:space="preserve"> </v>
      </c>
      <c r="J57" s="1000"/>
      <c r="K57" s="327" t="str">
        <f t="shared" si="1"/>
        <v xml:space="preserve"> </v>
      </c>
    </row>
    <row r="58" spans="1:11" ht="16.5" thickBot="1">
      <c r="A58" s="333"/>
      <c r="B58" s="1480"/>
      <c r="C58" s="1481"/>
      <c r="D58" s="1481"/>
      <c r="E58" s="1481"/>
      <c r="F58" s="1482"/>
      <c r="G58" s="1001"/>
      <c r="H58" s="1001"/>
      <c r="I58" s="334" t="str">
        <f t="shared" si="0"/>
        <v xml:space="preserve"> </v>
      </c>
      <c r="J58" s="1001"/>
      <c r="K58" s="335" t="str">
        <f t="shared" si="1"/>
        <v xml:space="preserve"> </v>
      </c>
    </row>
  </sheetData>
  <sheetProtection password="B5CC" sheet="1"/>
  <mergeCells count="12">
    <mergeCell ref="B57:F57"/>
    <mergeCell ref="B58:F58"/>
    <mergeCell ref="B54:F54"/>
    <mergeCell ref="B55:F55"/>
    <mergeCell ref="B51:F51"/>
    <mergeCell ref="B52:F52"/>
    <mergeCell ref="B53:F53"/>
    <mergeCell ref="A1:F1"/>
    <mergeCell ref="A2:F2"/>
    <mergeCell ref="A3:F3"/>
    <mergeCell ref="A4:K4"/>
    <mergeCell ref="B56:F56"/>
  </mergeCells>
  <phoneticPr fontId="6" type="noConversion"/>
  <conditionalFormatting sqref="J21">
    <cfRule type="containsText" dxfId="151" priority="1" stopIfTrue="1" operator="containsText" text="Missing">
      <formula>NOT(ISERROR(SEARCH("Missing",J21)))</formula>
    </cfRule>
    <cfRule type="containsText" dxfId="150" priority="2" stopIfTrue="1" operator="containsText" text="Missing Data ADA Tab, cell G10">
      <formula>NOT(ISERROR(SEARCH("Missing Data ADA Tab, cell G10",J21)))</formula>
    </cfRule>
    <cfRule type="containsText" dxfId="149" priority="3" stopIfTrue="1" operator="containsText" text="Missing Data ADA Tab cell G10">
      <formula>NOT(ISERROR(SEARCH("Missing Data ADA Tab cell G10",J21)))</formula>
    </cfRule>
  </conditionalFormatting>
  <conditionalFormatting sqref="G21:H21 J21">
    <cfRule type="cellIs" dxfId="148" priority="17" stopIfTrue="1" operator="equal">
      <formula>"Cell G11 can NOT be blank"</formula>
    </cfRule>
  </conditionalFormatting>
  <conditionalFormatting sqref="G21">
    <cfRule type="containsText" dxfId="147" priority="9" stopIfTrue="1" operator="containsText" text="Missing">
      <formula>NOT(ISERROR(SEARCH("Missing",G21)))</formula>
    </cfRule>
    <cfRule type="containsText" dxfId="146" priority="15" stopIfTrue="1" operator="containsText" text="Missing Data ADA Tab, cell G10">
      <formula>NOT(ISERROR(SEARCH("Missing Data ADA Tab, cell G10",G21)))</formula>
    </cfRule>
    <cfRule type="containsText" dxfId="145" priority="16" stopIfTrue="1" operator="containsText" text="Missing Data ADA Tab cell G10">
      <formula>NOT(ISERROR(SEARCH("Missing Data ADA Tab cell G10",G21)))</formula>
    </cfRule>
  </conditionalFormatting>
  <conditionalFormatting sqref="H21">
    <cfRule type="containsText" dxfId="144" priority="13" stopIfTrue="1" operator="containsText" text="Missing Data ADA Tab, cell G10">
      <formula>NOT(ISERROR(SEARCH("Missing Data ADA Tab, cell G10",H21)))</formula>
    </cfRule>
    <cfRule type="containsText" dxfId="143" priority="14" stopIfTrue="1" operator="containsText" text="Missing Data ADA Tab cell G10">
      <formula>NOT(ISERROR(SEARCH("Missing Data ADA Tab cell G10",H21)))</formula>
    </cfRule>
  </conditionalFormatting>
  <conditionalFormatting sqref="J21">
    <cfRule type="containsText" dxfId="142" priority="11" stopIfTrue="1" operator="containsText" text="Missing Data ADA Tab, cell G10">
      <formula>NOT(ISERROR(SEARCH("Missing Data ADA Tab, cell G10",J21)))</formula>
    </cfRule>
    <cfRule type="containsText" dxfId="141" priority="12" stopIfTrue="1" operator="containsText" text="Missing Data ADA Tab cell G10">
      <formula>NOT(ISERROR(SEARCH("Missing Data ADA Tab cell G10",J21)))</formula>
    </cfRule>
  </conditionalFormatting>
  <conditionalFormatting sqref="A1:A3">
    <cfRule type="containsText" dxfId="140" priority="10" stopIfTrue="1" operator="containsText" text="Enter">
      <formula>NOT(ISERROR(SEARCH("Enter",A1)))</formula>
    </cfRule>
  </conditionalFormatting>
  <conditionalFormatting sqref="H21">
    <cfRule type="containsText" dxfId="139" priority="6" stopIfTrue="1" operator="containsText" text="Missing">
      <formula>NOT(ISERROR(SEARCH("Missing",H21)))</formula>
    </cfRule>
    <cfRule type="containsText" dxfId="138" priority="7" stopIfTrue="1" operator="containsText" text="Missing Data ADA Tab, cell G10">
      <formula>NOT(ISERROR(SEARCH("Missing Data ADA Tab, cell G10",H21)))</formula>
    </cfRule>
    <cfRule type="containsText" dxfId="137" priority="8" stopIfTrue="1" operator="containsText" text="Missing Data ADA Tab cell G10">
      <formula>NOT(ISERROR(SEARCH("Missing Data ADA Tab cell G10",H21)))</formula>
    </cfRule>
  </conditionalFormatting>
  <conditionalFormatting sqref="J21">
    <cfRule type="containsText" dxfId="136" priority="4" stopIfTrue="1" operator="containsText" text="Missing Data ADA Tab, cell G10">
      <formula>NOT(ISERROR(SEARCH("Missing Data ADA Tab, cell G10",J21)))</formula>
    </cfRule>
    <cfRule type="containsText" dxfId="135" priority="5" stopIfTrue="1" operator="containsText" text="Missing Data ADA Tab cell G10">
      <formula>NOT(ISERROR(SEARCH("Missing Data ADA Tab cell G10",J21)))</formula>
    </cfRule>
  </conditionalFormatting>
  <printOptions horizontalCentered="1"/>
  <pageMargins left="0.25" right="0.25" top="0.75" bottom="0.75" header="0.3" footer="0.3"/>
  <pageSetup scale="57" orientation="landscape" r:id="rId1"/>
  <headerFooter alignWithMargins="0">
    <oddFooter>&amp;A&amp;RPage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7">
    <tabColor theme="4"/>
    <pageSetUpPr fitToPage="1"/>
  </sheetPr>
  <dimension ref="A1:AF239"/>
  <sheetViews>
    <sheetView showGridLines="0" view="pageBreakPreview" zoomScale="85" zoomScaleNormal="100" zoomScaleSheetLayoutView="85" workbookViewId="0">
      <pane xSplit="4" ySplit="10" topLeftCell="E71" activePane="bottomRight" state="frozen"/>
      <selection activeCell="A25" sqref="A25"/>
      <selection pane="topRight" activeCell="A25" sqref="A25"/>
      <selection pane="bottomLeft" activeCell="A25" sqref="A25"/>
      <selection pane="bottomRight" activeCell="K91" sqref="K91"/>
    </sheetView>
  </sheetViews>
  <sheetFormatPr defaultRowHeight="12.75"/>
  <cols>
    <col min="1" max="1" width="5.42578125" customWidth="1"/>
    <col min="2" max="2" width="3" customWidth="1"/>
    <col min="3" max="3" width="85.140625" customWidth="1"/>
    <col min="4" max="4" width="11" customWidth="1"/>
    <col min="5" max="7" width="14.5703125" customWidth="1"/>
    <col min="8" max="8" width="10.5703125" customWidth="1"/>
    <col min="9" max="9" width="14.5703125" customWidth="1"/>
    <col min="10" max="10" width="10.5703125" customWidth="1"/>
    <col min="11" max="11" width="14.5703125" customWidth="1"/>
    <col min="12" max="12" width="10.5703125" customWidth="1"/>
    <col min="13" max="32" width="9.140625" style="1383" customWidth="1"/>
  </cols>
  <sheetData>
    <row r="1" spans="1:15" ht="15.75">
      <c r="A1" s="1411" t="str">
        <f>IF('INTERIM-CERTIFICATION'!$M$1="","CHARTER NAME: Enter Charter Name on INTERIM-CERTIFICATION Worksheet",(CONCATENATE("CHARTER NAME: ",'INTERIM-CERTIFICATION'!$M$1)))</f>
        <v>CHARTER NAME: Elite Academic Academy - Adult Work Force Investment</v>
      </c>
      <c r="B1" s="1411"/>
      <c r="C1" s="1411"/>
      <c r="D1" s="240"/>
      <c r="E1" s="13"/>
      <c r="F1" s="165"/>
      <c r="G1" s="164"/>
      <c r="H1" s="1"/>
      <c r="I1" s="166"/>
      <c r="J1" s="1"/>
      <c r="K1" s="166"/>
      <c r="L1" s="1"/>
    </row>
    <row r="2" spans="1:15" ht="15.75">
      <c r="A2" s="1411" t="str">
        <f>IF('INTERIM-CERTIFICATION'!$M$2="","CDS #: Enter Charter CDS # on INTERIM-CERTIFICATION Worksheet",(_xlfn.CONCAT("CDS #: ",'INTERIM-CERTIFICATION'!$M$2)))</f>
        <v>CDS #: 36-75051-0138107</v>
      </c>
      <c r="B2" s="1411"/>
      <c r="C2" s="1411"/>
      <c r="D2" s="240"/>
      <c r="E2" s="13"/>
      <c r="F2" s="165"/>
      <c r="G2" s="165"/>
      <c r="H2" s="1"/>
      <c r="I2" s="166"/>
      <c r="J2" s="1"/>
      <c r="K2" s="166"/>
      <c r="L2" s="1"/>
    </row>
    <row r="3" spans="1:15" ht="15.75">
      <c r="A3" s="1411" t="str">
        <f>IF('INTERIM-CERTIFICATION'!$M$5="","CHARTER #: Enter Charter # on INTERIM-CERTIFICATION Worksheet",(_xlfn.CONCAT("CHARTER #: ",'INTERIM-CERTIFICATION'!$M$5)))</f>
        <v>CHARTER #: 1975</v>
      </c>
      <c r="B3" s="1411"/>
      <c r="C3" s="1411"/>
      <c r="D3" s="240"/>
      <c r="E3" s="13"/>
      <c r="F3" s="164"/>
      <c r="G3" s="164"/>
      <c r="H3" s="1"/>
      <c r="I3" s="166"/>
      <c r="J3" s="1"/>
      <c r="K3" s="166"/>
      <c r="L3" s="1"/>
    </row>
    <row r="4" spans="1:15" ht="15.75">
      <c r="A4" s="2"/>
      <c r="B4" s="57"/>
      <c r="C4" s="57"/>
      <c r="D4" s="167" t="str">
        <f>'1st Interim-ADA'!J4</f>
        <v>Fiscal Year 2020-21 First Interim Report</v>
      </c>
      <c r="E4" s="57"/>
      <c r="F4" s="57"/>
      <c r="G4" s="57"/>
      <c r="H4" s="57"/>
      <c r="I4" s="57"/>
      <c r="J4" s="57"/>
      <c r="K4" s="57"/>
      <c r="L4" s="57"/>
    </row>
    <row r="5" spans="1:15" ht="15.75">
      <c r="A5" s="13"/>
      <c r="B5" s="13"/>
      <c r="C5" s="57"/>
      <c r="D5" s="167" t="s">
        <v>215</v>
      </c>
      <c r="E5" s="57"/>
      <c r="F5" s="168"/>
      <c r="G5" s="168"/>
      <c r="H5" s="1"/>
      <c r="I5" s="169"/>
      <c r="J5" s="1"/>
      <c r="K5" s="169"/>
      <c r="L5" s="1"/>
    </row>
    <row r="6" spans="1:15" ht="16.5" thickBot="1">
      <c r="A6" s="1254">
        <f>Instructions!H1</f>
        <v>0</v>
      </c>
      <c r="B6" s="13"/>
      <c r="C6" s="13"/>
      <c r="D6" s="13"/>
      <c r="E6" s="13"/>
      <c r="F6" s="164"/>
      <c r="G6" s="164"/>
      <c r="H6" s="1"/>
      <c r="I6" s="166"/>
      <c r="J6" s="1"/>
      <c r="K6" s="166"/>
      <c r="L6" s="1"/>
    </row>
    <row r="7" spans="1:15" ht="15.75">
      <c r="A7" s="283"/>
      <c r="B7" s="278"/>
      <c r="C7" s="278"/>
      <c r="D7" s="347"/>
      <c r="E7" s="348"/>
      <c r="F7" s="349" t="s">
        <v>176</v>
      </c>
      <c r="G7" s="349" t="str">
        <f>$F$7</f>
        <v>First Interim</v>
      </c>
      <c r="H7" s="348"/>
      <c r="I7" s="350" t="str">
        <f>$F$7</f>
        <v>First Interim</v>
      </c>
      <c r="J7" s="348"/>
      <c r="K7" s="350" t="str">
        <f>$F$7</f>
        <v>First Interim</v>
      </c>
      <c r="L7" s="517"/>
    </row>
    <row r="8" spans="1:15" ht="15.75">
      <c r="A8" s="1509" t="s">
        <v>22</v>
      </c>
      <c r="B8" s="1510"/>
      <c r="C8" s="1510"/>
      <c r="D8" s="58"/>
      <c r="E8" s="15" t="s">
        <v>18</v>
      </c>
      <c r="F8" s="510" t="s">
        <v>64</v>
      </c>
      <c r="G8" s="174" t="s">
        <v>20</v>
      </c>
      <c r="H8" s="15" t="s">
        <v>19</v>
      </c>
      <c r="I8" s="351" t="s">
        <v>20</v>
      </c>
      <c r="J8" s="15" t="s">
        <v>19</v>
      </c>
      <c r="K8" s="351" t="s">
        <v>20</v>
      </c>
      <c r="L8" s="518" t="s">
        <v>19</v>
      </c>
    </row>
    <row r="9" spans="1:15" ht="15.75">
      <c r="A9" s="72"/>
      <c r="B9" s="1"/>
      <c r="C9" s="1"/>
      <c r="D9" s="58"/>
      <c r="E9" s="15" t="s">
        <v>17</v>
      </c>
      <c r="F9" s="174" t="s">
        <v>252</v>
      </c>
      <c r="G9" s="174" t="s">
        <v>17</v>
      </c>
      <c r="H9" s="15" t="s">
        <v>23</v>
      </c>
      <c r="I9" s="351" t="s">
        <v>17</v>
      </c>
      <c r="J9" s="15" t="s">
        <v>23</v>
      </c>
      <c r="K9" s="351" t="s">
        <v>17</v>
      </c>
      <c r="L9" s="518" t="s">
        <v>23</v>
      </c>
    </row>
    <row r="10" spans="1:15" ht="16.5" thickBot="1">
      <c r="A10" s="352"/>
      <c r="B10" s="176"/>
      <c r="C10" s="176"/>
      <c r="D10" s="59"/>
      <c r="E10" s="16" t="str">
        <f>'Budget-Unrestricted MYP'!F10</f>
        <v>2020-21</v>
      </c>
      <c r="F10" s="177" t="str">
        <f>'Budget-DEBT'!D13</f>
        <v>2020</v>
      </c>
      <c r="G10" s="239" t="str">
        <f>E10</f>
        <v>2020-21</v>
      </c>
      <c r="H10" s="16"/>
      <c r="I10" s="353" t="str">
        <f>'Budget-Unrestricted MYP'!H10</f>
        <v>2021-22</v>
      </c>
      <c r="J10" s="16"/>
      <c r="K10" s="353" t="str">
        <f>'Budget-Unrestricted MYP'!J10</f>
        <v>2022-23</v>
      </c>
      <c r="L10" s="519"/>
    </row>
    <row r="11" spans="1:15" ht="16.5" thickTop="1">
      <c r="A11" s="354" t="s">
        <v>1</v>
      </c>
      <c r="B11" s="1"/>
      <c r="C11" s="1"/>
      <c r="D11" s="386"/>
      <c r="E11" s="14"/>
      <c r="F11" s="1600"/>
      <c r="G11" s="1600"/>
      <c r="H11" s="1600"/>
      <c r="I11" s="1600"/>
      <c r="J11" s="511"/>
      <c r="K11" s="511"/>
      <c r="L11" s="520"/>
    </row>
    <row r="12" spans="1:15" ht="15.75">
      <c r="A12" s="354"/>
      <c r="B12" s="321" t="s">
        <v>319</v>
      </c>
      <c r="C12" s="153"/>
      <c r="D12" s="146"/>
      <c r="E12" s="387"/>
      <c r="F12" s="1598"/>
      <c r="G12" s="1598"/>
      <c r="H12" s="1598"/>
      <c r="I12" s="1598"/>
      <c r="J12" s="158"/>
      <c r="K12" s="158"/>
      <c r="L12" s="521"/>
    </row>
    <row r="13" spans="1:15" ht="15.75">
      <c r="A13" s="354"/>
      <c r="B13" s="153"/>
      <c r="C13" s="323" t="s">
        <v>163</v>
      </c>
      <c r="D13" s="395">
        <v>8011</v>
      </c>
      <c r="E13" s="766">
        <f>'Budget-Unrestricted MYP'!F13</f>
        <v>6462013</v>
      </c>
      <c r="F13" s="867">
        <v>144285</v>
      </c>
      <c r="G13" s="766">
        <f>'1st Interim-Assumptions'!G11-G14-G16</f>
        <v>580017</v>
      </c>
      <c r="H13" s="311">
        <f>IF(E13&lt;1," ",IF(G13&lt;1," ",(G13-E13)/E13))</f>
        <v>-0.91024205615185239</v>
      </c>
      <c r="I13" s="869">
        <f>'1st Interim-Assumptions'!H11-I14-I16</f>
        <v>4167262</v>
      </c>
      <c r="J13" s="311">
        <f>IF(G13&lt;1," ",IF(I13&lt;1," ",(I13-G13)/G13))</f>
        <v>6.184723896023737</v>
      </c>
      <c r="K13" s="766">
        <f>'1st Interim-Assumptions'!J11-K14-K16</f>
        <v>6233251</v>
      </c>
      <c r="L13" s="355">
        <f>IF(I13&lt;1," ",IF(K13&lt;1," ",(K13-I13)/I13))</f>
        <v>0.49576652487892531</v>
      </c>
      <c r="O13" s="1383" t="s">
        <v>165</v>
      </c>
    </row>
    <row r="14" spans="1:15" ht="15.75">
      <c r="A14" s="354"/>
      <c r="B14" s="153"/>
      <c r="C14" s="323" t="s">
        <v>164</v>
      </c>
      <c r="D14" s="395">
        <v>8012</v>
      </c>
      <c r="E14" s="766">
        <f>'Budget-Unrestricted MYP'!F14</f>
        <v>142864</v>
      </c>
      <c r="F14" s="867">
        <v>3114</v>
      </c>
      <c r="G14" s="867">
        <v>12456</v>
      </c>
      <c r="H14" s="643">
        <f>IF(E14&lt;1," ",IF(G14&lt;1," ",(G14-E14)/E14))</f>
        <v>-0.91281218501511929</v>
      </c>
      <c r="I14" s="870">
        <v>85000</v>
      </c>
      <c r="J14" s="311">
        <f>IF(G14&lt;1," ",IF(I14&lt;1," ",(I14-G14)/G14))</f>
        <v>5.8240205523442521</v>
      </c>
      <c r="K14" s="867">
        <v>127500</v>
      </c>
      <c r="L14" s="355">
        <f>IF(I14&lt;1," ",IF(K14&lt;1," ",(K14-I14)/I14))</f>
        <v>0.5</v>
      </c>
    </row>
    <row r="15" spans="1:15" ht="15.75">
      <c r="A15" s="72"/>
      <c r="B15" s="153"/>
      <c r="C15" s="323" t="s">
        <v>317</v>
      </c>
      <c r="D15" s="395">
        <v>8019</v>
      </c>
      <c r="E15" s="766">
        <f>'Budget-Unrestricted MYP'!F15</f>
        <v>0</v>
      </c>
      <c r="F15" s="867"/>
      <c r="G15" s="867"/>
      <c r="H15" s="643" t="str">
        <f>IF(E15&lt;1," ",IF(G15&lt;1," ",(G15-E15)/E15))</f>
        <v xml:space="preserve"> </v>
      </c>
      <c r="I15" s="871"/>
      <c r="J15" s="311" t="str">
        <f>IF(G15&lt;1," ",IF(I15&lt;1," ",(I15-G15)/G15))</f>
        <v xml:space="preserve"> </v>
      </c>
      <c r="K15" s="873"/>
      <c r="L15" s="355" t="str">
        <f>IF(I15&lt;1," ",IF(K15&lt;1," ",(K15-I15)/I15))</f>
        <v xml:space="preserve"> </v>
      </c>
    </row>
    <row r="16" spans="1:15" ht="15.75">
      <c r="A16" s="72"/>
      <c r="B16" s="153"/>
      <c r="C16" s="323" t="s">
        <v>318</v>
      </c>
      <c r="D16" s="395">
        <v>8096</v>
      </c>
      <c r="E16" s="766">
        <f>'Budget-Unrestricted MYP'!F16</f>
        <v>149167</v>
      </c>
      <c r="F16" s="867"/>
      <c r="G16" s="868">
        <v>16614</v>
      </c>
      <c r="H16" s="705">
        <f>IF(E16&lt;1," ",IF(G16&lt;1," ",(G16-E16)/E16))</f>
        <v>-0.88862147794083146</v>
      </c>
      <c r="I16" s="872">
        <v>114444</v>
      </c>
      <c r="J16" s="311">
        <f>IF(G16&lt;1," ",IF(I16&lt;1," ",(I16-G16)/G16))</f>
        <v>5.8884073672806068</v>
      </c>
      <c r="K16" s="868">
        <v>173859</v>
      </c>
      <c r="L16" s="355">
        <f>IF(I16&lt;1," ",IF(K16&lt;1," ",(K16-I16)/I16))</f>
        <v>0.51916221033868093</v>
      </c>
    </row>
    <row r="17" spans="1:12" ht="15.75">
      <c r="A17" s="72"/>
      <c r="B17" s="321" t="s">
        <v>320</v>
      </c>
      <c r="C17" s="321"/>
      <c r="D17" s="395" t="s">
        <v>105</v>
      </c>
      <c r="E17" s="766">
        <f>'Budget-Unrestricted MYP'!F17</f>
        <v>0</v>
      </c>
      <c r="F17" s="832">
        <f>F84</f>
        <v>0</v>
      </c>
      <c r="G17" s="832">
        <f>G84</f>
        <v>0</v>
      </c>
      <c r="H17" s="311" t="str">
        <f>IF(E17&lt;1," ",IF(G17&lt;1," ",(G17-E17)/E17))</f>
        <v xml:space="preserve"> </v>
      </c>
      <c r="I17" s="339">
        <f>I84</f>
        <v>0</v>
      </c>
      <c r="J17" s="311" t="str">
        <f>IF(G17&lt;1," ",IF(I17&lt;1," ",(I17-G17)/G17))</f>
        <v xml:space="preserve"> </v>
      </c>
      <c r="K17" s="832">
        <f>K84</f>
        <v>0</v>
      </c>
      <c r="L17" s="355" t="str">
        <f>IF(I17&lt;1," ",IF(K17&lt;1," ",(K17-I17)/I17))</f>
        <v xml:space="preserve"> </v>
      </c>
    </row>
    <row r="18" spans="1:12" ht="15.75">
      <c r="A18" s="72"/>
      <c r="B18" s="153" t="s">
        <v>321</v>
      </c>
      <c r="C18" s="146"/>
      <c r="D18" s="146"/>
      <c r="E18" s="638"/>
      <c r="F18" s="640"/>
      <c r="G18" s="640"/>
      <c r="H18" s="644"/>
      <c r="I18" s="640"/>
      <c r="J18" s="644"/>
      <c r="K18" s="640"/>
      <c r="L18" s="648"/>
    </row>
    <row r="19" spans="1:12" ht="15.75">
      <c r="A19" s="72"/>
      <c r="B19" s="153"/>
      <c r="C19" s="323" t="s">
        <v>322</v>
      </c>
      <c r="D19" s="395">
        <v>8560</v>
      </c>
      <c r="E19" s="766">
        <f>'Budget-Unrestricted MYP'!F19</f>
        <v>0</v>
      </c>
      <c r="F19" s="867"/>
      <c r="G19" s="832">
        <f>G87</f>
        <v>0</v>
      </c>
      <c r="H19" s="311" t="str">
        <f>IF(E19&lt;1," ",IF(G19&lt;1," ",(G19-E19)/E19))</f>
        <v xml:space="preserve"> </v>
      </c>
      <c r="I19" s="339">
        <f>I87</f>
        <v>0</v>
      </c>
      <c r="J19" s="311" t="str">
        <f>IF(G19&lt;1," ",IF(I19&lt;1," ",(I19-G19)/G19))</f>
        <v xml:space="preserve"> </v>
      </c>
      <c r="K19" s="832">
        <f>K87</f>
        <v>0</v>
      </c>
      <c r="L19" s="355" t="str">
        <f>IF(I19&lt;1," ",IF(K19&lt;1," ",(K19-I19)/I19))</f>
        <v xml:space="preserve"> </v>
      </c>
    </row>
    <row r="20" spans="1:12" ht="15.75">
      <c r="A20" s="72"/>
      <c r="B20" s="522"/>
      <c r="C20" s="523" t="s">
        <v>323</v>
      </c>
      <c r="D20" s="524">
        <v>8560</v>
      </c>
      <c r="E20" s="874"/>
      <c r="F20" s="874"/>
      <c r="G20" s="874"/>
      <c r="H20" s="541"/>
      <c r="I20" s="875"/>
      <c r="J20" s="541"/>
      <c r="K20" s="874"/>
      <c r="L20" s="404"/>
    </row>
    <row r="21" spans="1:12" ht="15.75">
      <c r="A21" s="72"/>
      <c r="B21" s="153"/>
      <c r="C21" s="323" t="s">
        <v>324</v>
      </c>
      <c r="D21" s="395" t="s">
        <v>106</v>
      </c>
      <c r="E21" s="766">
        <f>'Budget-Unrestricted MYP'!F21</f>
        <v>0</v>
      </c>
      <c r="F21" s="832">
        <f>F108</f>
        <v>0</v>
      </c>
      <c r="G21" s="832">
        <f>G108</f>
        <v>-25014</v>
      </c>
      <c r="H21" s="311" t="str">
        <f>IF(E21&lt;1," ",IF(G21&lt;1," ",(G21-E21)/E21))</f>
        <v xml:space="preserve"> </v>
      </c>
      <c r="I21" s="339">
        <f>I108</f>
        <v>118620</v>
      </c>
      <c r="J21" s="311" t="str">
        <f>IF(G21&lt;1," ",IF(I21&lt;1," ",(I21-G21)/G21))</f>
        <v xml:space="preserve"> </v>
      </c>
      <c r="K21" s="832">
        <f>K108</f>
        <v>211832</v>
      </c>
      <c r="L21" s="355">
        <f>IF(I21&lt;1," ",IF(K21&lt;1," ",(K21-I21)/I21))</f>
        <v>0.78580340583375485</v>
      </c>
    </row>
    <row r="22" spans="1:12" ht="15.75">
      <c r="A22" s="72"/>
      <c r="B22" s="153" t="s">
        <v>325</v>
      </c>
      <c r="C22" s="146"/>
      <c r="D22" s="146"/>
      <c r="E22" s="638"/>
      <c r="F22" s="640"/>
      <c r="G22" s="640"/>
      <c r="H22" s="644"/>
      <c r="I22" s="640"/>
      <c r="J22" s="311"/>
      <c r="K22" s="637"/>
      <c r="L22" s="355"/>
    </row>
    <row r="23" spans="1:12" ht="15.75">
      <c r="A23" s="72"/>
      <c r="B23" s="153"/>
      <c r="C23" s="323" t="s">
        <v>249</v>
      </c>
      <c r="D23" s="395">
        <v>8660</v>
      </c>
      <c r="E23" s="766">
        <f>'Budget-Unrestricted MYP'!F23</f>
        <v>0</v>
      </c>
      <c r="F23" s="867"/>
      <c r="G23" s="867"/>
      <c r="H23" s="311" t="str">
        <f>IF(E23&lt;1," ",IF(G23&lt;1," ",(G23-E23)/E23))</f>
        <v xml:space="preserve"> </v>
      </c>
      <c r="I23" s="870"/>
      <c r="J23" s="311" t="str">
        <f>IF(G23&lt;1," ",IF(I23&lt;1," ",(I23-G23)/G23))</f>
        <v xml:space="preserve"> </v>
      </c>
      <c r="K23" s="867"/>
      <c r="L23" s="355" t="str">
        <f>IF(I23&lt;1," ",IF(K23&lt;1," ",(K23-I23)/I23))</f>
        <v xml:space="preserve"> </v>
      </c>
    </row>
    <row r="24" spans="1:12" ht="15.75">
      <c r="A24" s="72"/>
      <c r="B24" s="522"/>
      <c r="C24" s="523" t="s">
        <v>326</v>
      </c>
      <c r="D24" s="524">
        <v>8792</v>
      </c>
      <c r="E24" s="876"/>
      <c r="F24" s="874"/>
      <c r="G24" s="874"/>
      <c r="H24" s="541"/>
      <c r="I24" s="875"/>
      <c r="J24" s="541"/>
      <c r="K24" s="874"/>
      <c r="L24" s="404"/>
    </row>
    <row r="25" spans="1:12" ht="16.5" thickBot="1">
      <c r="A25" s="72"/>
      <c r="B25" s="1005"/>
      <c r="C25" s="1038" t="s">
        <v>327</v>
      </c>
      <c r="D25" s="1039" t="s">
        <v>107</v>
      </c>
      <c r="E25" s="773">
        <f>'Budget-Unrestricted MYP'!F25</f>
        <v>0</v>
      </c>
      <c r="F25" s="881">
        <f>F117</f>
        <v>0</v>
      </c>
      <c r="G25" s="881">
        <f>G117</f>
        <v>0</v>
      </c>
      <c r="H25" s="345" t="str">
        <f>IF(E25&lt;1," ",IF(G25&lt;1," ",(G25-E25)/E25))</f>
        <v xml:space="preserve"> </v>
      </c>
      <c r="I25" s="1058">
        <f>I117</f>
        <v>0</v>
      </c>
      <c r="J25" s="345" t="str">
        <f>IF(G25&lt;1," ",IF(I25&lt;1," ",(I25-G25)/G25))</f>
        <v xml:space="preserve"> </v>
      </c>
      <c r="K25" s="881">
        <f>K117</f>
        <v>0</v>
      </c>
      <c r="L25" s="649" t="str">
        <f>IF(I25&lt;1," ",IF(K25&lt;1," ",(K25-I25)/I25))</f>
        <v xml:space="preserve"> </v>
      </c>
    </row>
    <row r="26" spans="1:12" ht="17.25" thickTop="1" thickBot="1">
      <c r="A26" s="72"/>
      <c r="B26" s="1035" t="s">
        <v>328</v>
      </c>
      <c r="C26" s="1036"/>
      <c r="D26" s="1037"/>
      <c r="E26" s="1006">
        <f>'Budget-Unrestricted MYP'!F26</f>
        <v>6754044</v>
      </c>
      <c r="F26" s="889">
        <f>SUM(F13:F25)</f>
        <v>147399</v>
      </c>
      <c r="G26" s="889">
        <f>SUM(G13:G25)</f>
        <v>584073</v>
      </c>
      <c r="H26" s="647">
        <f>IF(E26&lt;1," ",IF(G26&lt;1," ",(G26-E26)/E26))</f>
        <v>-0.91352247631196959</v>
      </c>
      <c r="I26" s="1006">
        <f>SUM(I13:I25)</f>
        <v>4485326</v>
      </c>
      <c r="J26" s="647">
        <f>IF(G26&lt;1," ",IF(I26&lt;1," ",(I26-G26)/G26))</f>
        <v>6.6793928156240741</v>
      </c>
      <c r="K26" s="1006">
        <f>SUM(K13:K25)</f>
        <v>6746442</v>
      </c>
      <c r="L26" s="650">
        <f>IF(I26&lt;1," ",IF(K26&lt;1," ",(K26-I26)/I26))</f>
        <v>0.50411408223170395</v>
      </c>
    </row>
    <row r="27" spans="1:12" ht="16.5" thickTop="1">
      <c r="A27" s="72"/>
      <c r="B27" s="1"/>
      <c r="C27" s="1"/>
      <c r="D27" s="1"/>
      <c r="E27" s="310"/>
      <c r="F27" s="1487"/>
      <c r="G27" s="1487"/>
      <c r="H27" s="1487"/>
      <c r="I27" s="1487"/>
      <c r="L27" s="527"/>
    </row>
    <row r="28" spans="1:12" ht="15.75">
      <c r="A28" s="1511" t="s">
        <v>3</v>
      </c>
      <c r="B28" s="1512"/>
      <c r="C28" s="1512"/>
      <c r="D28" s="161"/>
      <c r="E28" s="310"/>
      <c r="F28" s="1598"/>
      <c r="G28" s="1598"/>
      <c r="H28" s="1598"/>
      <c r="I28" s="1598"/>
      <c r="J28" s="158"/>
      <c r="K28" s="158"/>
      <c r="L28" s="521"/>
    </row>
    <row r="29" spans="1:12" ht="15.75">
      <c r="A29" s="72"/>
      <c r="B29" s="321" t="s">
        <v>4</v>
      </c>
      <c r="C29" s="321"/>
      <c r="D29" s="322" t="s">
        <v>108</v>
      </c>
      <c r="E29" s="766">
        <f>'Budget-Unrestricted MYP'!F29</f>
        <v>2015928</v>
      </c>
      <c r="F29" s="868">
        <v>130556.3315</v>
      </c>
      <c r="G29" s="868">
        <v>317125</v>
      </c>
      <c r="H29" s="311">
        <f t="shared" ref="H29:H37" si="0">IF(E29&lt;1," ",IF(G29&lt;1," ",(G29-E29)/E29))</f>
        <v>-0.84269031433662311</v>
      </c>
      <c r="I29" s="872">
        <v>1345400</v>
      </c>
      <c r="J29" s="311">
        <f t="shared" ref="J29:J37" si="1">IF(G29&lt;1," ",IF(I29&lt;1," ",(I29-G29)/G29))</f>
        <v>3.2424911312573905</v>
      </c>
      <c r="K29" s="868">
        <v>2164575</v>
      </c>
      <c r="L29" s="355">
        <f t="shared" ref="L29:L37" si="2">IF(I29&lt;1," ",IF(K29&lt;1," ",(K29-I29)/I29))</f>
        <v>0.6088709677419355</v>
      </c>
    </row>
    <row r="30" spans="1:12" ht="15.75">
      <c r="A30" s="72"/>
      <c r="B30" s="321" t="s">
        <v>24</v>
      </c>
      <c r="C30" s="321"/>
      <c r="D30" s="322" t="s">
        <v>109</v>
      </c>
      <c r="E30" s="766">
        <f>'Budget-Unrestricted MYP'!F30</f>
        <v>0</v>
      </c>
      <c r="F30" s="868">
        <v>0</v>
      </c>
      <c r="G30" s="868"/>
      <c r="H30" s="311" t="str">
        <f t="shared" si="0"/>
        <v xml:space="preserve"> </v>
      </c>
      <c r="I30" s="872">
        <v>364000</v>
      </c>
      <c r="J30" s="311" t="str">
        <f t="shared" si="1"/>
        <v xml:space="preserve"> </v>
      </c>
      <c r="K30" s="868">
        <v>639083</v>
      </c>
      <c r="L30" s="355">
        <f t="shared" si="2"/>
        <v>0.75572252747252744</v>
      </c>
    </row>
    <row r="31" spans="1:12" ht="15.75">
      <c r="A31" s="72"/>
      <c r="B31" s="321" t="s">
        <v>25</v>
      </c>
      <c r="C31" s="321"/>
      <c r="D31" s="322" t="s">
        <v>110</v>
      </c>
      <c r="E31" s="766">
        <f>'Budget-Unrestricted MYP'!F31</f>
        <v>758070</v>
      </c>
      <c r="F31" s="868">
        <v>36702.770000000004</v>
      </c>
      <c r="G31" s="868">
        <v>96481</v>
      </c>
      <c r="H31" s="311">
        <f t="shared" si="0"/>
        <v>-0.87272811217961399</v>
      </c>
      <c r="I31" s="872">
        <v>722045</v>
      </c>
      <c r="J31" s="311">
        <f t="shared" si="1"/>
        <v>6.4838051015225799</v>
      </c>
      <c r="K31" s="868">
        <v>1184257</v>
      </c>
      <c r="L31" s="355">
        <f t="shared" si="2"/>
        <v>0.64014292737987244</v>
      </c>
    </row>
    <row r="32" spans="1:12" ht="15.75">
      <c r="A32" s="72"/>
      <c r="B32" s="321" t="s">
        <v>26</v>
      </c>
      <c r="C32" s="321"/>
      <c r="D32" s="322" t="s">
        <v>111</v>
      </c>
      <c r="E32" s="766">
        <f>'Budget-Unrestricted MYP'!F32</f>
        <v>315840</v>
      </c>
      <c r="F32" s="868">
        <v>30336</v>
      </c>
      <c r="G32" s="868">
        <v>30336</v>
      </c>
      <c r="H32" s="311">
        <f t="shared" si="0"/>
        <v>-0.90395136778115504</v>
      </c>
      <c r="I32" s="872">
        <v>195840</v>
      </c>
      <c r="J32" s="311">
        <f t="shared" si="1"/>
        <v>5.4556962025316453</v>
      </c>
      <c r="K32" s="868">
        <v>248000</v>
      </c>
      <c r="L32" s="355">
        <f t="shared" si="2"/>
        <v>0.26633986928104575</v>
      </c>
    </row>
    <row r="33" spans="1:12" ht="15.75">
      <c r="A33" s="72"/>
      <c r="B33" s="321" t="s">
        <v>27</v>
      </c>
      <c r="C33" s="321"/>
      <c r="D33" s="322" t="s">
        <v>112</v>
      </c>
      <c r="E33" s="766">
        <f>'Budget-Unrestricted MYP'!F33</f>
        <v>3912258</v>
      </c>
      <c r="F33" s="868">
        <v>148650.70000000001</v>
      </c>
      <c r="G33" s="868">
        <v>315464</v>
      </c>
      <c r="H33" s="311">
        <f t="shared" si="0"/>
        <v>-0.91936523613728949</v>
      </c>
      <c r="I33" s="872">
        <v>2384686</v>
      </c>
      <c r="J33" s="311">
        <f t="shared" si="1"/>
        <v>6.5592967818831944</v>
      </c>
      <c r="K33" s="868">
        <v>3357343</v>
      </c>
      <c r="L33" s="355">
        <f t="shared" si="2"/>
        <v>0.40787634095222597</v>
      </c>
    </row>
    <row r="34" spans="1:12" ht="15.75">
      <c r="A34" s="72"/>
      <c r="B34" s="321" t="s">
        <v>5</v>
      </c>
      <c r="C34" s="321"/>
      <c r="D34" s="322" t="s">
        <v>113</v>
      </c>
      <c r="E34" s="766">
        <f>'Budget-Unrestricted MYP'!F34</f>
        <v>0</v>
      </c>
      <c r="F34" s="868"/>
      <c r="G34" s="868"/>
      <c r="H34" s="311" t="str">
        <f t="shared" si="0"/>
        <v xml:space="preserve"> </v>
      </c>
      <c r="I34" s="872"/>
      <c r="J34" s="311" t="str">
        <f t="shared" si="1"/>
        <v xml:space="preserve"> </v>
      </c>
      <c r="K34" s="868"/>
      <c r="L34" s="355" t="str">
        <f t="shared" si="2"/>
        <v xml:space="preserve"> </v>
      </c>
    </row>
    <row r="35" spans="1:12" ht="15.75">
      <c r="A35" s="72"/>
      <c r="B35" s="321" t="s">
        <v>28</v>
      </c>
      <c r="C35" s="321"/>
      <c r="D35" s="322" t="s">
        <v>114</v>
      </c>
      <c r="E35" s="766">
        <f>'Budget-Unrestricted MYP'!F35</f>
        <v>0</v>
      </c>
      <c r="F35" s="868"/>
      <c r="G35" s="868"/>
      <c r="H35" s="311" t="str">
        <f t="shared" si="0"/>
        <v xml:space="preserve"> </v>
      </c>
      <c r="I35" s="872"/>
      <c r="J35" s="311" t="str">
        <f t="shared" si="1"/>
        <v xml:space="preserve"> </v>
      </c>
      <c r="K35" s="868"/>
      <c r="L35" s="355" t="str">
        <f t="shared" si="2"/>
        <v xml:space="preserve"> </v>
      </c>
    </row>
    <row r="36" spans="1:12" ht="16.5" thickBot="1">
      <c r="A36" s="72"/>
      <c r="B36" s="1028" t="s">
        <v>157</v>
      </c>
      <c r="C36" s="1028"/>
      <c r="D36" s="688" t="s">
        <v>120</v>
      </c>
      <c r="E36" s="773">
        <f>'Budget-Unrestricted MYP'!F36</f>
        <v>0</v>
      </c>
      <c r="F36" s="1059"/>
      <c r="G36" s="1059"/>
      <c r="H36" s="345" t="str">
        <f t="shared" si="0"/>
        <v xml:space="preserve"> </v>
      </c>
      <c r="I36" s="1060"/>
      <c r="J36" s="345" t="str">
        <f t="shared" si="1"/>
        <v xml:space="preserve"> </v>
      </c>
      <c r="K36" s="1059"/>
      <c r="L36" s="649" t="str">
        <f t="shared" si="2"/>
        <v xml:space="preserve"> </v>
      </c>
    </row>
    <row r="37" spans="1:12" ht="17.25" thickTop="1" thickBot="1">
      <c r="A37" s="72"/>
      <c r="B37" s="1035" t="s">
        <v>29</v>
      </c>
      <c r="C37" s="1036"/>
      <c r="D37" s="1037"/>
      <c r="E37" s="1006">
        <f>'Budget-Unrestricted MYP'!F37</f>
        <v>7002096</v>
      </c>
      <c r="F37" s="1006">
        <f>SUM(F29:F36)</f>
        <v>346245.8015</v>
      </c>
      <c r="G37" s="1006">
        <f>SUM(G29:G36)</f>
        <v>759406</v>
      </c>
      <c r="H37" s="647">
        <f t="shared" si="0"/>
        <v>-0.89154590282681068</v>
      </c>
      <c r="I37" s="1006">
        <f>SUM(I29:I36)</f>
        <v>5011971</v>
      </c>
      <c r="J37" s="647">
        <f t="shared" si="1"/>
        <v>5.5998569934922822</v>
      </c>
      <c r="K37" s="1006">
        <f>SUM(K29:K36)</f>
        <v>7593258</v>
      </c>
      <c r="L37" s="650">
        <f t="shared" si="2"/>
        <v>0.51502432875210169</v>
      </c>
    </row>
    <row r="38" spans="1:12" ht="17.25" thickTop="1" thickBot="1">
      <c r="A38" s="72"/>
      <c r="B38" s="1"/>
      <c r="C38" s="1"/>
      <c r="D38" s="180"/>
      <c r="E38" s="21"/>
      <c r="F38" s="1604"/>
      <c r="G38" s="1604"/>
      <c r="H38" s="1604"/>
      <c r="I38" s="1604"/>
      <c r="L38" s="527"/>
    </row>
    <row r="39" spans="1:12" ht="17.25" thickTop="1" thickBot="1">
      <c r="A39" s="1605" t="s">
        <v>216</v>
      </c>
      <c r="B39" s="1606"/>
      <c r="C39" s="1606"/>
      <c r="D39" s="1606"/>
      <c r="E39" s="1061">
        <f>'Budget-Unrestricted MYP'!F39</f>
        <v>-248052</v>
      </c>
      <c r="F39" s="1061">
        <f>SUM(F26-F37)</f>
        <v>-198846.8015</v>
      </c>
      <c r="G39" s="1061">
        <f>SUM(G26-G37)</f>
        <v>-175333</v>
      </c>
      <c r="H39" s="1053" t="str">
        <f>IF(E39&lt;1," ",IF(G39&lt;1," ",(G39-E39)/E39))</f>
        <v xml:space="preserve"> </v>
      </c>
      <c r="I39" s="1061">
        <f>SUM(I26-I37)</f>
        <v>-526645</v>
      </c>
      <c r="J39" s="1053" t="str">
        <f>IF(G39&lt;1," ",IF(I39&lt;1," ",(I39-G39)/G39))</f>
        <v xml:space="preserve"> </v>
      </c>
      <c r="K39" s="1061">
        <f>SUM(K26-K37)</f>
        <v>-846816</v>
      </c>
      <c r="L39" s="1054" t="str">
        <f>IF(I39&lt;1," ",IF(K39&lt;1," ",(K39-I39)/I39))</f>
        <v xml:space="preserve"> </v>
      </c>
    </row>
    <row r="40" spans="1:12" ht="16.5" thickTop="1">
      <c r="A40" s="72"/>
      <c r="B40" s="1"/>
      <c r="C40" s="392"/>
      <c r="D40" s="393"/>
      <c r="E40" s="88"/>
      <c r="F40" s="1522"/>
      <c r="G40" s="1522"/>
      <c r="H40" s="1522"/>
      <c r="I40" s="1522"/>
      <c r="J40" s="547"/>
      <c r="K40" s="547"/>
      <c r="L40" s="548"/>
    </row>
    <row r="41" spans="1:12" ht="15.75">
      <c r="A41" s="354" t="s">
        <v>30</v>
      </c>
      <c r="B41" s="1"/>
      <c r="C41" s="161"/>
      <c r="D41" s="394"/>
      <c r="E41" s="87"/>
      <c r="F41" s="1492"/>
      <c r="G41" s="1492"/>
      <c r="H41" s="1492"/>
      <c r="I41" s="1492"/>
      <c r="J41" s="513"/>
      <c r="K41" s="513"/>
      <c r="L41" s="531"/>
    </row>
    <row r="42" spans="1:12" ht="15.75">
      <c r="A42" s="72"/>
      <c r="B42" s="153" t="s">
        <v>135</v>
      </c>
      <c r="C42" s="146"/>
      <c r="D42" s="358">
        <v>8900</v>
      </c>
      <c r="E42" s="841">
        <f>'Budget-Unrestricted MYP'!F42</f>
        <v>450673</v>
      </c>
      <c r="F42" s="868"/>
      <c r="G42" s="868"/>
      <c r="H42" s="54" t="str">
        <f>IF(E42&lt;1," ",IF(G42&lt;1," ",(G42-E42)/E42))</f>
        <v xml:space="preserve"> </v>
      </c>
      <c r="I42" s="868"/>
      <c r="J42" s="696" t="str">
        <f>IF(G42&lt;1," ",IF(I42&lt;1," ",(I42-G42)/G42))</f>
        <v xml:space="preserve"> </v>
      </c>
      <c r="K42" s="868"/>
      <c r="L42" s="695" t="str">
        <f>IF(I42&lt;1," ",IF(K42&lt;1," ",(K42-I42)/I42))</f>
        <v xml:space="preserve"> </v>
      </c>
    </row>
    <row r="43" spans="1:12" ht="16.5" thickBot="1">
      <c r="A43" s="72"/>
      <c r="B43" s="1005" t="s">
        <v>31</v>
      </c>
      <c r="C43" s="159"/>
      <c r="D43" s="1034">
        <v>7600</v>
      </c>
      <c r="E43" s="894">
        <f>'Budget-Unrestricted MYP'!F43</f>
        <v>0</v>
      </c>
      <c r="F43" s="884"/>
      <c r="G43" s="884">
        <v>-192856</v>
      </c>
      <c r="H43" s="655" t="str">
        <f>IF(E43&lt;1," ",IF(G43&lt;1," ",(G43-E43)/E43))</f>
        <v xml:space="preserve"> </v>
      </c>
      <c r="I43" s="884">
        <v>-667376</v>
      </c>
      <c r="J43" s="703" t="str">
        <f>IF(G43&lt;1," ",IF(I43&lt;1," ",(I43-G43)/G43))</f>
        <v xml:space="preserve"> </v>
      </c>
      <c r="K43" s="884">
        <v>-914649</v>
      </c>
      <c r="L43" s="704" t="str">
        <f>IF(I43&lt;1," ",IF(K43&lt;1," ",(K43-I43)/I43))</f>
        <v xml:space="preserve"> </v>
      </c>
    </row>
    <row r="44" spans="1:12" ht="17.25" thickTop="1" thickBot="1">
      <c r="A44" s="72"/>
      <c r="B44" s="1524" t="s">
        <v>32</v>
      </c>
      <c r="C44" s="1525"/>
      <c r="D44" s="1525"/>
      <c r="E44" s="1006">
        <f>'Budget-Unrestricted MYP'!F44</f>
        <v>450673</v>
      </c>
      <c r="F44" s="1006">
        <f>F42-F43</f>
        <v>0</v>
      </c>
      <c r="G44" s="1006">
        <f>G42-G43</f>
        <v>192856</v>
      </c>
      <c r="H44" s="647">
        <f>IF(E44&lt;1," ",IF(G44&lt;1," ",(G44-E44)/E44))</f>
        <v>-0.57207110255107363</v>
      </c>
      <c r="I44" s="1006">
        <f>I42-I43</f>
        <v>667376</v>
      </c>
      <c r="J44" s="647">
        <f>IF(G44&lt;1," ",IF(I44&lt;1," ",(I44-G44)/G44))</f>
        <v>2.4604886547475835</v>
      </c>
      <c r="K44" s="1006">
        <f>K42-K43</f>
        <v>914649</v>
      </c>
      <c r="L44" s="650">
        <f>IF(I44&lt;1," ",IF(K44&lt;1," ",(K44-I44)/I44))</f>
        <v>0.37051527175085708</v>
      </c>
    </row>
    <row r="45" spans="1:12" ht="17.25" thickTop="1" thickBot="1">
      <c r="A45" s="72"/>
      <c r="B45" s="1"/>
      <c r="C45" s="1"/>
      <c r="D45" s="180"/>
      <c r="E45" s="310"/>
      <c r="F45" s="56"/>
      <c r="G45" s="56"/>
      <c r="H45" s="310"/>
      <c r="I45" s="56"/>
      <c r="J45" s="310"/>
      <c r="K45" s="56"/>
      <c r="L45" s="974"/>
    </row>
    <row r="46" spans="1:12" ht="17.25" thickTop="1" thickBot="1">
      <c r="A46" s="1602" t="s">
        <v>33</v>
      </c>
      <c r="B46" s="1603"/>
      <c r="C46" s="1603"/>
      <c r="D46" s="1603"/>
      <c r="E46" s="1006">
        <f>'Budget-Unrestricted MYP'!F46</f>
        <v>202621</v>
      </c>
      <c r="F46" s="1006">
        <f>F39+F44</f>
        <v>-198846.8015</v>
      </c>
      <c r="G46" s="1006">
        <f>G39+G44</f>
        <v>17523</v>
      </c>
      <c r="H46" s="647">
        <f>IF(E46&lt;1," ",IF(G46&lt;1," ",(G46-E46)/E46))</f>
        <v>-0.91351834212643312</v>
      </c>
      <c r="I46" s="1006">
        <f>I39+I44</f>
        <v>140731</v>
      </c>
      <c r="J46" s="647">
        <f>IF(G46&lt;1," ",IF(I46&lt;1," ",(I46-G46)/G46))</f>
        <v>7.0312161159618789</v>
      </c>
      <c r="K46" s="1006">
        <f>K39+K44</f>
        <v>67833</v>
      </c>
      <c r="L46" s="650">
        <f>IF(I46&lt;1," ",IF(K46&lt;1," ",(K46-I46)/I46))</f>
        <v>-0.51799532441324225</v>
      </c>
    </row>
    <row r="47" spans="1:12" ht="16.5" thickTop="1">
      <c r="A47" s="354"/>
      <c r="B47" s="1"/>
      <c r="C47" s="1"/>
      <c r="D47" s="180"/>
      <c r="E47" s="310"/>
      <c r="F47" s="1487"/>
      <c r="G47" s="1487"/>
      <c r="H47" s="1487"/>
      <c r="I47" s="1487"/>
      <c r="L47" s="527"/>
    </row>
    <row r="48" spans="1:12" ht="15.75">
      <c r="A48" s="354" t="s">
        <v>6</v>
      </c>
      <c r="B48" s="1"/>
      <c r="C48" s="161"/>
      <c r="D48" s="394"/>
      <c r="E48" s="310"/>
      <c r="F48" s="1598"/>
      <c r="G48" s="1598"/>
      <c r="H48" s="1598"/>
      <c r="I48" s="1598"/>
      <c r="J48" s="158"/>
      <c r="K48" s="158"/>
      <c r="L48" s="521"/>
    </row>
    <row r="49" spans="1:12" ht="15.75">
      <c r="A49" s="72"/>
      <c r="B49" s="341" t="s">
        <v>170</v>
      </c>
      <c r="C49" s="342"/>
      <c r="D49" s="343">
        <v>9791</v>
      </c>
      <c r="E49" s="904">
        <f>'Budget-Unrestricted MYP'!F49</f>
        <v>6480.8400000000838</v>
      </c>
      <c r="F49" s="905">
        <f>E49</f>
        <v>6480.8400000000838</v>
      </c>
      <c r="G49" s="783">
        <f>F49</f>
        <v>6480.8400000000838</v>
      </c>
      <c r="H49" s="1264"/>
      <c r="I49" s="1260"/>
      <c r="J49" s="1265"/>
      <c r="K49" s="1261"/>
      <c r="L49" s="1266"/>
    </row>
    <row r="50" spans="1:12" ht="15.75">
      <c r="A50" s="72"/>
      <c r="B50" s="363" t="s">
        <v>144</v>
      </c>
      <c r="C50" s="364"/>
      <c r="D50" s="365">
        <v>9792</v>
      </c>
      <c r="E50" s="985"/>
      <c r="F50" s="890">
        <f>G50</f>
        <v>-51931.159999999916</v>
      </c>
      <c r="G50" s="906">
        <v>-51931.159999999916</v>
      </c>
      <c r="H50" s="683"/>
      <c r="I50" s="879"/>
      <c r="J50" s="656"/>
      <c r="K50" s="877"/>
      <c r="L50" s="658"/>
    </row>
    <row r="51" spans="1:12" ht="15.75">
      <c r="A51" s="72"/>
      <c r="B51" s="1528" t="s">
        <v>246</v>
      </c>
      <c r="C51" s="1529"/>
      <c r="D51" s="1530"/>
      <c r="E51" s="985"/>
      <c r="F51" s="890">
        <f>F49+F50</f>
        <v>-45450.319999999832</v>
      </c>
      <c r="G51" s="840">
        <f>G49+G50</f>
        <v>-45450.319999999832</v>
      </c>
      <c r="H51" s="683"/>
      <c r="I51" s="879"/>
      <c r="J51" s="656"/>
      <c r="K51" s="877"/>
      <c r="L51" s="658"/>
    </row>
    <row r="52" spans="1:12" ht="15.75">
      <c r="A52" s="72"/>
      <c r="B52" s="363" t="s">
        <v>315</v>
      </c>
      <c r="C52" s="364"/>
      <c r="D52" s="365">
        <v>9793</v>
      </c>
      <c r="E52" s="985"/>
      <c r="F52" s="906">
        <v>21486.319999999832</v>
      </c>
      <c r="G52" s="906">
        <v>21486.319999999832</v>
      </c>
      <c r="H52" s="683"/>
      <c r="I52" s="1142"/>
      <c r="J52" s="656"/>
      <c r="K52" s="877"/>
      <c r="L52" s="658"/>
    </row>
    <row r="53" spans="1:12" ht="15.75">
      <c r="A53" s="72"/>
      <c r="B53" s="363" t="s">
        <v>314</v>
      </c>
      <c r="C53" s="364"/>
      <c r="D53" s="365">
        <v>9795</v>
      </c>
      <c r="E53" s="841">
        <f>'Budget-Unrestricted MYP'!F53</f>
        <v>0</v>
      </c>
      <c r="F53" s="906"/>
      <c r="G53" s="906"/>
      <c r="H53" s="683"/>
      <c r="I53" s="880"/>
      <c r="J53" s="657"/>
      <c r="K53" s="878"/>
      <c r="L53" s="659"/>
    </row>
    <row r="54" spans="1:12" ht="16.5" thickBot="1">
      <c r="A54" s="72"/>
      <c r="B54" s="1016" t="s">
        <v>296</v>
      </c>
      <c r="C54" s="560"/>
      <c r="D54" s="1017"/>
      <c r="E54" s="986"/>
      <c r="F54" s="907">
        <f>F51+F52+F53</f>
        <v>-23964</v>
      </c>
      <c r="G54" s="893">
        <f>G51+G52+G53</f>
        <v>-23964</v>
      </c>
      <c r="H54" s="674"/>
      <c r="I54" s="1285">
        <f>G55</f>
        <v>-6441</v>
      </c>
      <c r="J54" s="657"/>
      <c r="K54" s="1286">
        <f>I55</f>
        <v>134290</v>
      </c>
      <c r="L54" s="659"/>
    </row>
    <row r="55" spans="1:12" ht="17.25" thickTop="1" thickBot="1">
      <c r="A55" s="72"/>
      <c r="B55" s="1018" t="s">
        <v>34</v>
      </c>
      <c r="C55" s="1019"/>
      <c r="D55" s="1020">
        <v>9790</v>
      </c>
      <c r="E55" s="1006">
        <f>'Budget-Unrestricted MYP'!F55</f>
        <v>209101.84000000008</v>
      </c>
      <c r="F55" s="1006">
        <f>F54+F46</f>
        <v>-222810.8015</v>
      </c>
      <c r="G55" s="1006">
        <f>G54+G46</f>
        <v>-6441</v>
      </c>
      <c r="H55" s="647" t="str">
        <f>IF(E55&lt;1," ",IF(G55&lt;1," ",(G55-E55)/E55))</f>
        <v xml:space="preserve"> </v>
      </c>
      <c r="I55" s="1006">
        <f>I54+I46</f>
        <v>134290</v>
      </c>
      <c r="J55" s="647" t="str">
        <f>IF(G55&lt;1," ",IF(I55&lt;1," ",(I55-G55)/G55))</f>
        <v xml:space="preserve"> </v>
      </c>
      <c r="K55" s="1006">
        <f>K46+K54</f>
        <v>202123</v>
      </c>
      <c r="L55" s="650">
        <f>IF(I55&lt;1," ",IF(K55&lt;1," ",(K55-I55)/I55))</f>
        <v>0.5051232407476357</v>
      </c>
    </row>
    <row r="56" spans="1:12" ht="16.5" thickTop="1">
      <c r="A56" s="72"/>
      <c r="B56" s="1"/>
      <c r="C56" s="1"/>
      <c r="D56" s="180"/>
      <c r="E56" s="845"/>
      <c r="F56" s="572"/>
      <c r="G56" s="572"/>
      <c r="H56" s="181"/>
      <c r="I56" s="56"/>
      <c r="J56" s="181"/>
      <c r="K56" s="56"/>
      <c r="L56" s="530"/>
    </row>
    <row r="57" spans="1:12" ht="15.75">
      <c r="A57" s="372" t="s">
        <v>150</v>
      </c>
      <c r="B57" s="158"/>
      <c r="C57" s="535"/>
      <c r="D57" s="536" t="s">
        <v>2</v>
      </c>
      <c r="E57" s="537"/>
      <c r="F57" s="539"/>
      <c r="G57" s="539"/>
      <c r="H57" s="537"/>
      <c r="I57" s="539"/>
      <c r="J57" s="537"/>
      <c r="K57" s="539"/>
      <c r="L57" s="540"/>
    </row>
    <row r="58" spans="1:12" ht="15.75">
      <c r="A58" s="72"/>
      <c r="B58" s="398" t="s">
        <v>7</v>
      </c>
      <c r="C58" s="407" t="s">
        <v>151</v>
      </c>
      <c r="D58" s="408"/>
      <c r="E58" s="660"/>
      <c r="F58" s="1599"/>
      <c r="G58" s="1599"/>
      <c r="H58" s="1599"/>
      <c r="I58" s="1599"/>
      <c r="J58" s="152"/>
      <c r="K58" s="152"/>
      <c r="L58" s="661"/>
    </row>
    <row r="59" spans="1:12" ht="15.75">
      <c r="A59" s="72"/>
      <c r="B59" s="401"/>
      <c r="C59" s="399" t="s">
        <v>35</v>
      </c>
      <c r="D59" s="336">
        <v>9711</v>
      </c>
      <c r="E59" s="766">
        <f>'Budget-Unrestricted MYP'!F59</f>
        <v>0</v>
      </c>
      <c r="F59" s="908"/>
      <c r="G59" s="908"/>
      <c r="H59" s="311" t="str">
        <f>IF(E59&lt;1," ",IF(G59&lt;1," ",(G59-E59)/E59))</f>
        <v xml:space="preserve"> </v>
      </c>
      <c r="I59" s="908"/>
      <c r="J59" s="699" t="str">
        <f>IF(G59&lt;1," ",IF(I59&lt;1," ",(I59-G59)/G59))</f>
        <v xml:space="preserve"> </v>
      </c>
      <c r="K59" s="908"/>
      <c r="L59" s="701" t="str">
        <f>IF(I59&lt;1," ",IF(K59&lt;1," ",(K59-I59)/I59))</f>
        <v xml:space="preserve"> </v>
      </c>
    </row>
    <row r="60" spans="1:12" ht="15.75">
      <c r="A60" s="72"/>
      <c r="B60" s="398"/>
      <c r="C60" s="399" t="s">
        <v>10</v>
      </c>
      <c r="D60" s="336">
        <v>9712</v>
      </c>
      <c r="E60" s="910">
        <f>'Budget-Unrestricted MYP'!F60</f>
        <v>0</v>
      </c>
      <c r="F60" s="908"/>
      <c r="G60" s="908"/>
      <c r="H60" s="697" t="str">
        <f>IF(E60&lt;1," ",IF(G60&lt;1," ",(G60-E60)/E60))</f>
        <v xml:space="preserve"> </v>
      </c>
      <c r="I60" s="908"/>
      <c r="J60" s="700" t="str">
        <f>IF(G60&lt;1," ",IF(I60&lt;1," ",(I60-G60)/G60))</f>
        <v xml:space="preserve"> </v>
      </c>
      <c r="K60" s="908"/>
      <c r="L60" s="701" t="str">
        <f>IF(I60&lt;1," ",IF(K60&lt;1," ",(K60-I60)/I60))</f>
        <v xml:space="preserve"> </v>
      </c>
    </row>
    <row r="61" spans="1:12" ht="15.75">
      <c r="A61" s="72"/>
      <c r="B61" s="398"/>
      <c r="C61" s="399" t="s">
        <v>11</v>
      </c>
      <c r="D61" s="336">
        <v>9713</v>
      </c>
      <c r="E61" s="840">
        <f>'Budget-Unrestricted MYP'!F61</f>
        <v>0</v>
      </c>
      <c r="F61" s="883"/>
      <c r="G61" s="883"/>
      <c r="H61" s="54" t="str">
        <f>IF(E61&lt;1," ",IF(G61&lt;1," ",(G61-E61)/E61))</f>
        <v xml:space="preserve"> </v>
      </c>
      <c r="I61" s="883"/>
      <c r="J61" s="696" t="str">
        <f>IF(G61&lt;1," ",IF(I61&lt;1," ",(I61-G61)/G61))</f>
        <v xml:space="preserve"> </v>
      </c>
      <c r="K61" s="883"/>
      <c r="L61" s="695" t="str">
        <f>IF(I61&lt;1," ",IF(K61&lt;1," ",(K61-I61)/I61))</f>
        <v xml:space="preserve"> </v>
      </c>
    </row>
    <row r="62" spans="1:12" ht="15.75">
      <c r="A62" s="72"/>
      <c r="B62" s="398"/>
      <c r="C62" s="399" t="s">
        <v>152</v>
      </c>
      <c r="D62" s="336">
        <v>9719</v>
      </c>
      <c r="E62" s="840">
        <f>'Budget-Unrestricted MYP'!F62</f>
        <v>0</v>
      </c>
      <c r="F62" s="883"/>
      <c r="G62" s="883"/>
      <c r="H62" s="54" t="str">
        <f>IF(E62&lt;1," ",IF(G62&lt;1," ",(G62-E62)/E62))</f>
        <v xml:space="preserve"> </v>
      </c>
      <c r="I62" s="883"/>
      <c r="J62" s="696" t="str">
        <f>IF(G62&lt;1," ",IF(I62&lt;1," ",(I62-G62)/G62))</f>
        <v xml:space="preserve"> </v>
      </c>
      <c r="K62" s="883"/>
      <c r="L62" s="695" t="str">
        <f>IF(I62&lt;1," ",IF(K62&lt;1," ",(K62-I62)/I62))</f>
        <v xml:space="preserve"> </v>
      </c>
    </row>
    <row r="63" spans="1:12" ht="15.75">
      <c r="A63" s="374"/>
      <c r="B63" s="532" t="s">
        <v>8</v>
      </c>
      <c r="C63" s="533" t="s">
        <v>153</v>
      </c>
      <c r="D63" s="534">
        <v>9740</v>
      </c>
      <c r="E63" s="911"/>
      <c r="F63" s="909"/>
      <c r="G63" s="909"/>
      <c r="H63" s="683"/>
      <c r="I63" s="909"/>
      <c r="J63" s="656"/>
      <c r="K63" s="909"/>
      <c r="L63" s="658"/>
    </row>
    <row r="64" spans="1:12" ht="15.75">
      <c r="A64" s="72"/>
      <c r="B64" s="398" t="s">
        <v>9</v>
      </c>
      <c r="C64" s="407" t="s">
        <v>363</v>
      </c>
      <c r="D64" s="1100"/>
      <c r="E64" s="912"/>
      <c r="F64" s="913"/>
      <c r="G64" s="913"/>
      <c r="H64" s="698"/>
      <c r="I64" s="913"/>
      <c r="J64" s="698"/>
      <c r="K64" s="913"/>
      <c r="L64" s="702"/>
    </row>
    <row r="65" spans="1:12" ht="15.75">
      <c r="A65" s="72"/>
      <c r="B65" s="398"/>
      <c r="C65" s="399" t="s">
        <v>154</v>
      </c>
      <c r="D65" s="337">
        <v>9750</v>
      </c>
      <c r="E65" s="840">
        <f>'Budget-Unrestricted MYP'!F65</f>
        <v>0</v>
      </c>
      <c r="F65" s="883"/>
      <c r="G65" s="883"/>
      <c r="H65" s="54" t="str">
        <f>IF(E65&lt;1," ",IF(G65&lt;1," ",(G65-E65)/E65))</f>
        <v xml:space="preserve"> </v>
      </c>
      <c r="I65" s="883"/>
      <c r="J65" s="696" t="str">
        <f>IF(G65&lt;1," ",IF(I65&lt;1," ",(I65-G65)/G65))</f>
        <v xml:space="preserve"> </v>
      </c>
      <c r="K65" s="883"/>
      <c r="L65" s="695" t="str">
        <f>IF(I65&lt;1," ",IF(K65&lt;1," ",(K65-I65)/I65))</f>
        <v xml:space="preserve"> </v>
      </c>
    </row>
    <row r="66" spans="1:12" ht="15.75">
      <c r="A66" s="72"/>
      <c r="B66" s="398"/>
      <c r="C66" s="399" t="s">
        <v>155</v>
      </c>
      <c r="D66" s="337">
        <v>9760</v>
      </c>
      <c r="E66" s="840">
        <f>'Budget-Unrestricted MYP'!F66</f>
        <v>0</v>
      </c>
      <c r="F66" s="883"/>
      <c r="G66" s="883"/>
      <c r="H66" s="54" t="str">
        <f>IF(E66&lt;1," ",IF(G66&lt;1," ",(G66-E66)/E66))</f>
        <v xml:space="preserve"> </v>
      </c>
      <c r="I66" s="883"/>
      <c r="J66" s="696" t="str">
        <f>IF(G66&lt;1," ",IF(I66&lt;1," ",(I66-G66)/G66))</f>
        <v xml:space="preserve"> </v>
      </c>
      <c r="K66" s="883"/>
      <c r="L66" s="695" t="str">
        <f>IF(I66&lt;1," ",IF(K66&lt;1," ",(K66-I66)/I66))</f>
        <v xml:space="preserve"> </v>
      </c>
    </row>
    <row r="67" spans="1:12" ht="15.75">
      <c r="A67" s="72"/>
      <c r="B67" s="398" t="s">
        <v>40</v>
      </c>
      <c r="C67" s="400" t="s">
        <v>156</v>
      </c>
      <c r="D67" s="336">
        <v>9780</v>
      </c>
      <c r="E67" s="840">
        <f>'Budget-Unrestricted MYP'!F67</f>
        <v>0</v>
      </c>
      <c r="F67" s="883"/>
      <c r="G67" s="883"/>
      <c r="H67" s="54" t="str">
        <f>IF(E67&lt;1," ",IF(G67&lt;1," ",(G67-E67)/E67))</f>
        <v xml:space="preserve"> </v>
      </c>
      <c r="I67" s="883"/>
      <c r="J67" s="696" t="str">
        <f>IF(G67&lt;1," ",IF(I67&lt;1," ",(I67-G67)/G67))</f>
        <v xml:space="preserve"> </v>
      </c>
      <c r="K67" s="883"/>
      <c r="L67" s="695" t="str">
        <f>IF(I67&lt;1," ",IF(K67&lt;1," ",(K67-I67)/I67))</f>
        <v xml:space="preserve"> </v>
      </c>
    </row>
    <row r="68" spans="1:12" ht="15.75">
      <c r="A68" s="72"/>
      <c r="B68" s="398" t="s">
        <v>42</v>
      </c>
      <c r="C68" s="407" t="s">
        <v>366</v>
      </c>
      <c r="D68" s="663"/>
      <c r="E68" s="912"/>
      <c r="F68" s="913"/>
      <c r="G68" s="913"/>
      <c r="H68" s="698"/>
      <c r="I68" s="913"/>
      <c r="J68" s="698"/>
      <c r="K68" s="913"/>
      <c r="L68" s="702"/>
    </row>
    <row r="69" spans="1:12" ht="15.75">
      <c r="A69" s="72"/>
      <c r="B69" s="398"/>
      <c r="C69" s="399" t="s">
        <v>364</v>
      </c>
      <c r="D69" s="337">
        <v>9789</v>
      </c>
      <c r="E69" s="840">
        <f>'Budget-Unrestricted MYP'!F69</f>
        <v>0</v>
      </c>
      <c r="F69" s="882"/>
      <c r="G69" s="882"/>
      <c r="H69" s="54" t="str">
        <f>IF(E69&lt;1," ",IF(G69&lt;1," ",(G69-E69)/E69))</f>
        <v xml:space="preserve"> </v>
      </c>
      <c r="I69" s="882"/>
      <c r="J69" s="696" t="str">
        <f>IF(G69&lt;1," ",IF(I69&lt;1," ",(I69-G69)/G69))</f>
        <v xml:space="preserve"> </v>
      </c>
      <c r="K69" s="882"/>
      <c r="L69" s="695" t="str">
        <f>IF(I69&lt;1," ",IF(K69&lt;1," ",(K69-I69)/I69))</f>
        <v xml:space="preserve"> </v>
      </c>
    </row>
    <row r="70" spans="1:12" ht="16.5" thickBot="1">
      <c r="A70" s="72"/>
      <c r="B70" s="1005"/>
      <c r="C70" s="1011" t="s">
        <v>365</v>
      </c>
      <c r="D70" s="688">
        <v>9790</v>
      </c>
      <c r="E70" s="894">
        <f>E55-E65-E66-E67-E69-E59-E60-E61-E62-E63</f>
        <v>209101.84000000008</v>
      </c>
      <c r="F70" s="894">
        <f>F55-F65-F66-F67-F69-F59-F60-F61-F62-F63</f>
        <v>-222810.8015</v>
      </c>
      <c r="G70" s="894">
        <f>G55-G65-G66-G67-G69-G59-G60-G61-G62-G63</f>
        <v>-6441</v>
      </c>
      <c r="H70" s="655" t="str">
        <f>IF(E70&lt;1," ",IF(G70&lt;1," ",(G70-E70)/E70))</f>
        <v xml:space="preserve"> </v>
      </c>
      <c r="I70" s="894">
        <f>I55-I65-I66-I67-I69-I59-I60-I61-I62-I63</f>
        <v>134290</v>
      </c>
      <c r="J70" s="703" t="str">
        <f>IF(G70&lt;1," ",IF(I70&lt;1," ",(I70-G70)/G70))</f>
        <v xml:space="preserve"> </v>
      </c>
      <c r="K70" s="894">
        <f>K55-K65-K66-K67-K69-K59-K60-K61-K62-K63</f>
        <v>202123</v>
      </c>
      <c r="L70" s="704">
        <f>IF(I70&lt;1," ",IF(K70&lt;1," ",(K70-I70)/I70))</f>
        <v>0.5051232407476357</v>
      </c>
    </row>
    <row r="71" spans="1:12" ht="17.25" thickTop="1" thickBot="1">
      <c r="A71" s="72"/>
      <c r="B71" s="1279"/>
      <c r="C71" s="1280"/>
      <c r="D71" s="1281"/>
      <c r="E71" s="1282"/>
      <c r="F71" s="1282"/>
      <c r="G71" s="1282"/>
      <c r="H71" s="1283"/>
      <c r="I71" s="1282"/>
      <c r="J71" s="1283"/>
      <c r="K71" s="1282"/>
      <c r="L71" s="1284"/>
    </row>
    <row r="72" spans="1:12" ht="16.5" thickTop="1">
      <c r="A72" s="380"/>
      <c r="B72" s="266"/>
      <c r="C72" s="266"/>
      <c r="D72" s="266"/>
      <c r="E72" s="1277"/>
      <c r="F72" s="1277"/>
      <c r="G72" s="267"/>
      <c r="H72" s="267"/>
      <c r="I72" s="1277"/>
      <c r="J72" s="267"/>
      <c r="K72" s="1278"/>
      <c r="L72" s="527"/>
    </row>
    <row r="73" spans="1:12" ht="15.75">
      <c r="A73" s="380" t="s">
        <v>329</v>
      </c>
      <c r="B73" s="266"/>
      <c r="C73" s="266"/>
      <c r="D73" s="266"/>
      <c r="E73" s="266"/>
      <c r="F73" s="1494"/>
      <c r="G73" s="1494"/>
      <c r="H73" s="1494"/>
      <c r="I73" s="1494"/>
      <c r="J73" s="1494"/>
      <c r="L73" s="527"/>
    </row>
    <row r="74" spans="1:12" ht="16.5">
      <c r="A74" s="328"/>
      <c r="B74" s="178"/>
      <c r="C74" s="1550" t="s">
        <v>337</v>
      </c>
      <c r="D74" s="1550"/>
      <c r="E74" s="1550"/>
      <c r="F74" s="1550"/>
      <c r="G74" s="1550"/>
      <c r="H74" s="1550"/>
      <c r="I74" s="1550"/>
      <c r="J74" s="1550"/>
      <c r="K74" s="513"/>
      <c r="L74" s="527"/>
    </row>
    <row r="75" spans="1:12" ht="15.75">
      <c r="A75" s="380"/>
      <c r="B75" s="339">
        <v>1</v>
      </c>
      <c r="C75" s="1514" t="s">
        <v>254</v>
      </c>
      <c r="D75" s="1514"/>
      <c r="E75" s="1299">
        <f>'Budget-Unrestricted MYP'!F75</f>
        <v>0</v>
      </c>
      <c r="F75" s="790"/>
      <c r="G75" s="790"/>
      <c r="H75" s="54" t="str">
        <f>IF(E75&lt;1," ",IF(G75&lt;1," ",(G75-E75)/E75))</f>
        <v xml:space="preserve"> </v>
      </c>
      <c r="I75" s="797"/>
      <c r="J75" s="544" t="str">
        <f t="shared" ref="J75:J84" si="3">IF(G75&lt;1," ",IF(I75&lt;1," ",(I75-G75)/G75))</f>
        <v xml:space="preserve"> </v>
      </c>
      <c r="K75" s="780"/>
      <c r="L75" s="543" t="str">
        <f t="shared" ref="L75:L84" si="4">IF(I75&lt;1," ",IF(K75&lt;1," ",(K75-I75)/I75))</f>
        <v xml:space="preserve"> </v>
      </c>
    </row>
    <row r="76" spans="1:12" ht="15.75">
      <c r="A76" s="328"/>
      <c r="B76" s="339">
        <v>2</v>
      </c>
      <c r="C76" s="1498"/>
      <c r="D76" s="1498"/>
      <c r="E76" s="1295">
        <f>'Budget-Unrestricted MYP'!F76</f>
        <v>0</v>
      </c>
      <c r="F76" s="790"/>
      <c r="G76" s="790"/>
      <c r="H76" s="54" t="str">
        <f t="shared" ref="H76:H83" si="5">IF(E76&lt;1," ",IF(G76&lt;1," ",(G76-E76)/E76))</f>
        <v xml:space="preserve"> </v>
      </c>
      <c r="I76" s="797"/>
      <c r="J76" s="544" t="str">
        <f t="shared" si="3"/>
        <v xml:space="preserve"> </v>
      </c>
      <c r="K76" s="780"/>
      <c r="L76" s="543" t="str">
        <f t="shared" si="4"/>
        <v xml:space="preserve"> </v>
      </c>
    </row>
    <row r="77" spans="1:12" ht="15.75">
      <c r="A77" s="328"/>
      <c r="B77" s="339">
        <v>3</v>
      </c>
      <c r="C77" s="1498"/>
      <c r="D77" s="1498"/>
      <c r="E77" s="1295">
        <f>'Budget-Unrestricted MYP'!F77</f>
        <v>0</v>
      </c>
      <c r="F77" s="790"/>
      <c r="G77" s="790"/>
      <c r="H77" s="54" t="str">
        <f t="shared" si="5"/>
        <v xml:space="preserve"> </v>
      </c>
      <c r="I77" s="797"/>
      <c r="J77" s="544" t="str">
        <f t="shared" si="3"/>
        <v xml:space="preserve"> </v>
      </c>
      <c r="K77" s="780"/>
      <c r="L77" s="543" t="str">
        <f t="shared" si="4"/>
        <v xml:space="preserve"> </v>
      </c>
    </row>
    <row r="78" spans="1:12" ht="15.75">
      <c r="A78" s="328"/>
      <c r="B78" s="339">
        <v>4</v>
      </c>
      <c r="C78" s="1498"/>
      <c r="D78" s="1498"/>
      <c r="E78" s="1295">
        <f>'Budget-Unrestricted MYP'!F78</f>
        <v>0</v>
      </c>
      <c r="F78" s="790"/>
      <c r="G78" s="790"/>
      <c r="H78" s="54" t="str">
        <f t="shared" si="5"/>
        <v xml:space="preserve"> </v>
      </c>
      <c r="I78" s="797"/>
      <c r="J78" s="544" t="str">
        <f t="shared" si="3"/>
        <v xml:space="preserve"> </v>
      </c>
      <c r="K78" s="780"/>
      <c r="L78" s="543" t="str">
        <f t="shared" si="4"/>
        <v xml:space="preserve"> </v>
      </c>
    </row>
    <row r="79" spans="1:12" ht="15.75">
      <c r="A79" s="328"/>
      <c r="B79" s="339">
        <v>5</v>
      </c>
      <c r="C79" s="1498"/>
      <c r="D79" s="1498"/>
      <c r="E79" s="1295">
        <f>'Budget-Unrestricted MYP'!F79</f>
        <v>0</v>
      </c>
      <c r="F79" s="790"/>
      <c r="G79" s="790"/>
      <c r="H79" s="54" t="str">
        <f t="shared" si="5"/>
        <v xml:space="preserve"> </v>
      </c>
      <c r="I79" s="797"/>
      <c r="J79" s="544" t="str">
        <f t="shared" si="3"/>
        <v xml:space="preserve"> </v>
      </c>
      <c r="K79" s="780"/>
      <c r="L79" s="543" t="str">
        <f t="shared" si="4"/>
        <v xml:space="preserve"> </v>
      </c>
    </row>
    <row r="80" spans="1:12" ht="15.75">
      <c r="A80" s="328"/>
      <c r="B80" s="340">
        <v>6</v>
      </c>
      <c r="C80" s="1499"/>
      <c r="D80" s="1499"/>
      <c r="E80" s="1295">
        <f>'Budget-Unrestricted MYP'!F80</f>
        <v>0</v>
      </c>
      <c r="F80" s="790"/>
      <c r="G80" s="790"/>
      <c r="H80" s="54" t="str">
        <f t="shared" si="5"/>
        <v xml:space="preserve"> </v>
      </c>
      <c r="I80" s="797"/>
      <c r="J80" s="544" t="str">
        <f t="shared" si="3"/>
        <v xml:space="preserve"> </v>
      </c>
      <c r="K80" s="780"/>
      <c r="L80" s="543" t="str">
        <f t="shared" si="4"/>
        <v xml:space="preserve"> </v>
      </c>
    </row>
    <row r="81" spans="1:12" ht="15.75">
      <c r="A81" s="328"/>
      <c r="B81" s="340">
        <v>7</v>
      </c>
      <c r="C81" s="1499"/>
      <c r="D81" s="1499"/>
      <c r="E81" s="1295">
        <f>'Budget-Unrestricted MYP'!F81</f>
        <v>0</v>
      </c>
      <c r="F81" s="790"/>
      <c r="G81" s="790"/>
      <c r="H81" s="54" t="str">
        <f t="shared" si="5"/>
        <v xml:space="preserve"> </v>
      </c>
      <c r="I81" s="797"/>
      <c r="J81" s="544" t="str">
        <f t="shared" si="3"/>
        <v xml:space="preserve"> </v>
      </c>
      <c r="K81" s="780"/>
      <c r="L81" s="543" t="str">
        <f t="shared" si="4"/>
        <v xml:space="preserve"> </v>
      </c>
    </row>
    <row r="82" spans="1:12" ht="15.75">
      <c r="A82" s="72"/>
      <c r="B82" s="340">
        <v>8</v>
      </c>
      <c r="C82" s="1499"/>
      <c r="D82" s="1499"/>
      <c r="E82" s="1298">
        <f>'Budget-Unrestricted MYP'!F82</f>
        <v>0</v>
      </c>
      <c r="F82" s="810"/>
      <c r="G82" s="810"/>
      <c r="H82" s="54" t="str">
        <f t="shared" si="5"/>
        <v xml:space="preserve"> </v>
      </c>
      <c r="I82" s="915"/>
      <c r="J82" s="544" t="str">
        <f t="shared" si="3"/>
        <v xml:space="preserve"> </v>
      </c>
      <c r="K82" s="922"/>
      <c r="L82" s="543" t="str">
        <f t="shared" si="4"/>
        <v xml:space="preserve"> </v>
      </c>
    </row>
    <row r="83" spans="1:12" ht="16.5" thickBot="1">
      <c r="A83" s="72"/>
      <c r="B83" s="1045">
        <v>9</v>
      </c>
      <c r="C83" s="1513"/>
      <c r="D83" s="1513"/>
      <c r="E83" s="1286">
        <f>'Budget-Unrestricted MYP'!F83</f>
        <v>0</v>
      </c>
      <c r="F83" s="792"/>
      <c r="G83" s="792"/>
      <c r="H83" s="54" t="str">
        <f t="shared" si="5"/>
        <v xml:space="preserve"> </v>
      </c>
      <c r="I83" s="914"/>
      <c r="J83" s="545" t="str">
        <f t="shared" si="3"/>
        <v xml:space="preserve"> </v>
      </c>
      <c r="K83" s="781"/>
      <c r="L83" s="546" t="str">
        <f t="shared" si="4"/>
        <v xml:space="preserve"> </v>
      </c>
    </row>
    <row r="84" spans="1:12" ht="17.25" thickTop="1" thickBot="1">
      <c r="A84" s="72"/>
      <c r="B84" s="1046" t="s">
        <v>2</v>
      </c>
      <c r="C84" s="1536" t="s">
        <v>334</v>
      </c>
      <c r="D84" s="1507"/>
      <c r="E84" s="1313">
        <f>'Budget-Unrestricted MYP'!F84</f>
        <v>0</v>
      </c>
      <c r="F84" s="1006">
        <f>SUM(F75:F83)</f>
        <v>0</v>
      </c>
      <c r="G84" s="1006">
        <f>SUM(G75:G83)</f>
        <v>0</v>
      </c>
      <c r="H84" s="1287" t="str">
        <f>IF(E84&lt;1," ",IF(G84&lt;1," ",(G84-E84)/E84))</f>
        <v xml:space="preserve"> </v>
      </c>
      <c r="I84" s="1006">
        <f>SUM(I75:I83)</f>
        <v>0</v>
      </c>
      <c r="J84" s="1007" t="str">
        <f t="shared" si="3"/>
        <v xml:space="preserve"> </v>
      </c>
      <c r="K84" s="1006">
        <f>SUM(K75:K83)</f>
        <v>0</v>
      </c>
      <c r="L84" s="1008" t="str">
        <f t="shared" si="4"/>
        <v xml:space="preserve"> </v>
      </c>
    </row>
    <row r="85" spans="1:12" ht="16.5" thickTop="1">
      <c r="A85" s="72"/>
      <c r="B85" s="1056"/>
      <c r="C85" s="1057"/>
      <c r="D85" s="1057"/>
      <c r="E85" s="181"/>
      <c r="F85" s="56"/>
      <c r="G85" s="181"/>
      <c r="H85" s="56"/>
      <c r="I85" s="181"/>
      <c r="J85" s="56"/>
      <c r="K85" s="56"/>
      <c r="L85" s="975"/>
    </row>
    <row r="86" spans="1:12" ht="15.75">
      <c r="A86" s="72"/>
      <c r="B86" s="402" t="s">
        <v>136</v>
      </c>
      <c r="C86" s="179"/>
      <c r="D86" s="179"/>
      <c r="E86" s="1084"/>
      <c r="F86" s="1269"/>
      <c r="G86" s="1082">
        <f>'1st Interim-Assumptions'!G16</f>
        <v>0</v>
      </c>
      <c r="H86" s="555"/>
      <c r="I86" s="1082">
        <f>'1st Interim-Assumptions'!H16</f>
        <v>0</v>
      </c>
      <c r="J86" s="555"/>
      <c r="K86" s="1082">
        <f>'1st Interim-Assumptions'!J16</f>
        <v>0</v>
      </c>
      <c r="L86" s="760"/>
    </row>
    <row r="87" spans="1:12" ht="15.75">
      <c r="A87" s="328"/>
      <c r="B87" s="402" t="s">
        <v>145</v>
      </c>
      <c r="C87" s="179"/>
      <c r="D87" s="179"/>
      <c r="E87" s="1080"/>
      <c r="F87" s="1270"/>
      <c r="G87" s="1086">
        <f>(1.04446*'1st Interim-ADA'!O76)*G86</f>
        <v>0</v>
      </c>
      <c r="H87" s="54" t="str">
        <f>IF(E87&lt;1," ",IF(G87&lt;1," ",(G87-E87)/E87))</f>
        <v xml:space="preserve"> </v>
      </c>
      <c r="I87" s="1086">
        <f>(1.04446*'1st Interim-ADA'!R76)*I86</f>
        <v>0</v>
      </c>
      <c r="J87" s="313" t="str">
        <f>IF(G87&lt;1," ",IF(I87&lt;1," ",(I87-G87)/G87))</f>
        <v xml:space="preserve"> </v>
      </c>
      <c r="K87" s="1086">
        <f>(1.04446*'1st Interim-ADA'!U76)*K86</f>
        <v>0</v>
      </c>
      <c r="L87" s="356" t="str">
        <f>IF(I87&lt;1," ",IF(K87&lt;1," ",(K87-I87)/I87))</f>
        <v xml:space="preserve"> </v>
      </c>
    </row>
    <row r="88" spans="1:12" ht="15.75">
      <c r="A88" s="72"/>
      <c r="B88" s="415"/>
      <c r="C88" s="415"/>
      <c r="D88" s="415"/>
      <c r="E88" s="1077"/>
      <c r="F88" s="56"/>
      <c r="G88" s="56"/>
      <c r="H88" s="1078"/>
      <c r="I88" s="56"/>
      <c r="J88" s="1078"/>
      <c r="K88" s="56"/>
      <c r="L88" s="975"/>
    </row>
    <row r="89" spans="1:12" ht="15.75">
      <c r="A89" s="328"/>
      <c r="B89" s="178"/>
      <c r="C89" s="178" t="s">
        <v>137</v>
      </c>
      <c r="D89" s="178"/>
      <c r="E89" s="178"/>
      <c r="F89" s="1502"/>
      <c r="G89" s="1502"/>
      <c r="H89" s="1502"/>
      <c r="I89" s="1502"/>
      <c r="J89" s="1502"/>
      <c r="K89" s="56"/>
      <c r="L89" s="666"/>
    </row>
    <row r="90" spans="1:12" ht="15.75">
      <c r="A90" s="328"/>
      <c r="B90" s="339">
        <v>1</v>
      </c>
      <c r="C90" s="1514" t="s">
        <v>422</v>
      </c>
      <c r="D90" s="1514"/>
      <c r="E90" s="1298">
        <f>'Budget-Unrestricted MYP'!F90</f>
        <v>0</v>
      </c>
      <c r="F90" s="790"/>
      <c r="G90" s="790">
        <v>34888</v>
      </c>
      <c r="H90" s="1291" t="str">
        <f t="shared" ref="H90:H108" si="6">IF(E90&lt;1," ",IF(G90&lt;1," ",(G90-E90)/E90))</f>
        <v xml:space="preserve"> </v>
      </c>
      <c r="I90" s="797">
        <v>183621</v>
      </c>
      <c r="J90" s="545">
        <f t="shared" ref="J90:J108" si="7">IF(G90&lt;1," ",IF(I90&lt;1," ",(I90-G90)/G90))</f>
        <v>4.2631563861499657</v>
      </c>
      <c r="K90" s="785">
        <v>275432</v>
      </c>
      <c r="L90" s="667">
        <f t="shared" ref="L90:L108" si="8">IF(I90&lt;1," ",IF(K90&lt;1," ",(K90-I90)/I90))</f>
        <v>0.50000272300009263</v>
      </c>
    </row>
    <row r="91" spans="1:12" ht="15.75">
      <c r="A91" s="328"/>
      <c r="B91" s="339">
        <v>2</v>
      </c>
      <c r="C91" s="1498" t="s">
        <v>423</v>
      </c>
      <c r="D91" s="1501"/>
      <c r="E91" s="1298">
        <f>'Budget-Unrestricted MYP'!F91</f>
        <v>0</v>
      </c>
      <c r="F91" s="810"/>
      <c r="G91" s="810">
        <v>-66384</v>
      </c>
      <c r="H91" s="1291" t="str">
        <f t="shared" si="6"/>
        <v xml:space="preserve"> </v>
      </c>
      <c r="I91" s="915">
        <v>-65001</v>
      </c>
      <c r="J91" s="545" t="str">
        <f t="shared" si="7"/>
        <v xml:space="preserve"> </v>
      </c>
      <c r="K91" s="922">
        <v>-63600</v>
      </c>
      <c r="L91" s="546" t="str">
        <f t="shared" si="8"/>
        <v xml:space="preserve"> </v>
      </c>
    </row>
    <row r="92" spans="1:12" ht="15.75">
      <c r="A92" s="328"/>
      <c r="B92" s="339">
        <v>3</v>
      </c>
      <c r="C92" s="1498" t="s">
        <v>424</v>
      </c>
      <c r="D92" s="1501"/>
      <c r="E92" s="1298">
        <f>'Budget-Unrestricted MYP'!F92</f>
        <v>0</v>
      </c>
      <c r="F92" s="810"/>
      <c r="G92" s="810">
        <v>6482</v>
      </c>
      <c r="H92" s="1291" t="str">
        <f t="shared" si="6"/>
        <v xml:space="preserve"> </v>
      </c>
      <c r="I92" s="915"/>
      <c r="J92" s="545" t="str">
        <f t="shared" si="7"/>
        <v xml:space="preserve"> </v>
      </c>
      <c r="K92" s="922"/>
      <c r="L92" s="546" t="str">
        <f t="shared" si="8"/>
        <v xml:space="preserve"> </v>
      </c>
    </row>
    <row r="93" spans="1:12" ht="15.75">
      <c r="A93" s="328"/>
      <c r="B93" s="339">
        <v>4</v>
      </c>
      <c r="C93" s="1498"/>
      <c r="D93" s="1501"/>
      <c r="E93" s="1298">
        <f>'Budget-Unrestricted MYP'!F93</f>
        <v>0</v>
      </c>
      <c r="F93" s="790"/>
      <c r="G93" s="790"/>
      <c r="H93" s="1291" t="str">
        <f t="shared" si="6"/>
        <v xml:space="preserve"> </v>
      </c>
      <c r="I93" s="797"/>
      <c r="J93" s="545" t="str">
        <f t="shared" si="7"/>
        <v xml:space="preserve"> </v>
      </c>
      <c r="K93" s="780"/>
      <c r="L93" s="546" t="str">
        <f t="shared" si="8"/>
        <v xml:space="preserve"> </v>
      </c>
    </row>
    <row r="94" spans="1:12" ht="15.75">
      <c r="A94" s="72"/>
      <c r="B94" s="339">
        <v>5</v>
      </c>
      <c r="C94" s="1498"/>
      <c r="D94" s="1501"/>
      <c r="E94" s="1298">
        <f>'Budget-Unrestricted MYP'!F94</f>
        <v>0</v>
      </c>
      <c r="F94" s="811"/>
      <c r="G94" s="811"/>
      <c r="H94" s="1291" t="str">
        <f t="shared" si="6"/>
        <v xml:space="preserve"> </v>
      </c>
      <c r="I94" s="916"/>
      <c r="J94" s="545" t="str">
        <f t="shared" si="7"/>
        <v xml:space="preserve"> </v>
      </c>
      <c r="K94" s="923"/>
      <c r="L94" s="546" t="str">
        <f t="shared" si="8"/>
        <v xml:space="preserve"> </v>
      </c>
    </row>
    <row r="95" spans="1:12" ht="15.75">
      <c r="A95" s="329"/>
      <c r="B95" s="340">
        <v>6</v>
      </c>
      <c r="C95" s="1499"/>
      <c r="D95" s="1500"/>
      <c r="E95" s="1298">
        <f>'Budget-Unrestricted MYP'!F95</f>
        <v>0</v>
      </c>
      <c r="F95" s="812"/>
      <c r="G95" s="812"/>
      <c r="H95" s="1288" t="str">
        <f t="shared" si="6"/>
        <v xml:space="preserve"> </v>
      </c>
      <c r="I95" s="917"/>
      <c r="J95" s="544" t="str">
        <f t="shared" si="7"/>
        <v xml:space="preserve"> </v>
      </c>
      <c r="K95" s="924"/>
      <c r="L95" s="543" t="str">
        <f t="shared" si="8"/>
        <v xml:space="preserve"> </v>
      </c>
    </row>
    <row r="96" spans="1:12" ht="15.75">
      <c r="A96" s="329"/>
      <c r="B96" s="340">
        <v>7</v>
      </c>
      <c r="C96" s="1499"/>
      <c r="D96" s="1500"/>
      <c r="E96" s="1298">
        <f>'Budget-Unrestricted MYP'!F96</f>
        <v>0</v>
      </c>
      <c r="F96" s="810"/>
      <c r="G96" s="810"/>
      <c r="H96" s="1288" t="str">
        <f t="shared" si="6"/>
        <v xml:space="preserve"> </v>
      </c>
      <c r="I96" s="915"/>
      <c r="J96" s="544" t="str">
        <f t="shared" si="7"/>
        <v xml:space="preserve"> </v>
      </c>
      <c r="K96" s="922"/>
      <c r="L96" s="543" t="str">
        <f t="shared" si="8"/>
        <v xml:space="preserve"> </v>
      </c>
    </row>
    <row r="97" spans="1:12" ht="15.75">
      <c r="A97" s="329"/>
      <c r="B97" s="340">
        <v>8</v>
      </c>
      <c r="C97" s="1499"/>
      <c r="D97" s="1500"/>
      <c r="E97" s="1298">
        <f>'Budget-Unrestricted MYP'!F97</f>
        <v>0</v>
      </c>
      <c r="F97" s="810"/>
      <c r="G97" s="810"/>
      <c r="H97" s="1288" t="str">
        <f t="shared" si="6"/>
        <v xml:space="preserve"> </v>
      </c>
      <c r="I97" s="915"/>
      <c r="J97" s="544" t="str">
        <f t="shared" si="7"/>
        <v xml:space="preserve"> </v>
      </c>
      <c r="K97" s="922"/>
      <c r="L97" s="543" t="str">
        <f t="shared" si="8"/>
        <v xml:space="preserve"> </v>
      </c>
    </row>
    <row r="98" spans="1:12" ht="15.75">
      <c r="A98" s="329"/>
      <c r="B98" s="340">
        <v>9</v>
      </c>
      <c r="C98" s="1498"/>
      <c r="D98" s="1501"/>
      <c r="E98" s="1298">
        <f>'Budget-Unrestricted MYP'!F98</f>
        <v>0</v>
      </c>
      <c r="F98" s="810"/>
      <c r="G98" s="810"/>
      <c r="H98" s="1288" t="str">
        <f t="shared" si="6"/>
        <v xml:space="preserve"> </v>
      </c>
      <c r="I98" s="915"/>
      <c r="J98" s="544" t="str">
        <f t="shared" si="7"/>
        <v xml:space="preserve"> </v>
      </c>
      <c r="K98" s="922"/>
      <c r="L98" s="543" t="str">
        <f t="shared" si="8"/>
        <v xml:space="preserve"> </v>
      </c>
    </row>
    <row r="99" spans="1:12" ht="15.75">
      <c r="A99" s="329"/>
      <c r="B99" s="153">
        <v>10</v>
      </c>
      <c r="C99" s="1499"/>
      <c r="D99" s="1500"/>
      <c r="E99" s="1298">
        <f>'Budget-Unrestricted MYP'!F99</f>
        <v>0</v>
      </c>
      <c r="F99" s="922"/>
      <c r="G99" s="810"/>
      <c r="H99" s="1288" t="str">
        <f t="shared" si="6"/>
        <v xml:space="preserve"> </v>
      </c>
      <c r="I99" s="915"/>
      <c r="J99" s="544" t="str">
        <f t="shared" si="7"/>
        <v xml:space="preserve"> </v>
      </c>
      <c r="K99" s="922"/>
      <c r="L99" s="543" t="str">
        <f t="shared" si="8"/>
        <v xml:space="preserve"> </v>
      </c>
    </row>
    <row r="100" spans="1:12" ht="15.75">
      <c r="A100" s="72"/>
      <c r="B100" s="153">
        <v>11</v>
      </c>
      <c r="C100" s="1499"/>
      <c r="D100" s="1500"/>
      <c r="E100" s="1298">
        <f>'Budget-Unrestricted MYP'!F100</f>
        <v>0</v>
      </c>
      <c r="F100" s="925"/>
      <c r="G100" s="803"/>
      <c r="H100" s="1288" t="str">
        <f t="shared" si="6"/>
        <v xml:space="preserve"> </v>
      </c>
      <c r="I100" s="803"/>
      <c r="J100" s="544" t="str">
        <f t="shared" si="7"/>
        <v xml:space="preserve"> </v>
      </c>
      <c r="K100" s="925"/>
      <c r="L100" s="543" t="str">
        <f t="shared" si="8"/>
        <v xml:space="preserve"> </v>
      </c>
    </row>
    <row r="101" spans="1:12" ht="15.75">
      <c r="A101" s="72"/>
      <c r="B101" s="153">
        <v>12</v>
      </c>
      <c r="C101" s="1499"/>
      <c r="D101" s="1500"/>
      <c r="E101" s="1298">
        <f>'Budget-Unrestricted MYP'!F101</f>
        <v>0</v>
      </c>
      <c r="F101" s="926"/>
      <c r="G101" s="804"/>
      <c r="H101" s="1288" t="str">
        <f t="shared" si="6"/>
        <v xml:space="preserve"> </v>
      </c>
      <c r="I101" s="804"/>
      <c r="J101" s="544" t="str">
        <f t="shared" si="7"/>
        <v xml:space="preserve"> </v>
      </c>
      <c r="K101" s="926"/>
      <c r="L101" s="543" t="str">
        <f t="shared" si="8"/>
        <v xml:space="preserve"> </v>
      </c>
    </row>
    <row r="102" spans="1:12" ht="15.75">
      <c r="A102" s="72"/>
      <c r="B102" s="153">
        <v>13</v>
      </c>
      <c r="C102" s="1499"/>
      <c r="D102" s="1500"/>
      <c r="E102" s="1298">
        <f>'Budget-Unrestricted MYP'!F102</f>
        <v>0</v>
      </c>
      <c r="F102" s="820"/>
      <c r="G102" s="813"/>
      <c r="H102" s="1288" t="str">
        <f t="shared" si="6"/>
        <v xml:space="preserve"> </v>
      </c>
      <c r="I102" s="918"/>
      <c r="J102" s="544" t="str">
        <f t="shared" si="7"/>
        <v xml:space="preserve"> </v>
      </c>
      <c r="K102" s="820"/>
      <c r="L102" s="543" t="str">
        <f t="shared" si="8"/>
        <v xml:space="preserve"> </v>
      </c>
    </row>
    <row r="103" spans="1:12" ht="15.75">
      <c r="A103" s="72"/>
      <c r="B103" s="153">
        <v>14</v>
      </c>
      <c r="C103" s="1499"/>
      <c r="D103" s="1500"/>
      <c r="E103" s="1298">
        <f>'Budget-Unrestricted MYP'!F103</f>
        <v>0</v>
      </c>
      <c r="F103" s="821"/>
      <c r="G103" s="814"/>
      <c r="H103" s="1288" t="str">
        <f t="shared" si="6"/>
        <v xml:space="preserve"> </v>
      </c>
      <c r="I103" s="919"/>
      <c r="J103" s="544" t="str">
        <f t="shared" si="7"/>
        <v xml:space="preserve"> </v>
      </c>
      <c r="K103" s="821"/>
      <c r="L103" s="543" t="str">
        <f t="shared" si="8"/>
        <v xml:space="preserve"> </v>
      </c>
    </row>
    <row r="104" spans="1:12" ht="15.75">
      <c r="A104" s="72"/>
      <c r="B104" s="153">
        <v>15</v>
      </c>
      <c r="C104" s="1499"/>
      <c r="D104" s="1500"/>
      <c r="E104" s="1298">
        <f>'Budget-Unrestricted MYP'!F104</f>
        <v>0</v>
      </c>
      <c r="F104" s="813"/>
      <c r="G104" s="813"/>
      <c r="H104" s="1288" t="str">
        <f t="shared" si="6"/>
        <v xml:space="preserve"> </v>
      </c>
      <c r="I104" s="918"/>
      <c r="J104" s="544" t="str">
        <f t="shared" si="7"/>
        <v xml:space="preserve"> </v>
      </c>
      <c r="K104" s="820"/>
      <c r="L104" s="543" t="str">
        <f t="shared" si="8"/>
        <v xml:space="preserve"> </v>
      </c>
    </row>
    <row r="105" spans="1:12" ht="15.75">
      <c r="A105" s="72"/>
      <c r="B105" s="153">
        <v>16</v>
      </c>
      <c r="C105" s="1499"/>
      <c r="D105" s="1500"/>
      <c r="E105" s="1298">
        <f>'Budget-Unrestricted MYP'!F105</f>
        <v>0</v>
      </c>
      <c r="F105" s="815"/>
      <c r="G105" s="815"/>
      <c r="H105" s="1288" t="str">
        <f t="shared" si="6"/>
        <v xml:space="preserve"> </v>
      </c>
      <c r="I105" s="920"/>
      <c r="J105" s="544" t="str">
        <f t="shared" si="7"/>
        <v xml:space="preserve"> </v>
      </c>
      <c r="K105" s="822"/>
      <c r="L105" s="543" t="str">
        <f t="shared" si="8"/>
        <v xml:space="preserve"> </v>
      </c>
    </row>
    <row r="106" spans="1:12" ht="15.75">
      <c r="A106" s="72"/>
      <c r="B106" s="153">
        <v>17</v>
      </c>
      <c r="C106" s="1499"/>
      <c r="D106" s="1500"/>
      <c r="E106" s="1298">
        <f>'Budget-Unrestricted MYP'!F106</f>
        <v>0</v>
      </c>
      <c r="F106" s="816"/>
      <c r="G106" s="816"/>
      <c r="H106" s="1288" t="str">
        <f t="shared" si="6"/>
        <v xml:space="preserve"> </v>
      </c>
      <c r="I106" s="921"/>
      <c r="J106" s="544" t="str">
        <f t="shared" si="7"/>
        <v xml:space="preserve"> </v>
      </c>
      <c r="K106" s="823"/>
      <c r="L106" s="543" t="str">
        <f t="shared" si="8"/>
        <v xml:space="preserve"> </v>
      </c>
    </row>
    <row r="107" spans="1:12" ht="16.5" thickBot="1">
      <c r="A107" s="72"/>
      <c r="B107" s="1005">
        <v>18</v>
      </c>
      <c r="C107" s="1504"/>
      <c r="D107" s="1505"/>
      <c r="E107" s="1298">
        <f>'Budget-Unrestricted MYP'!F107</f>
        <v>0</v>
      </c>
      <c r="F107" s="1380"/>
      <c r="G107" s="829"/>
      <c r="H107" s="1290" t="str">
        <f t="shared" si="6"/>
        <v xml:space="preserve"> </v>
      </c>
      <c r="I107" s="829"/>
      <c r="J107" s="664" t="str">
        <f t="shared" si="7"/>
        <v xml:space="preserve"> </v>
      </c>
      <c r="K107" s="927"/>
      <c r="L107" s="665" t="str">
        <f t="shared" si="8"/>
        <v xml:space="preserve"> </v>
      </c>
    </row>
    <row r="108" spans="1:12" ht="17.25" thickTop="1" thickBot="1">
      <c r="A108" s="72"/>
      <c r="B108" s="1009"/>
      <c r="C108" s="1536" t="s">
        <v>333</v>
      </c>
      <c r="D108" s="1507"/>
      <c r="E108" s="1006">
        <f>'Budget-Unrestricted MYP'!F108</f>
        <v>0</v>
      </c>
      <c r="F108" s="1006">
        <f>SUM(F90:F107)</f>
        <v>0</v>
      </c>
      <c r="G108" s="1006">
        <f>SUM(G90:G107)</f>
        <v>-25014</v>
      </c>
      <c r="H108" s="1292" t="str">
        <f t="shared" si="6"/>
        <v xml:space="preserve"> </v>
      </c>
      <c r="I108" s="1006">
        <f>SUM(I90:I107)</f>
        <v>118620</v>
      </c>
      <c r="J108" s="1007" t="str">
        <f t="shared" si="7"/>
        <v xml:space="preserve"> </v>
      </c>
      <c r="K108" s="1006">
        <f>SUM(K90:K107)</f>
        <v>211832</v>
      </c>
      <c r="L108" s="1008">
        <f t="shared" si="8"/>
        <v>0.78580340583375485</v>
      </c>
    </row>
    <row r="109" spans="1:12" ht="16.5" thickTop="1">
      <c r="A109" s="72"/>
      <c r="B109" s="159"/>
      <c r="C109" s="1601"/>
      <c r="D109" s="1601"/>
      <c r="E109" s="720"/>
      <c r="F109" s="514"/>
      <c r="G109" s="514"/>
      <c r="H109" s="953"/>
      <c r="I109" s="514"/>
      <c r="J109" s="953"/>
      <c r="K109" s="514"/>
      <c r="L109" s="976"/>
    </row>
    <row r="110" spans="1:12" ht="15.75">
      <c r="A110" s="328"/>
      <c r="B110" s="178"/>
      <c r="C110" s="178" t="s">
        <v>342</v>
      </c>
      <c r="D110" s="178"/>
      <c r="E110" s="178"/>
      <c r="F110" s="1502"/>
      <c r="G110" s="1502"/>
      <c r="H110" s="1502"/>
      <c r="I110" s="1502"/>
      <c r="J110" s="1502"/>
      <c r="K110" s="56"/>
      <c r="L110" s="666"/>
    </row>
    <row r="111" spans="1:12" ht="15.75">
      <c r="A111" s="72"/>
      <c r="B111" s="339">
        <v>1</v>
      </c>
      <c r="C111" s="1498" t="s">
        <v>255</v>
      </c>
      <c r="D111" s="1501"/>
      <c r="E111" s="1298">
        <f>'Budget-Unrestricted MYP'!F111</f>
        <v>0</v>
      </c>
      <c r="F111" s="1381"/>
      <c r="G111" s="825"/>
      <c r="H111" s="1288" t="str">
        <f t="shared" ref="H111:H117" si="9">IF(E111&lt;1," ",IF(G111&lt;1," ",(G111-E111)/E111))</f>
        <v xml:space="preserve"> </v>
      </c>
      <c r="I111" s="919"/>
      <c r="J111" s="33" t="str">
        <f t="shared" ref="J111:J117" si="10">IF(G111&lt;1," ",IF(I111&lt;1," ",(I111-G111)/G111))</f>
        <v xml:space="preserve"> </v>
      </c>
      <c r="K111" s="928"/>
      <c r="L111" s="706" t="str">
        <f t="shared" ref="L111:L117" si="11">IF(I111&lt;1," ",IF(K111&lt;1," ",(K111-I111)/I111))</f>
        <v xml:space="preserve"> </v>
      </c>
    </row>
    <row r="112" spans="1:12" ht="15.75">
      <c r="A112" s="72"/>
      <c r="B112" s="339">
        <v>2</v>
      </c>
      <c r="C112" s="1498"/>
      <c r="D112" s="1501"/>
      <c r="E112" s="1298">
        <f>'Budget-Unrestricted MYP'!F112</f>
        <v>0</v>
      </c>
      <c r="F112" s="1382"/>
      <c r="G112" s="827"/>
      <c r="H112" s="1289" t="str">
        <f t="shared" si="9"/>
        <v xml:space="preserve"> </v>
      </c>
      <c r="I112" s="827"/>
      <c r="J112" s="84" t="str">
        <f t="shared" si="10"/>
        <v xml:space="preserve"> </v>
      </c>
      <c r="K112" s="929"/>
      <c r="L112" s="707" t="str">
        <f t="shared" si="11"/>
        <v xml:space="preserve"> </v>
      </c>
    </row>
    <row r="113" spans="1:12" ht="15.75">
      <c r="A113" s="72"/>
      <c r="B113" s="339">
        <v>3</v>
      </c>
      <c r="C113" s="1498"/>
      <c r="D113" s="1501"/>
      <c r="E113" s="1298">
        <f>'Budget-Unrestricted MYP'!F113</f>
        <v>0</v>
      </c>
      <c r="F113" s="927"/>
      <c r="G113" s="829"/>
      <c r="H113" s="1290" t="str">
        <f t="shared" si="9"/>
        <v xml:space="preserve"> </v>
      </c>
      <c r="I113" s="831"/>
      <c r="J113" s="383" t="str">
        <f t="shared" si="10"/>
        <v xml:space="preserve"> </v>
      </c>
      <c r="K113" s="930"/>
      <c r="L113" s="708" t="str">
        <f t="shared" si="11"/>
        <v xml:space="preserve"> </v>
      </c>
    </row>
    <row r="114" spans="1:12" ht="15.75">
      <c r="A114" s="72"/>
      <c r="B114" s="339">
        <v>4</v>
      </c>
      <c r="C114" s="1498"/>
      <c r="D114" s="1501"/>
      <c r="E114" s="1298">
        <f>'Budget-Unrestricted MYP'!F114</f>
        <v>0</v>
      </c>
      <c r="F114" s="821"/>
      <c r="G114" s="825"/>
      <c r="H114" s="1288" t="str">
        <f t="shared" si="9"/>
        <v xml:space="preserve"> </v>
      </c>
      <c r="I114" s="919"/>
      <c r="J114" s="33" t="str">
        <f t="shared" si="10"/>
        <v xml:space="preserve"> </v>
      </c>
      <c r="K114" s="931"/>
      <c r="L114" s="709" t="str">
        <f t="shared" si="11"/>
        <v xml:space="preserve"> </v>
      </c>
    </row>
    <row r="115" spans="1:12" ht="15.75">
      <c r="A115" s="72"/>
      <c r="B115" s="339">
        <v>5</v>
      </c>
      <c r="C115" s="1498"/>
      <c r="D115" s="1501"/>
      <c r="E115" s="1298">
        <f>'Budget-Unrestricted MYP'!F115</f>
        <v>0</v>
      </c>
      <c r="F115" s="821"/>
      <c r="G115" s="825"/>
      <c r="H115" s="1288" t="str">
        <f t="shared" si="9"/>
        <v xml:space="preserve"> </v>
      </c>
      <c r="I115" s="919"/>
      <c r="J115" s="33" t="str">
        <f t="shared" si="10"/>
        <v xml:space="preserve"> </v>
      </c>
      <c r="K115" s="931"/>
      <c r="L115" s="709" t="str">
        <f t="shared" si="11"/>
        <v xml:space="preserve"> </v>
      </c>
    </row>
    <row r="116" spans="1:12" ht="16.5" thickBot="1">
      <c r="A116" s="72"/>
      <c r="B116" s="1045">
        <v>6</v>
      </c>
      <c r="C116" s="1504"/>
      <c r="D116" s="1505"/>
      <c r="E116" s="1298">
        <f>'Budget-Unrestricted MYP'!F116</f>
        <v>0</v>
      </c>
      <c r="F116" s="1380"/>
      <c r="G116" s="829"/>
      <c r="H116" s="1291" t="str">
        <f t="shared" si="9"/>
        <v xml:space="preserve"> </v>
      </c>
      <c r="I116" s="831"/>
      <c r="J116" s="100" t="str">
        <f t="shared" si="10"/>
        <v xml:space="preserve"> </v>
      </c>
      <c r="K116" s="930"/>
      <c r="L116" s="708" t="str">
        <f t="shared" si="11"/>
        <v xml:space="preserve"> </v>
      </c>
    </row>
    <row r="117" spans="1:12" ht="17.25" thickTop="1" thickBot="1">
      <c r="A117" s="281"/>
      <c r="B117" s="1035"/>
      <c r="C117" s="1536" t="s">
        <v>332</v>
      </c>
      <c r="D117" s="1507"/>
      <c r="E117" s="1006">
        <f>'Budget-Unrestricted MYP'!F117</f>
        <v>0</v>
      </c>
      <c r="F117" s="1006">
        <f>SUM(F111:F116)</f>
        <v>0</v>
      </c>
      <c r="G117" s="1006">
        <f>SUM(G111:G116)</f>
        <v>0</v>
      </c>
      <c r="H117" s="1292" t="str">
        <f t="shared" si="9"/>
        <v xml:space="preserve"> </v>
      </c>
      <c r="I117" s="1006">
        <f>SUM(I111:I116)</f>
        <v>0</v>
      </c>
      <c r="J117" s="1007" t="str">
        <f t="shared" si="10"/>
        <v xml:space="preserve"> </v>
      </c>
      <c r="K117" s="1006">
        <f>SUM(K111:K116)</f>
        <v>0</v>
      </c>
      <c r="L117" s="650" t="str">
        <f t="shared" si="11"/>
        <v xml:space="preserve"> </v>
      </c>
    </row>
    <row r="118" spans="1:12" ht="15.75">
      <c r="A118" s="2"/>
      <c r="B118" s="3"/>
      <c r="C118" s="3"/>
      <c r="D118" s="49"/>
      <c r="F118" s="50"/>
      <c r="G118" s="50"/>
      <c r="H118" s="4"/>
      <c r="I118" s="50"/>
      <c r="J118" s="4"/>
      <c r="K118" s="50"/>
      <c r="L118" s="4"/>
    </row>
    <row r="119" spans="1:12" ht="15.75">
      <c r="A119" s="2"/>
      <c r="B119" s="2"/>
      <c r="C119" s="2"/>
      <c r="D119" s="2"/>
      <c r="E119" s="2"/>
      <c r="F119" s="34"/>
      <c r="G119" s="34"/>
      <c r="H119" s="2"/>
      <c r="I119" s="34"/>
      <c r="J119" s="2"/>
      <c r="K119" s="34"/>
      <c r="L119" s="2"/>
    </row>
    <row r="120" spans="1:12" ht="15.75">
      <c r="A120" s="2"/>
      <c r="B120" s="2"/>
      <c r="C120" s="2"/>
      <c r="D120" s="2"/>
      <c r="E120" s="2"/>
      <c r="F120" s="34"/>
      <c r="G120" s="34"/>
      <c r="H120" s="2"/>
      <c r="I120" s="34"/>
      <c r="J120" s="2"/>
      <c r="K120" s="34"/>
      <c r="L120" s="2"/>
    </row>
    <row r="121" spans="1:12" ht="15.75">
      <c r="A121" s="2"/>
      <c r="B121" s="2"/>
      <c r="C121" s="2"/>
      <c r="D121" s="2"/>
      <c r="E121" s="2"/>
      <c r="F121" s="34"/>
      <c r="G121" s="34"/>
      <c r="H121" s="2"/>
      <c r="I121" s="34"/>
      <c r="J121" s="2"/>
      <c r="K121" s="34"/>
      <c r="L121" s="2"/>
    </row>
    <row r="122" spans="1:12" ht="15.75">
      <c r="A122" s="2"/>
      <c r="B122" s="2"/>
      <c r="C122" s="2"/>
      <c r="D122" s="2"/>
      <c r="E122" s="2"/>
      <c r="F122" s="34"/>
      <c r="G122" s="34"/>
      <c r="H122" s="2"/>
      <c r="I122" s="34"/>
      <c r="J122" s="2"/>
      <c r="K122" s="34"/>
      <c r="L122" s="2"/>
    </row>
    <row r="123" spans="1:12" ht="15.75">
      <c r="A123" s="2"/>
      <c r="B123" s="2"/>
      <c r="C123" s="2"/>
      <c r="D123" s="2"/>
      <c r="E123" s="2"/>
      <c r="F123" s="34"/>
      <c r="G123" s="34"/>
      <c r="H123" s="2"/>
      <c r="I123" s="34"/>
      <c r="J123" s="2"/>
      <c r="K123" s="34"/>
      <c r="L123" s="2"/>
    </row>
    <row r="124" spans="1:12" ht="15.75">
      <c r="A124" s="2"/>
      <c r="B124" s="2"/>
      <c r="C124" s="2"/>
      <c r="D124" s="2"/>
      <c r="E124" s="2"/>
      <c r="F124" s="34"/>
      <c r="G124" s="34"/>
      <c r="H124" s="2"/>
      <c r="I124" s="34"/>
      <c r="J124" s="2"/>
      <c r="K124" s="34"/>
      <c r="L124" s="2"/>
    </row>
    <row r="125" spans="1:12" ht="15.75">
      <c r="A125" s="2"/>
      <c r="B125" s="2"/>
      <c r="C125" s="2"/>
      <c r="D125" s="2"/>
      <c r="E125" s="2"/>
      <c r="F125" s="34"/>
      <c r="G125" s="34"/>
      <c r="H125" s="2"/>
      <c r="I125" s="34"/>
      <c r="J125" s="2"/>
      <c r="K125" s="34"/>
      <c r="L125" s="2"/>
    </row>
    <row r="126" spans="1:12" ht="15.75">
      <c r="A126" s="2"/>
      <c r="B126" s="2"/>
      <c r="C126" s="2"/>
      <c r="D126" s="2"/>
      <c r="E126" s="2"/>
      <c r="F126" s="34"/>
      <c r="G126" s="34"/>
      <c r="H126" s="2"/>
      <c r="I126" s="34"/>
      <c r="J126" s="2"/>
      <c r="K126" s="34"/>
      <c r="L126" s="2"/>
    </row>
    <row r="127" spans="1:12" ht="15.75">
      <c r="A127" s="2"/>
      <c r="B127" s="2"/>
      <c r="C127" s="2"/>
      <c r="D127" s="2"/>
      <c r="E127" s="2"/>
      <c r="F127" s="34"/>
      <c r="G127" s="34"/>
      <c r="H127" s="2"/>
      <c r="I127" s="34"/>
      <c r="J127" s="2"/>
      <c r="K127" s="34"/>
      <c r="L127" s="2"/>
    </row>
    <row r="128" spans="1:12" ht="15.75">
      <c r="A128" s="2"/>
      <c r="B128" s="2"/>
      <c r="C128" s="2"/>
      <c r="D128" s="2"/>
      <c r="E128" s="2"/>
      <c r="F128" s="34"/>
      <c r="G128" s="34"/>
      <c r="H128" s="2"/>
      <c r="I128" s="34"/>
      <c r="J128" s="2"/>
      <c r="K128" s="34"/>
      <c r="L128" s="2"/>
    </row>
    <row r="129" spans="1:12" ht="15.75">
      <c r="A129" s="2"/>
      <c r="B129" s="2"/>
      <c r="C129" s="2"/>
      <c r="D129" s="2"/>
      <c r="E129" s="2"/>
      <c r="F129" s="34"/>
      <c r="G129" s="34"/>
      <c r="H129" s="2"/>
      <c r="I129" s="34"/>
      <c r="J129" s="2"/>
      <c r="K129" s="34"/>
      <c r="L129" s="2"/>
    </row>
    <row r="130" spans="1:12" ht="15.75">
      <c r="A130" s="2"/>
      <c r="B130" s="2"/>
      <c r="C130" s="2"/>
      <c r="D130" s="2"/>
      <c r="E130" s="2"/>
      <c r="F130" s="34"/>
      <c r="G130" s="34"/>
      <c r="H130" s="2"/>
      <c r="I130" s="34"/>
      <c r="J130" s="2"/>
      <c r="K130" s="34"/>
      <c r="L130" s="2"/>
    </row>
    <row r="131" spans="1:12" ht="15.75">
      <c r="A131" s="2"/>
      <c r="B131" s="2"/>
      <c r="C131" s="2"/>
      <c r="D131" s="2"/>
      <c r="E131" s="2"/>
      <c r="F131" s="34"/>
      <c r="G131" s="34"/>
      <c r="H131" s="2"/>
      <c r="I131" s="34"/>
      <c r="J131" s="2"/>
      <c r="K131" s="34"/>
      <c r="L131" s="2"/>
    </row>
    <row r="132" spans="1:12" ht="15.75">
      <c r="A132" s="2"/>
      <c r="B132" s="2"/>
      <c r="C132" s="2"/>
      <c r="D132" s="2"/>
      <c r="E132" s="2"/>
      <c r="F132" s="34"/>
      <c r="G132" s="34"/>
      <c r="H132" s="2"/>
      <c r="I132" s="34"/>
      <c r="J132" s="2"/>
      <c r="K132" s="34"/>
      <c r="L132" s="2"/>
    </row>
    <row r="133" spans="1:12" ht="15.75">
      <c r="A133" s="2"/>
      <c r="B133" s="2"/>
      <c r="C133" s="2"/>
      <c r="D133" s="2"/>
      <c r="E133" s="2"/>
      <c r="F133" s="34"/>
      <c r="G133" s="34"/>
      <c r="H133" s="2"/>
      <c r="I133" s="34"/>
      <c r="J133" s="2"/>
      <c r="K133" s="34"/>
      <c r="L133" s="2"/>
    </row>
    <row r="134" spans="1:12" ht="15.75">
      <c r="A134" s="2"/>
      <c r="B134" s="2"/>
      <c r="C134" s="2"/>
      <c r="D134" s="2"/>
      <c r="E134" s="2"/>
      <c r="F134" s="34"/>
      <c r="G134" s="34"/>
      <c r="H134" s="2"/>
      <c r="I134" s="34"/>
      <c r="J134" s="2"/>
      <c r="K134" s="34"/>
      <c r="L134" s="2"/>
    </row>
    <row r="135" spans="1:12" ht="15.75">
      <c r="A135" s="2"/>
      <c r="B135" s="2"/>
      <c r="C135" s="2"/>
      <c r="D135" s="2"/>
      <c r="E135" s="2"/>
      <c r="F135" s="34"/>
      <c r="G135" s="34"/>
      <c r="H135" s="2"/>
      <c r="I135" s="34"/>
      <c r="J135" s="2"/>
      <c r="K135" s="34"/>
      <c r="L135" s="2"/>
    </row>
    <row r="136" spans="1:12" ht="15.75">
      <c r="A136" s="2"/>
      <c r="B136" s="2"/>
      <c r="C136" s="2"/>
      <c r="D136" s="2"/>
      <c r="E136" s="2"/>
      <c r="F136" s="34"/>
      <c r="G136" s="34"/>
      <c r="H136" s="2"/>
      <c r="I136" s="34"/>
      <c r="J136" s="2"/>
      <c r="K136" s="34"/>
      <c r="L136" s="2"/>
    </row>
    <row r="137" spans="1:12" ht="15.75">
      <c r="A137" s="2"/>
      <c r="B137" s="2"/>
      <c r="C137" s="2"/>
      <c r="D137" s="2"/>
      <c r="E137" s="2"/>
      <c r="F137" s="34"/>
      <c r="G137" s="34"/>
      <c r="H137" s="2"/>
      <c r="I137" s="34"/>
      <c r="J137" s="2"/>
      <c r="K137" s="34"/>
      <c r="L137" s="2"/>
    </row>
    <row r="138" spans="1:12" ht="15.75">
      <c r="A138" s="2"/>
      <c r="B138" s="2"/>
      <c r="C138" s="2"/>
      <c r="D138" s="2"/>
      <c r="E138" s="2"/>
      <c r="F138" s="34"/>
      <c r="G138" s="34"/>
      <c r="H138" s="2"/>
      <c r="I138" s="34"/>
      <c r="J138" s="2"/>
      <c r="K138" s="34"/>
      <c r="L138" s="2"/>
    </row>
    <row r="139" spans="1:12" ht="15.75">
      <c r="A139" s="2"/>
      <c r="B139" s="2"/>
      <c r="C139" s="2"/>
      <c r="D139" s="2"/>
      <c r="E139" s="2"/>
      <c r="F139" s="34"/>
      <c r="G139" s="34"/>
      <c r="H139" s="2"/>
      <c r="I139" s="34"/>
      <c r="J139" s="2"/>
      <c r="K139" s="34"/>
      <c r="L139" s="2"/>
    </row>
    <row r="140" spans="1:12" ht="15.75">
      <c r="A140" s="2"/>
      <c r="B140" s="2"/>
      <c r="C140" s="2"/>
      <c r="D140" s="2"/>
      <c r="E140" s="2"/>
      <c r="F140" s="34"/>
      <c r="G140" s="34"/>
      <c r="H140" s="2"/>
      <c r="I140" s="34"/>
      <c r="J140" s="2"/>
      <c r="K140" s="34"/>
      <c r="L140" s="2"/>
    </row>
    <row r="141" spans="1:12" ht="15.75">
      <c r="A141" s="2"/>
      <c r="B141" s="2"/>
      <c r="C141" s="2"/>
      <c r="D141" s="2"/>
      <c r="E141" s="2"/>
      <c r="F141" s="34"/>
      <c r="G141" s="34"/>
      <c r="H141" s="2"/>
      <c r="I141" s="34"/>
      <c r="J141" s="2"/>
      <c r="K141" s="34"/>
      <c r="L141" s="2"/>
    </row>
    <row r="142" spans="1:12" ht="15.75">
      <c r="A142" s="2"/>
      <c r="B142" s="2"/>
      <c r="C142" s="2"/>
      <c r="D142" s="2"/>
      <c r="E142" s="2"/>
      <c r="F142" s="34"/>
      <c r="G142" s="34"/>
      <c r="H142" s="2"/>
      <c r="I142" s="34"/>
      <c r="J142" s="2"/>
      <c r="K142" s="34"/>
      <c r="L142" s="2"/>
    </row>
    <row r="143" spans="1:12" ht="15.75">
      <c r="A143" s="2"/>
      <c r="B143" s="2"/>
      <c r="C143" s="2"/>
      <c r="D143" s="2"/>
      <c r="E143" s="2"/>
      <c r="F143" s="34"/>
      <c r="G143" s="34"/>
      <c r="H143" s="2"/>
      <c r="I143" s="34"/>
      <c r="J143" s="2"/>
      <c r="K143" s="34"/>
      <c r="L143" s="2"/>
    </row>
    <row r="144" spans="1:12" ht="15.75">
      <c r="A144" s="2"/>
      <c r="B144" s="2"/>
      <c r="C144" s="2"/>
      <c r="D144" s="2"/>
      <c r="E144" s="2"/>
      <c r="F144" s="34"/>
      <c r="G144" s="34"/>
      <c r="H144" s="2"/>
      <c r="I144" s="34"/>
      <c r="J144" s="2"/>
      <c r="K144" s="34"/>
      <c r="L144" s="2"/>
    </row>
    <row r="145" spans="1:12" ht="15.75">
      <c r="A145" s="2"/>
      <c r="B145" s="2"/>
      <c r="C145" s="2"/>
      <c r="D145" s="2"/>
      <c r="E145" s="2"/>
      <c r="F145" s="34"/>
      <c r="G145" s="34"/>
      <c r="H145" s="2"/>
      <c r="I145" s="34"/>
      <c r="J145" s="2"/>
      <c r="K145" s="34"/>
      <c r="L145" s="2"/>
    </row>
    <row r="146" spans="1:12" ht="15.75">
      <c r="A146" s="2"/>
      <c r="B146" s="2"/>
      <c r="C146" s="2"/>
      <c r="D146" s="2"/>
      <c r="E146" s="2"/>
      <c r="F146" s="34"/>
      <c r="G146" s="34"/>
      <c r="H146" s="2"/>
      <c r="I146" s="34"/>
      <c r="J146" s="2"/>
      <c r="K146" s="34"/>
      <c r="L146" s="2"/>
    </row>
    <row r="147" spans="1:12" ht="15.75">
      <c r="A147" s="2"/>
      <c r="B147" s="2"/>
      <c r="C147" s="2"/>
      <c r="D147" s="2"/>
      <c r="E147" s="2"/>
      <c r="F147" s="34"/>
      <c r="G147" s="34"/>
      <c r="H147" s="2"/>
      <c r="I147" s="34"/>
      <c r="J147" s="2"/>
      <c r="K147" s="34"/>
      <c r="L147" s="2"/>
    </row>
    <row r="148" spans="1:12" ht="15.75">
      <c r="A148" s="2"/>
      <c r="B148" s="2"/>
      <c r="C148" s="2"/>
      <c r="D148" s="2"/>
      <c r="E148" s="2"/>
      <c r="F148" s="34"/>
      <c r="G148" s="34"/>
      <c r="H148" s="2"/>
      <c r="I148" s="34"/>
      <c r="J148" s="2"/>
      <c r="K148" s="34"/>
      <c r="L148" s="2"/>
    </row>
    <row r="149" spans="1:12" ht="15.75">
      <c r="A149" s="2"/>
      <c r="B149" s="2"/>
      <c r="C149" s="2"/>
      <c r="D149" s="2"/>
      <c r="E149" s="2"/>
      <c r="F149" s="34"/>
      <c r="G149" s="34"/>
      <c r="H149" s="2"/>
      <c r="I149" s="34"/>
      <c r="J149" s="2"/>
      <c r="K149" s="34"/>
      <c r="L149" s="2"/>
    </row>
    <row r="150" spans="1:12" ht="15.75">
      <c r="A150" s="2"/>
      <c r="B150" s="2"/>
      <c r="C150" s="2"/>
      <c r="D150" s="2"/>
      <c r="E150" s="2"/>
      <c r="F150" s="34"/>
      <c r="G150" s="34"/>
      <c r="H150" s="2"/>
      <c r="I150" s="34"/>
      <c r="J150" s="2"/>
      <c r="K150" s="34"/>
      <c r="L150" s="2"/>
    </row>
    <row r="151" spans="1:12" ht="15.75">
      <c r="A151" s="2"/>
      <c r="B151" s="2"/>
      <c r="C151" s="2"/>
      <c r="D151" s="2"/>
      <c r="E151" s="2"/>
      <c r="F151" s="34"/>
      <c r="G151" s="34"/>
      <c r="H151" s="2"/>
      <c r="I151" s="34"/>
      <c r="J151" s="2"/>
      <c r="K151" s="34"/>
      <c r="L151" s="2"/>
    </row>
    <row r="152" spans="1:12" ht="15.75">
      <c r="A152" s="2"/>
      <c r="B152" s="2"/>
      <c r="C152" s="2"/>
      <c r="D152" s="2"/>
      <c r="E152" s="2"/>
      <c r="F152" s="34"/>
      <c r="G152" s="34"/>
      <c r="H152" s="2"/>
      <c r="I152" s="34"/>
      <c r="J152" s="2"/>
      <c r="K152" s="34"/>
      <c r="L152" s="2"/>
    </row>
    <row r="153" spans="1:12" ht="15.75">
      <c r="A153" s="2"/>
      <c r="B153" s="2"/>
      <c r="C153" s="2"/>
      <c r="D153" s="2"/>
      <c r="E153" s="2"/>
      <c r="F153" s="34"/>
      <c r="G153" s="34"/>
      <c r="H153" s="2"/>
      <c r="I153" s="34"/>
      <c r="J153" s="2"/>
      <c r="K153" s="34"/>
      <c r="L153" s="2"/>
    </row>
    <row r="154" spans="1:12" ht="15.75">
      <c r="A154" s="2"/>
      <c r="B154" s="2"/>
      <c r="C154" s="2"/>
      <c r="D154" s="2"/>
      <c r="E154" s="2"/>
      <c r="F154" s="34"/>
      <c r="G154" s="34"/>
      <c r="H154" s="2"/>
      <c r="I154" s="34"/>
      <c r="J154" s="2"/>
      <c r="K154" s="34"/>
      <c r="L154" s="2"/>
    </row>
    <row r="155" spans="1:12" ht="15.75">
      <c r="A155" s="2"/>
      <c r="B155" s="2"/>
      <c r="C155" s="2"/>
      <c r="D155" s="2"/>
      <c r="E155" s="2"/>
      <c r="F155" s="34"/>
      <c r="G155" s="34"/>
      <c r="H155" s="2"/>
      <c r="I155" s="34"/>
      <c r="J155" s="2"/>
      <c r="K155" s="34"/>
      <c r="L155" s="2"/>
    </row>
    <row r="156" spans="1:12" ht="15.75">
      <c r="A156" s="2"/>
      <c r="B156" s="2"/>
      <c r="C156" s="2"/>
      <c r="D156" s="2"/>
      <c r="E156" s="2"/>
      <c r="F156" s="34"/>
      <c r="G156" s="34"/>
      <c r="H156" s="2"/>
      <c r="I156" s="34"/>
      <c r="J156" s="2"/>
      <c r="K156" s="34"/>
      <c r="L156" s="2"/>
    </row>
    <row r="157" spans="1:12" ht="15.75">
      <c r="A157" s="2"/>
      <c r="B157" s="2"/>
      <c r="C157" s="2"/>
      <c r="D157" s="2"/>
      <c r="E157" s="2"/>
      <c r="F157" s="34"/>
      <c r="G157" s="34"/>
      <c r="H157" s="2"/>
      <c r="I157" s="34"/>
      <c r="J157" s="2"/>
      <c r="K157" s="34"/>
      <c r="L157" s="2"/>
    </row>
    <row r="158" spans="1:12" ht="15.75">
      <c r="A158" s="2"/>
      <c r="B158" s="2"/>
      <c r="C158" s="2"/>
      <c r="D158" s="2"/>
      <c r="E158" s="2"/>
      <c r="F158" s="34"/>
      <c r="G158" s="34"/>
      <c r="H158" s="2"/>
      <c r="I158" s="34"/>
      <c r="J158" s="2"/>
      <c r="K158" s="34"/>
      <c r="L158" s="2"/>
    </row>
    <row r="159" spans="1:12" ht="15.75">
      <c r="A159" s="2"/>
      <c r="B159" s="2"/>
      <c r="C159" s="2"/>
      <c r="D159" s="2"/>
      <c r="E159" s="2"/>
      <c r="F159" s="34"/>
      <c r="G159" s="34"/>
      <c r="H159" s="2"/>
      <c r="I159" s="34"/>
      <c r="J159" s="2"/>
      <c r="K159" s="34"/>
      <c r="L159" s="2"/>
    </row>
    <row r="160" spans="1:12" ht="15.75">
      <c r="A160" s="2"/>
      <c r="B160" s="2"/>
      <c r="C160" s="2"/>
      <c r="D160" s="2"/>
      <c r="E160" s="2"/>
      <c r="F160" s="34"/>
      <c r="G160" s="34"/>
      <c r="H160" s="2"/>
      <c r="I160" s="34"/>
      <c r="J160" s="2"/>
      <c r="K160" s="34"/>
      <c r="L160" s="2"/>
    </row>
    <row r="161" spans="1:12" ht="15.75">
      <c r="A161" s="2"/>
      <c r="B161" s="2"/>
      <c r="C161" s="2"/>
      <c r="D161" s="2"/>
      <c r="E161" s="2"/>
      <c r="F161" s="34"/>
      <c r="G161" s="34"/>
      <c r="H161" s="2"/>
      <c r="I161" s="34"/>
      <c r="J161" s="2"/>
      <c r="K161" s="34"/>
      <c r="L161" s="2"/>
    </row>
    <row r="162" spans="1:12" ht="15.75">
      <c r="A162" s="2"/>
      <c r="B162" s="2"/>
      <c r="C162" s="2"/>
      <c r="D162" s="2"/>
      <c r="E162" s="2"/>
      <c r="F162" s="34"/>
      <c r="G162" s="34"/>
      <c r="H162" s="2"/>
      <c r="I162" s="34"/>
      <c r="J162" s="2"/>
      <c r="K162" s="34"/>
      <c r="L162" s="2"/>
    </row>
    <row r="163" spans="1:12" ht="15.75">
      <c r="A163" s="2"/>
      <c r="B163" s="2"/>
      <c r="C163" s="2"/>
      <c r="D163" s="2"/>
      <c r="E163" s="2"/>
      <c r="F163" s="34"/>
      <c r="G163" s="34"/>
      <c r="H163" s="2"/>
      <c r="I163" s="34"/>
      <c r="J163" s="2"/>
      <c r="K163" s="34"/>
      <c r="L163" s="2"/>
    </row>
    <row r="164" spans="1:12" ht="15.75">
      <c r="A164" s="2"/>
      <c r="B164" s="2"/>
      <c r="C164" s="2"/>
      <c r="D164" s="2"/>
      <c r="E164" s="2"/>
      <c r="F164" s="34"/>
      <c r="G164" s="34"/>
      <c r="H164" s="2"/>
      <c r="I164" s="34"/>
      <c r="J164" s="2"/>
      <c r="K164" s="34"/>
      <c r="L164" s="2"/>
    </row>
    <row r="165" spans="1:12" ht="15.75">
      <c r="A165" s="2"/>
      <c r="B165" s="2"/>
      <c r="C165" s="2"/>
      <c r="D165" s="2"/>
      <c r="E165" s="2"/>
      <c r="F165" s="34"/>
      <c r="G165" s="34"/>
      <c r="H165" s="2"/>
      <c r="I165" s="34"/>
      <c r="J165" s="2"/>
      <c r="K165" s="34"/>
      <c r="L165" s="2"/>
    </row>
    <row r="166" spans="1:12" ht="15.75">
      <c r="A166" s="2"/>
      <c r="B166" s="2"/>
      <c r="C166" s="2"/>
      <c r="D166" s="2"/>
      <c r="E166" s="2"/>
      <c r="F166" s="34"/>
      <c r="G166" s="34"/>
      <c r="H166" s="2"/>
      <c r="I166" s="34"/>
      <c r="J166" s="2"/>
      <c r="K166" s="34"/>
      <c r="L166" s="2"/>
    </row>
    <row r="167" spans="1:12" ht="15.75">
      <c r="A167" s="2"/>
      <c r="B167" s="2"/>
      <c r="C167" s="2"/>
      <c r="D167" s="2"/>
      <c r="E167" s="2"/>
      <c r="F167" s="34"/>
      <c r="G167" s="34"/>
      <c r="H167" s="2"/>
      <c r="I167" s="34"/>
      <c r="J167" s="2"/>
      <c r="K167" s="34"/>
      <c r="L167" s="2"/>
    </row>
    <row r="168" spans="1:12" ht="15.75">
      <c r="A168" s="2"/>
      <c r="B168" s="2"/>
      <c r="C168" s="2"/>
      <c r="D168" s="2"/>
      <c r="E168" s="2"/>
      <c r="F168" s="34"/>
      <c r="G168" s="34"/>
      <c r="H168" s="2"/>
      <c r="I168" s="34"/>
      <c r="J168" s="2"/>
      <c r="K168" s="34"/>
      <c r="L168" s="2"/>
    </row>
    <row r="169" spans="1:12" ht="15.75">
      <c r="A169" s="2"/>
      <c r="B169" s="2"/>
      <c r="C169" s="2"/>
      <c r="D169" s="2"/>
      <c r="E169" s="2"/>
      <c r="F169" s="34"/>
      <c r="G169" s="34"/>
      <c r="H169" s="2"/>
      <c r="I169" s="34"/>
      <c r="J169" s="2"/>
      <c r="K169" s="34"/>
      <c r="L169" s="2"/>
    </row>
    <row r="170" spans="1:12" ht="15.75">
      <c r="A170" s="2"/>
      <c r="B170" s="2"/>
      <c r="C170" s="2"/>
      <c r="D170" s="2"/>
      <c r="E170" s="2"/>
      <c r="F170" s="34"/>
      <c r="G170" s="34"/>
      <c r="H170" s="2"/>
      <c r="I170" s="34"/>
      <c r="J170" s="2"/>
      <c r="K170" s="34"/>
      <c r="L170" s="2"/>
    </row>
    <row r="171" spans="1:12" ht="15.75">
      <c r="A171" s="2"/>
      <c r="B171" s="2"/>
      <c r="C171" s="2"/>
      <c r="D171" s="2"/>
      <c r="E171" s="2"/>
      <c r="F171" s="34"/>
      <c r="G171" s="34"/>
      <c r="H171" s="2"/>
      <c r="I171" s="34"/>
      <c r="J171" s="2"/>
      <c r="K171" s="34"/>
      <c r="L171" s="2"/>
    </row>
    <row r="172" spans="1:12" ht="15.75">
      <c r="A172" s="2"/>
      <c r="B172" s="2"/>
      <c r="C172" s="2"/>
      <c r="D172" s="2"/>
      <c r="E172" s="2"/>
      <c r="F172" s="34"/>
      <c r="G172" s="34"/>
      <c r="H172" s="2"/>
      <c r="I172" s="34"/>
      <c r="J172" s="2"/>
      <c r="K172" s="34"/>
      <c r="L172" s="2"/>
    </row>
    <row r="173" spans="1:12" ht="15.75">
      <c r="A173" s="2"/>
      <c r="B173" s="2"/>
      <c r="C173" s="2"/>
      <c r="D173" s="2"/>
      <c r="E173" s="2"/>
      <c r="F173" s="34"/>
      <c r="G173" s="34"/>
      <c r="H173" s="2"/>
      <c r="I173" s="34"/>
      <c r="J173" s="2"/>
      <c r="K173" s="34"/>
      <c r="L173" s="2"/>
    </row>
    <row r="174" spans="1:12" ht="15.75">
      <c r="A174" s="2"/>
      <c r="B174" s="2"/>
      <c r="C174" s="2"/>
      <c r="D174" s="2"/>
      <c r="E174" s="2"/>
      <c r="F174" s="34"/>
      <c r="G174" s="34"/>
      <c r="H174" s="2"/>
      <c r="I174" s="34"/>
      <c r="J174" s="2"/>
      <c r="K174" s="34"/>
      <c r="L174" s="2"/>
    </row>
    <row r="175" spans="1:12" ht="15.75">
      <c r="A175" s="2"/>
      <c r="B175" s="2"/>
      <c r="C175" s="2"/>
      <c r="D175" s="2"/>
      <c r="E175" s="2"/>
      <c r="F175" s="34"/>
      <c r="G175" s="34"/>
      <c r="H175" s="2"/>
      <c r="I175" s="34"/>
      <c r="J175" s="2"/>
      <c r="K175" s="34"/>
      <c r="L175" s="2"/>
    </row>
    <row r="176" spans="1:12" ht="15.75">
      <c r="A176" s="2"/>
      <c r="B176" s="2"/>
      <c r="C176" s="2"/>
      <c r="D176" s="2"/>
      <c r="E176" s="2"/>
      <c r="F176" s="34"/>
      <c r="G176" s="34"/>
      <c r="H176" s="2"/>
      <c r="I176" s="34"/>
      <c r="J176" s="2"/>
      <c r="K176" s="34"/>
      <c r="L176" s="2"/>
    </row>
    <row r="177" spans="1:12" ht="15.75">
      <c r="A177" s="2"/>
      <c r="B177" s="2"/>
      <c r="C177" s="2"/>
      <c r="D177" s="2"/>
      <c r="E177" s="2"/>
      <c r="F177" s="34"/>
      <c r="G177" s="34"/>
      <c r="H177" s="2"/>
      <c r="I177" s="34"/>
      <c r="J177" s="2"/>
      <c r="K177" s="34"/>
      <c r="L177" s="2"/>
    </row>
    <row r="178" spans="1:12" ht="15.75">
      <c r="A178" s="2"/>
      <c r="B178" s="2"/>
      <c r="C178" s="2"/>
      <c r="D178" s="2"/>
      <c r="E178" s="2"/>
      <c r="F178" s="34"/>
      <c r="G178" s="34"/>
      <c r="H178" s="2"/>
      <c r="I178" s="34"/>
      <c r="J178" s="2"/>
      <c r="K178" s="34"/>
      <c r="L178" s="2"/>
    </row>
    <row r="179" spans="1:12" ht="15.75">
      <c r="A179" s="2"/>
      <c r="B179" s="2"/>
      <c r="C179" s="2"/>
      <c r="D179" s="2"/>
      <c r="E179" s="2"/>
      <c r="F179" s="34"/>
      <c r="G179" s="34"/>
      <c r="H179" s="2"/>
      <c r="I179" s="34"/>
      <c r="J179" s="2"/>
      <c r="K179" s="34"/>
      <c r="L179" s="2"/>
    </row>
    <row r="180" spans="1:12" ht="15.75">
      <c r="A180" s="2"/>
      <c r="B180" s="2"/>
      <c r="C180" s="2"/>
      <c r="D180" s="2"/>
      <c r="E180" s="2"/>
      <c r="F180" s="34"/>
      <c r="G180" s="34"/>
      <c r="H180" s="2"/>
      <c r="I180" s="34"/>
      <c r="J180" s="2"/>
      <c r="K180" s="34"/>
      <c r="L180" s="2"/>
    </row>
    <row r="181" spans="1:12" ht="15.75">
      <c r="A181" s="2"/>
      <c r="B181" s="2"/>
      <c r="C181" s="2"/>
      <c r="D181" s="2"/>
      <c r="E181" s="2"/>
      <c r="F181" s="34"/>
      <c r="G181" s="34"/>
      <c r="H181" s="2"/>
      <c r="I181" s="34"/>
      <c r="J181" s="2"/>
      <c r="K181" s="34"/>
      <c r="L181" s="2"/>
    </row>
    <row r="182" spans="1:12" ht="15.75">
      <c r="A182" s="2"/>
      <c r="B182" s="2"/>
      <c r="C182" s="2"/>
      <c r="D182" s="2"/>
      <c r="E182" s="2"/>
      <c r="F182" s="34"/>
      <c r="G182" s="34"/>
      <c r="H182" s="2"/>
      <c r="I182" s="34"/>
      <c r="J182" s="2"/>
      <c r="K182" s="34"/>
      <c r="L182" s="2"/>
    </row>
    <row r="183" spans="1:12" ht="15.75">
      <c r="A183" s="2"/>
      <c r="B183" s="2"/>
      <c r="C183" s="2"/>
      <c r="D183" s="2"/>
      <c r="E183" s="2"/>
      <c r="F183" s="34"/>
      <c r="G183" s="34"/>
      <c r="H183" s="2"/>
      <c r="I183" s="34"/>
      <c r="J183" s="2"/>
      <c r="K183" s="34"/>
      <c r="L183" s="2"/>
    </row>
    <row r="184" spans="1:12" ht="15.75">
      <c r="A184" s="2"/>
      <c r="B184" s="2"/>
      <c r="C184" s="2"/>
      <c r="D184" s="2"/>
      <c r="E184" s="2"/>
      <c r="F184" s="34"/>
      <c r="G184" s="34"/>
      <c r="H184" s="2"/>
      <c r="I184" s="34"/>
      <c r="J184" s="2"/>
      <c r="K184" s="34"/>
      <c r="L184" s="2"/>
    </row>
    <row r="185" spans="1:12" ht="15.75">
      <c r="A185" s="2"/>
      <c r="B185" s="2"/>
      <c r="C185" s="2"/>
      <c r="D185" s="2"/>
      <c r="E185" s="2"/>
      <c r="F185" s="34"/>
      <c r="G185" s="34"/>
      <c r="H185" s="2"/>
      <c r="I185" s="34"/>
      <c r="J185" s="2"/>
      <c r="K185" s="34"/>
      <c r="L185" s="2"/>
    </row>
    <row r="186" spans="1:12" ht="15.75">
      <c r="A186" s="2"/>
      <c r="B186" s="2"/>
      <c r="C186" s="2"/>
      <c r="D186" s="2"/>
      <c r="E186" s="2"/>
      <c r="F186" s="34"/>
      <c r="G186" s="34"/>
      <c r="H186" s="2"/>
      <c r="I186" s="34"/>
      <c r="J186" s="2"/>
      <c r="K186" s="34"/>
      <c r="L186" s="2"/>
    </row>
    <row r="187" spans="1:12" ht="15.75">
      <c r="A187" s="2"/>
      <c r="B187" s="2"/>
      <c r="C187" s="2"/>
      <c r="D187" s="2"/>
      <c r="E187" s="2"/>
      <c r="F187" s="34"/>
      <c r="G187" s="34"/>
      <c r="H187" s="2"/>
      <c r="I187" s="34"/>
      <c r="J187" s="2"/>
      <c r="K187" s="34"/>
      <c r="L187" s="2"/>
    </row>
    <row r="188" spans="1:12" ht="15.75">
      <c r="A188" s="2"/>
      <c r="B188" s="2"/>
      <c r="C188" s="2"/>
      <c r="D188" s="2"/>
      <c r="E188" s="2"/>
      <c r="F188" s="34"/>
      <c r="G188" s="34"/>
      <c r="H188" s="2"/>
      <c r="I188" s="34"/>
      <c r="J188" s="2"/>
      <c r="K188" s="34"/>
      <c r="L188" s="2"/>
    </row>
    <row r="189" spans="1:12" ht="15.75">
      <c r="A189" s="2"/>
      <c r="B189" s="2"/>
      <c r="C189" s="2"/>
      <c r="D189" s="2"/>
      <c r="E189" s="2"/>
      <c r="F189" s="34"/>
      <c r="G189" s="34"/>
      <c r="H189" s="2"/>
      <c r="I189" s="34"/>
      <c r="J189" s="2"/>
      <c r="K189" s="34"/>
      <c r="L189" s="2"/>
    </row>
    <row r="190" spans="1:12" ht="15.75">
      <c r="A190" s="2"/>
      <c r="B190" s="2"/>
      <c r="C190" s="2"/>
      <c r="D190" s="2"/>
      <c r="E190" s="2"/>
      <c r="F190" s="34"/>
      <c r="G190" s="34"/>
      <c r="H190" s="2"/>
      <c r="I190" s="34"/>
      <c r="J190" s="2"/>
      <c r="K190" s="34"/>
      <c r="L190" s="2"/>
    </row>
    <row r="191" spans="1:12" ht="15.75">
      <c r="A191" s="2"/>
      <c r="B191" s="2"/>
      <c r="C191" s="2"/>
      <c r="D191" s="2"/>
      <c r="E191" s="2"/>
      <c r="F191" s="34"/>
      <c r="G191" s="34"/>
      <c r="H191" s="2"/>
      <c r="I191" s="34"/>
      <c r="J191" s="2"/>
      <c r="K191" s="34"/>
      <c r="L191" s="2"/>
    </row>
    <row r="192" spans="1:12" ht="15.75">
      <c r="A192" s="2"/>
      <c r="B192" s="2"/>
      <c r="C192" s="2"/>
      <c r="D192" s="2"/>
      <c r="E192" s="2"/>
      <c r="F192" s="34"/>
      <c r="G192" s="34"/>
      <c r="H192" s="2"/>
      <c r="I192" s="34"/>
      <c r="J192" s="2"/>
      <c r="K192" s="34"/>
      <c r="L192" s="2"/>
    </row>
    <row r="193" spans="1:12" ht="15.75">
      <c r="A193" s="2"/>
      <c r="B193" s="2"/>
      <c r="C193" s="2"/>
      <c r="D193" s="2"/>
      <c r="E193" s="2"/>
      <c r="F193" s="34"/>
      <c r="G193" s="34"/>
      <c r="H193" s="2"/>
      <c r="I193" s="34"/>
      <c r="J193" s="2"/>
      <c r="K193" s="34"/>
      <c r="L193" s="2"/>
    </row>
    <row r="194" spans="1:12" ht="15.75">
      <c r="A194" s="2"/>
      <c r="B194" s="2"/>
      <c r="C194" s="2"/>
      <c r="D194" s="2"/>
      <c r="E194" s="2"/>
      <c r="F194" s="34"/>
      <c r="G194" s="34"/>
      <c r="H194" s="2"/>
      <c r="I194" s="34"/>
      <c r="J194" s="2"/>
      <c r="K194" s="34"/>
      <c r="L194" s="2"/>
    </row>
    <row r="195" spans="1:12" ht="15.75">
      <c r="A195" s="2"/>
      <c r="B195" s="2"/>
      <c r="C195" s="2"/>
      <c r="D195" s="2"/>
      <c r="E195" s="2"/>
      <c r="F195" s="34"/>
      <c r="G195" s="34"/>
      <c r="H195" s="2"/>
      <c r="I195" s="34"/>
      <c r="J195" s="2"/>
      <c r="K195" s="34"/>
      <c r="L195" s="2"/>
    </row>
    <row r="196" spans="1:12" ht="15.75">
      <c r="A196" s="2"/>
      <c r="B196" s="2"/>
      <c r="C196" s="2"/>
      <c r="D196" s="2"/>
      <c r="E196" s="2"/>
      <c r="F196" s="34"/>
      <c r="G196" s="34"/>
      <c r="H196" s="2"/>
      <c r="I196" s="34"/>
      <c r="J196" s="2"/>
      <c r="K196" s="34"/>
      <c r="L196" s="2"/>
    </row>
    <row r="197" spans="1:12" ht="15.75">
      <c r="A197" s="2"/>
      <c r="B197" s="2"/>
      <c r="C197" s="2"/>
      <c r="D197" s="2"/>
      <c r="E197" s="2"/>
      <c r="F197" s="34"/>
      <c r="G197" s="34"/>
      <c r="H197" s="2"/>
      <c r="I197" s="34"/>
      <c r="J197" s="2"/>
      <c r="K197" s="34"/>
      <c r="L197" s="2"/>
    </row>
    <row r="198" spans="1:12" ht="15.75">
      <c r="A198" s="2"/>
      <c r="B198" s="2"/>
      <c r="C198" s="2"/>
      <c r="D198" s="2"/>
      <c r="E198" s="2"/>
      <c r="F198" s="34"/>
      <c r="G198" s="34"/>
      <c r="H198" s="2"/>
      <c r="I198" s="34"/>
      <c r="J198" s="2"/>
      <c r="K198" s="34"/>
      <c r="L198" s="2"/>
    </row>
    <row r="199" spans="1:12" ht="15.75">
      <c r="A199" s="2"/>
      <c r="B199" s="2"/>
      <c r="C199" s="2"/>
      <c r="D199" s="2"/>
      <c r="E199" s="2"/>
      <c r="F199" s="34"/>
      <c r="G199" s="34"/>
      <c r="H199" s="2"/>
      <c r="I199" s="34"/>
      <c r="J199" s="2"/>
      <c r="K199" s="34"/>
      <c r="L199" s="2"/>
    </row>
    <row r="200" spans="1:12" ht="15.75">
      <c r="A200" s="2"/>
      <c r="B200" s="2"/>
      <c r="C200" s="2"/>
      <c r="D200" s="2"/>
      <c r="E200" s="2"/>
      <c r="F200" s="34"/>
      <c r="G200" s="34"/>
      <c r="H200" s="2"/>
      <c r="I200" s="34"/>
      <c r="J200" s="2"/>
      <c r="K200" s="34"/>
      <c r="L200" s="2"/>
    </row>
    <row r="201" spans="1:12" ht="15.75">
      <c r="A201" s="2"/>
      <c r="B201" s="2"/>
      <c r="C201" s="2"/>
      <c r="D201" s="2"/>
      <c r="E201" s="2"/>
      <c r="F201" s="34"/>
      <c r="G201" s="34"/>
      <c r="H201" s="2"/>
      <c r="I201" s="34"/>
      <c r="J201" s="2"/>
      <c r="K201" s="34"/>
      <c r="L201" s="2"/>
    </row>
    <row r="202" spans="1:12" ht="15.75">
      <c r="A202" s="2"/>
      <c r="B202" s="2"/>
      <c r="C202" s="2"/>
      <c r="D202" s="2"/>
      <c r="E202" s="2"/>
      <c r="F202" s="34"/>
      <c r="G202" s="34"/>
      <c r="H202" s="2"/>
      <c r="I202" s="34"/>
      <c r="J202" s="2"/>
      <c r="K202" s="34"/>
      <c r="L202" s="2"/>
    </row>
    <row r="203" spans="1:12" ht="15.75">
      <c r="A203" s="2"/>
      <c r="B203" s="2"/>
      <c r="C203" s="2"/>
      <c r="D203" s="2"/>
      <c r="E203" s="2"/>
      <c r="F203" s="34"/>
      <c r="G203" s="34"/>
      <c r="H203" s="2"/>
      <c r="I203" s="34"/>
      <c r="J203" s="2"/>
      <c r="K203" s="34"/>
      <c r="L203" s="2"/>
    </row>
    <row r="204" spans="1:12" ht="15.75">
      <c r="A204" s="2"/>
      <c r="B204" s="2"/>
      <c r="C204" s="2"/>
      <c r="D204" s="2"/>
      <c r="E204" s="2"/>
      <c r="F204" s="34"/>
      <c r="G204" s="34"/>
      <c r="H204" s="2"/>
      <c r="I204" s="34"/>
      <c r="J204" s="2"/>
      <c r="K204" s="34"/>
      <c r="L204" s="2"/>
    </row>
    <row r="205" spans="1:12" ht="15.75">
      <c r="A205" s="2"/>
      <c r="B205" s="2"/>
      <c r="C205" s="2"/>
      <c r="D205" s="2"/>
      <c r="E205" s="2"/>
      <c r="F205" s="34"/>
      <c r="G205" s="34"/>
      <c r="H205" s="2"/>
      <c r="I205" s="34"/>
      <c r="J205" s="2"/>
      <c r="K205" s="34"/>
      <c r="L205" s="2"/>
    </row>
    <row r="206" spans="1:12" ht="15.75">
      <c r="A206" s="2"/>
      <c r="B206" s="2"/>
      <c r="C206" s="2"/>
      <c r="D206" s="2"/>
      <c r="E206" s="2"/>
      <c r="F206" s="34"/>
      <c r="G206" s="34"/>
      <c r="H206" s="2"/>
      <c r="I206" s="34"/>
      <c r="J206" s="2"/>
      <c r="K206" s="34"/>
      <c r="L206" s="2"/>
    </row>
    <row r="207" spans="1:12" ht="15.75">
      <c r="A207" s="2"/>
      <c r="B207" s="2"/>
      <c r="C207" s="2"/>
      <c r="D207" s="2"/>
      <c r="E207" s="2"/>
      <c r="F207" s="34"/>
      <c r="G207" s="34"/>
      <c r="H207" s="2"/>
      <c r="I207" s="34"/>
      <c r="J207" s="2"/>
      <c r="K207" s="34"/>
      <c r="L207" s="2"/>
    </row>
    <row r="208" spans="1:12" ht="15.75">
      <c r="A208" s="2"/>
      <c r="B208" s="2"/>
      <c r="C208" s="2"/>
      <c r="D208" s="2"/>
      <c r="E208" s="2"/>
      <c r="F208" s="34"/>
      <c r="G208" s="34"/>
      <c r="H208" s="2"/>
      <c r="I208" s="34"/>
      <c r="J208" s="2"/>
      <c r="K208" s="34"/>
      <c r="L208" s="2"/>
    </row>
    <row r="209" spans="1:12" ht="15.75">
      <c r="A209" s="2"/>
      <c r="B209" s="2"/>
      <c r="C209" s="2"/>
      <c r="D209" s="2"/>
      <c r="E209" s="2"/>
      <c r="F209" s="34"/>
      <c r="G209" s="34"/>
      <c r="H209" s="2"/>
      <c r="I209" s="34"/>
      <c r="J209" s="2"/>
      <c r="K209" s="34"/>
      <c r="L209" s="2"/>
    </row>
    <row r="210" spans="1:12" ht="15.75">
      <c r="A210" s="2"/>
      <c r="B210" s="2"/>
      <c r="C210" s="2"/>
      <c r="D210" s="2"/>
      <c r="E210" s="2"/>
      <c r="F210" s="34"/>
      <c r="G210" s="34"/>
      <c r="H210" s="2"/>
      <c r="I210" s="34"/>
      <c r="J210" s="2"/>
      <c r="K210" s="34"/>
      <c r="L210" s="2"/>
    </row>
    <row r="211" spans="1:12" ht="15.75">
      <c r="A211" s="2"/>
      <c r="B211" s="2"/>
      <c r="C211" s="2"/>
      <c r="D211" s="2"/>
      <c r="E211" s="2"/>
      <c r="F211" s="34"/>
      <c r="G211" s="34"/>
      <c r="H211" s="2"/>
      <c r="I211" s="34"/>
      <c r="J211" s="2"/>
      <c r="K211" s="34"/>
      <c r="L211" s="2"/>
    </row>
    <row r="212" spans="1:12" ht="15.75">
      <c r="A212" s="2"/>
      <c r="B212" s="2"/>
      <c r="C212" s="2"/>
      <c r="D212" s="2"/>
      <c r="E212" s="2"/>
      <c r="F212" s="34"/>
      <c r="G212" s="34"/>
    </row>
    <row r="213" spans="1:12" ht="15.75">
      <c r="A213" s="2"/>
      <c r="B213" s="2"/>
      <c r="C213" s="2"/>
      <c r="D213" s="2"/>
      <c r="E213" s="2"/>
      <c r="F213" s="34"/>
      <c r="G213" s="34"/>
    </row>
    <row r="214" spans="1:12" ht="15.75">
      <c r="A214" s="2"/>
      <c r="B214" s="2"/>
      <c r="C214" s="2"/>
      <c r="D214" s="2"/>
      <c r="E214" s="2"/>
      <c r="F214" s="34"/>
      <c r="G214" s="34"/>
    </row>
    <row r="215" spans="1:12" ht="15.75">
      <c r="A215" s="2"/>
      <c r="B215" s="2"/>
      <c r="C215" s="2"/>
      <c r="D215" s="2"/>
      <c r="E215" s="2"/>
      <c r="F215" s="34"/>
      <c r="G215" s="34"/>
    </row>
    <row r="216" spans="1:12" ht="15.75">
      <c r="A216" s="2"/>
      <c r="B216" s="2"/>
      <c r="C216" s="2"/>
      <c r="D216" s="2"/>
      <c r="E216" s="2"/>
      <c r="F216" s="34"/>
      <c r="G216" s="34"/>
    </row>
    <row r="217" spans="1:12" ht="15.75">
      <c r="A217" s="2"/>
      <c r="B217" s="2"/>
      <c r="C217" s="2"/>
      <c r="D217" s="2"/>
      <c r="E217" s="2"/>
      <c r="F217" s="34"/>
      <c r="G217" s="34"/>
    </row>
    <row r="218" spans="1:12" ht="15.75">
      <c r="A218" s="2"/>
      <c r="B218" s="2"/>
      <c r="C218" s="2"/>
      <c r="D218" s="2"/>
      <c r="E218" s="2"/>
      <c r="F218" s="34"/>
      <c r="G218" s="34"/>
    </row>
    <row r="219" spans="1:12" ht="15.75">
      <c r="A219" s="2"/>
      <c r="B219" s="2"/>
      <c r="C219" s="2"/>
      <c r="D219" s="2"/>
      <c r="E219" s="2"/>
      <c r="F219" s="34"/>
      <c r="G219" s="34"/>
    </row>
    <row r="220" spans="1:12" ht="15.75">
      <c r="A220" s="2"/>
      <c r="B220" s="2"/>
      <c r="C220" s="2"/>
      <c r="D220" s="2"/>
      <c r="E220" s="2"/>
      <c r="F220" s="34"/>
      <c r="G220" s="34"/>
    </row>
    <row r="221" spans="1:12" ht="15.75">
      <c r="A221" s="2"/>
      <c r="B221" s="2"/>
      <c r="C221" s="2"/>
      <c r="D221" s="2"/>
      <c r="E221" s="2"/>
      <c r="F221" s="34"/>
      <c r="G221" s="34"/>
    </row>
    <row r="222" spans="1:12" ht="15.75">
      <c r="A222" s="2"/>
      <c r="B222" s="2"/>
      <c r="C222" s="2"/>
      <c r="D222" s="2"/>
      <c r="E222" s="2"/>
      <c r="F222" s="34"/>
      <c r="G222" s="34"/>
    </row>
    <row r="223" spans="1:12" ht="15.75">
      <c r="A223" s="2"/>
      <c r="B223" s="2"/>
      <c r="C223" s="2"/>
      <c r="D223" s="2"/>
      <c r="E223" s="2"/>
      <c r="F223" s="34"/>
      <c r="G223" s="34"/>
    </row>
    <row r="224" spans="1:12" ht="15.75">
      <c r="A224" s="2"/>
      <c r="B224" s="2"/>
      <c r="C224" s="2"/>
      <c r="D224" s="2"/>
      <c r="E224" s="2"/>
      <c r="F224" s="34"/>
      <c r="G224" s="34"/>
    </row>
    <row r="225" spans="1:7" ht="15.75">
      <c r="A225" s="2"/>
      <c r="B225" s="2"/>
      <c r="C225" s="2"/>
      <c r="D225" s="2"/>
      <c r="E225" s="2"/>
      <c r="F225" s="34"/>
      <c r="G225" s="34"/>
    </row>
    <row r="226" spans="1:7" ht="15.75">
      <c r="A226" s="2"/>
      <c r="B226" s="2"/>
      <c r="C226" s="2"/>
      <c r="D226" s="2"/>
      <c r="E226" s="2"/>
      <c r="F226" s="34"/>
      <c r="G226" s="34"/>
    </row>
    <row r="227" spans="1:7" ht="15.75">
      <c r="A227" s="2"/>
      <c r="B227" s="2"/>
      <c r="C227" s="2"/>
      <c r="D227" s="2"/>
      <c r="E227" s="2"/>
      <c r="F227" s="34"/>
      <c r="G227" s="34"/>
    </row>
    <row r="228" spans="1:7" ht="15.75">
      <c r="A228" s="2"/>
      <c r="B228" s="2"/>
      <c r="C228" s="2"/>
      <c r="D228" s="2"/>
      <c r="E228" s="2"/>
      <c r="F228" s="34"/>
      <c r="G228" s="34"/>
    </row>
    <row r="229" spans="1:7" ht="15.75">
      <c r="A229" s="2"/>
      <c r="B229" s="2"/>
      <c r="C229" s="2"/>
      <c r="D229" s="2"/>
      <c r="E229" s="2"/>
      <c r="F229" s="34"/>
      <c r="G229" s="34"/>
    </row>
    <row r="230" spans="1:7" ht="15.75">
      <c r="A230" s="2"/>
      <c r="B230" s="2"/>
      <c r="C230" s="2"/>
      <c r="D230" s="2"/>
      <c r="E230" s="2"/>
      <c r="F230" s="34"/>
      <c r="G230" s="34"/>
    </row>
    <row r="231" spans="1:7" ht="15.75">
      <c r="A231" s="2"/>
      <c r="B231" s="2"/>
      <c r="C231" s="2"/>
      <c r="D231" s="2"/>
      <c r="E231" s="2"/>
      <c r="F231" s="34"/>
      <c r="G231" s="34"/>
    </row>
    <row r="232" spans="1:7" ht="15.75">
      <c r="A232" s="2"/>
      <c r="B232" s="2"/>
      <c r="C232" s="2"/>
      <c r="D232" s="2"/>
      <c r="E232" s="2"/>
      <c r="F232" s="34"/>
      <c r="G232" s="34"/>
    </row>
    <row r="233" spans="1:7" ht="15.75">
      <c r="A233" s="2"/>
      <c r="B233" s="2"/>
      <c r="C233" s="2"/>
      <c r="D233" s="2"/>
      <c r="E233" s="2"/>
      <c r="F233" s="34"/>
      <c r="G233" s="34"/>
    </row>
    <row r="234" spans="1:7" ht="15.75">
      <c r="A234" s="2"/>
      <c r="B234" s="2"/>
      <c r="C234" s="2"/>
      <c r="D234" s="2"/>
      <c r="E234" s="2"/>
      <c r="F234" s="34"/>
      <c r="G234" s="34"/>
    </row>
    <row r="235" spans="1:7" ht="15.75">
      <c r="A235" s="2"/>
      <c r="B235" s="2"/>
      <c r="C235" s="2"/>
      <c r="D235" s="2"/>
      <c r="E235" s="2"/>
      <c r="F235" s="34"/>
      <c r="G235" s="34"/>
    </row>
    <row r="236" spans="1:7" ht="15.75">
      <c r="A236" s="2"/>
      <c r="B236" s="2"/>
      <c r="C236" s="2"/>
      <c r="D236" s="2"/>
      <c r="E236" s="2"/>
      <c r="F236" s="34"/>
      <c r="G236" s="34"/>
    </row>
    <row r="237" spans="1:7" ht="15.75">
      <c r="A237" s="2"/>
      <c r="B237" s="2"/>
      <c r="C237" s="2"/>
      <c r="D237" s="2"/>
      <c r="E237" s="2"/>
      <c r="F237" s="34"/>
      <c r="G237" s="34"/>
    </row>
    <row r="238" spans="1:7" ht="15.75">
      <c r="A238" s="2"/>
      <c r="B238" s="2"/>
      <c r="C238" s="2"/>
      <c r="D238" s="2"/>
      <c r="E238" s="2"/>
      <c r="F238" s="34"/>
      <c r="G238" s="34"/>
    </row>
    <row r="239" spans="1:7" ht="15.75">
      <c r="A239" s="2"/>
      <c r="B239" s="2"/>
      <c r="C239" s="2"/>
      <c r="D239" s="2"/>
      <c r="E239" s="2"/>
      <c r="F239" s="34"/>
      <c r="G239" s="34"/>
    </row>
  </sheetData>
  <sheetProtection password="B5CC" sheet="1"/>
  <mergeCells count="60">
    <mergeCell ref="F47:I47"/>
    <mergeCell ref="C74:J74"/>
    <mergeCell ref="C75:D75"/>
    <mergeCell ref="F38:I38"/>
    <mergeCell ref="F40:I40"/>
    <mergeCell ref="F41:I41"/>
    <mergeCell ref="A39:D39"/>
    <mergeCell ref="B44:D44"/>
    <mergeCell ref="A1:C1"/>
    <mergeCell ref="A3:C3"/>
    <mergeCell ref="C90:D90"/>
    <mergeCell ref="C91:D91"/>
    <mergeCell ref="C80:D80"/>
    <mergeCell ref="C83:D83"/>
    <mergeCell ref="C84:D84"/>
    <mergeCell ref="A46:D46"/>
    <mergeCell ref="A2:C2"/>
    <mergeCell ref="B51:D51"/>
    <mergeCell ref="F110:J110"/>
    <mergeCell ref="C105:D105"/>
    <mergeCell ref="C106:D106"/>
    <mergeCell ref="C93:D93"/>
    <mergeCell ref="C94:D94"/>
    <mergeCell ref="C101:D101"/>
    <mergeCell ref="C102:D102"/>
    <mergeCell ref="C103:D103"/>
    <mergeCell ref="C104:D104"/>
    <mergeCell ref="C96:D96"/>
    <mergeCell ref="C92:D92"/>
    <mergeCell ref="C95:D95"/>
    <mergeCell ref="C112:D112"/>
    <mergeCell ref="C116:D116"/>
    <mergeCell ref="C97:D97"/>
    <mergeCell ref="C100:D100"/>
    <mergeCell ref="C99:D99"/>
    <mergeCell ref="C111:D111"/>
    <mergeCell ref="C98:D98"/>
    <mergeCell ref="C114:D114"/>
    <mergeCell ref="C117:D117"/>
    <mergeCell ref="C107:D107"/>
    <mergeCell ref="C108:D108"/>
    <mergeCell ref="C109:D109"/>
    <mergeCell ref="C113:D113"/>
    <mergeCell ref="C115:D115"/>
    <mergeCell ref="F89:J89"/>
    <mergeCell ref="C81:D81"/>
    <mergeCell ref="C78:D78"/>
    <mergeCell ref="C79:D79"/>
    <mergeCell ref="A8:C8"/>
    <mergeCell ref="A28:C28"/>
    <mergeCell ref="F28:I28"/>
    <mergeCell ref="F48:I48"/>
    <mergeCell ref="F58:I58"/>
    <mergeCell ref="C82:D82"/>
    <mergeCell ref="F11:I11"/>
    <mergeCell ref="F12:I12"/>
    <mergeCell ref="F27:I27"/>
    <mergeCell ref="C77:D77"/>
    <mergeCell ref="C76:D76"/>
    <mergeCell ref="F73:J73"/>
  </mergeCells>
  <phoneticPr fontId="6" type="noConversion"/>
  <conditionalFormatting sqref="A1:A3 D2:D3">
    <cfRule type="containsText" dxfId="134" priority="1" stopIfTrue="1" operator="containsText" text="Enter">
      <formula>NOT(ISERROR(SEARCH("Enter",A1)))</formula>
    </cfRule>
  </conditionalFormatting>
  <printOptions horizontalCentered="1"/>
  <pageMargins left="0.25" right="0.25" top="0.75" bottom="0.75" header="0.3" footer="0.3"/>
  <pageSetup scale="25" orientation="landscape" r:id="rId1"/>
  <headerFooter alignWithMargins="0">
    <oddFooter>&amp;A&amp;RPage &amp;P</oddFooter>
  </headerFooter>
  <rowBreaks count="2" manualBreakCount="2">
    <brk id="46" max="16383" man="1"/>
    <brk id="72" max="16383" man="1"/>
  </rowBreaks>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8">
    <tabColor theme="4"/>
    <pageSetUpPr fitToPage="1"/>
  </sheetPr>
  <dimension ref="A1:AF239"/>
  <sheetViews>
    <sheetView showGridLines="0" view="pageBreakPreview" zoomScale="85" zoomScaleNormal="100" zoomScaleSheetLayoutView="85" workbookViewId="0">
      <pane xSplit="4" ySplit="10" topLeftCell="E11" activePane="bottomRight" state="frozen"/>
      <selection activeCell="A25" sqref="A25"/>
      <selection pane="topRight" activeCell="A25" sqref="A25"/>
      <selection pane="bottomLeft" activeCell="A25" sqref="A25"/>
      <selection pane="bottomRight" activeCell="A25" sqref="A25"/>
    </sheetView>
  </sheetViews>
  <sheetFormatPr defaultRowHeight="12.75"/>
  <cols>
    <col min="1" max="1" width="5.42578125" customWidth="1"/>
    <col min="2" max="2" width="3" customWidth="1"/>
    <col min="3" max="3" width="85.140625" customWidth="1"/>
    <col min="4" max="4" width="11" customWidth="1"/>
    <col min="5" max="7" width="14.5703125" customWidth="1"/>
    <col min="8" max="8" width="10.5703125" customWidth="1"/>
    <col min="9" max="9" width="14.5703125" customWidth="1"/>
    <col min="10" max="10" width="10.5703125" customWidth="1"/>
    <col min="11" max="11" width="14.5703125" customWidth="1"/>
    <col min="12" max="12" width="10.5703125" customWidth="1"/>
    <col min="13" max="32" width="9.140625" style="1383" customWidth="1"/>
  </cols>
  <sheetData>
    <row r="1" spans="1:12" ht="15.75">
      <c r="A1" s="1411" t="str">
        <f>IF('INTERIM-CERTIFICATION'!$M$1="","CHARTER NAME: Enter Charter Name on INTERIM-CERTIFICATION Worksheet",(CONCATENATE("CHARTER NAME: ",'INTERIM-CERTIFICATION'!$M$1)))</f>
        <v>CHARTER NAME: Elite Academic Academy - Adult Work Force Investment</v>
      </c>
      <c r="B1" s="1411"/>
      <c r="C1" s="1411"/>
      <c r="D1" s="240"/>
      <c r="E1" s="13"/>
      <c r="F1" s="165"/>
      <c r="G1" s="164"/>
      <c r="H1" s="1"/>
      <c r="I1" s="166"/>
      <c r="J1" s="1"/>
      <c r="K1" s="166"/>
      <c r="L1" s="1"/>
    </row>
    <row r="2" spans="1:12" ht="15.75">
      <c r="A2" s="1411" t="str">
        <f>IF('INTERIM-CERTIFICATION'!$M$2="","CDS #: Enter Charter CDS # on INTERIM-CERTIFICATION Worksheet",(_xlfn.CONCAT("CDS #: ",'INTERIM-CERTIFICATION'!$M$2)))</f>
        <v>CDS #: 36-75051-0138107</v>
      </c>
      <c r="B2" s="1411"/>
      <c r="C2" s="1411"/>
      <c r="D2" s="240"/>
      <c r="E2" s="13"/>
      <c r="F2" s="165"/>
      <c r="G2" s="165"/>
      <c r="H2" s="1"/>
      <c r="I2" s="166"/>
      <c r="J2" s="1"/>
      <c r="K2" s="166"/>
      <c r="L2" s="1"/>
    </row>
    <row r="3" spans="1:12" ht="15.75">
      <c r="A3" s="1411" t="str">
        <f>IF('INTERIM-CERTIFICATION'!$M$5="","CHARTER #: Enter Charter # on INTERIM-CERTIFICATION Worksheet",(_xlfn.CONCAT("CHARTER #: ",'INTERIM-CERTIFICATION'!$M$5)))</f>
        <v>CHARTER #: 1975</v>
      </c>
      <c r="B3" s="1411"/>
      <c r="C3" s="1411"/>
      <c r="D3" s="240"/>
      <c r="E3" s="13"/>
      <c r="F3" s="164"/>
      <c r="G3" s="164"/>
      <c r="H3" s="1"/>
      <c r="I3" s="166"/>
      <c r="J3" s="1"/>
      <c r="K3" s="166"/>
      <c r="L3" s="1"/>
    </row>
    <row r="4" spans="1:12" ht="15.75">
      <c r="A4" s="2"/>
      <c r="B4" s="57"/>
      <c r="C4" s="57"/>
      <c r="D4" s="167" t="str">
        <f>'1st Interim-ADA'!J4</f>
        <v>Fiscal Year 2020-21 First Interim Report</v>
      </c>
      <c r="E4" s="57"/>
      <c r="F4" s="57"/>
      <c r="G4" s="57"/>
      <c r="H4" s="57"/>
      <c r="I4" s="57"/>
      <c r="J4" s="57"/>
      <c r="K4" s="57"/>
      <c r="L4" s="57"/>
    </row>
    <row r="5" spans="1:12" ht="15.75">
      <c r="A5" s="13"/>
      <c r="B5" s="13"/>
      <c r="C5" s="57"/>
      <c r="D5" s="167" t="s">
        <v>217</v>
      </c>
      <c r="E5" s="57"/>
      <c r="F5" s="168"/>
      <c r="G5" s="168"/>
      <c r="H5" s="1"/>
      <c r="I5" s="169"/>
      <c r="J5" s="1"/>
      <c r="K5" s="169"/>
      <c r="L5" s="1"/>
    </row>
    <row r="6" spans="1:12" ht="16.5" thickBot="1">
      <c r="A6" s="1113">
        <f>Instructions!H1</f>
        <v>0</v>
      </c>
      <c r="B6" s="13"/>
      <c r="C6" s="13"/>
      <c r="D6" s="13"/>
      <c r="E6" s="13"/>
      <c r="F6" s="164"/>
      <c r="G6" s="164"/>
      <c r="H6" s="1"/>
      <c r="I6" s="166"/>
      <c r="J6" s="1"/>
      <c r="K6" s="166"/>
      <c r="L6" s="1"/>
    </row>
    <row r="7" spans="1:12" ht="15.75">
      <c r="A7" s="283"/>
      <c r="B7" s="278"/>
      <c r="C7" s="278"/>
      <c r="D7" s="347"/>
      <c r="E7" s="348"/>
      <c r="F7" s="349" t="s">
        <v>176</v>
      </c>
      <c r="G7" s="349" t="str">
        <f>$F$7</f>
        <v>First Interim</v>
      </c>
      <c r="H7" s="348"/>
      <c r="I7" s="350" t="str">
        <f>$F$7</f>
        <v>First Interim</v>
      </c>
      <c r="J7" s="348"/>
      <c r="K7" s="350" t="str">
        <f>$F$7</f>
        <v>First Interim</v>
      </c>
      <c r="L7" s="517"/>
    </row>
    <row r="8" spans="1:12" ht="15.75">
      <c r="A8" s="1509" t="s">
        <v>22</v>
      </c>
      <c r="B8" s="1510"/>
      <c r="C8" s="1510"/>
      <c r="D8" s="58"/>
      <c r="E8" s="15" t="s">
        <v>18</v>
      </c>
      <c r="F8" s="510" t="s">
        <v>64</v>
      </c>
      <c r="G8" s="174" t="s">
        <v>20</v>
      </c>
      <c r="H8" s="15" t="s">
        <v>19</v>
      </c>
      <c r="I8" s="351" t="s">
        <v>20</v>
      </c>
      <c r="J8" s="15" t="s">
        <v>19</v>
      </c>
      <c r="K8" s="351" t="s">
        <v>20</v>
      </c>
      <c r="L8" s="518" t="s">
        <v>19</v>
      </c>
    </row>
    <row r="9" spans="1:12" ht="15.75">
      <c r="A9" s="72"/>
      <c r="B9" s="1"/>
      <c r="C9" s="1"/>
      <c r="D9" s="58"/>
      <c r="E9" s="15" t="s">
        <v>17</v>
      </c>
      <c r="F9" s="174" t="s">
        <v>143</v>
      </c>
      <c r="G9" s="174" t="s">
        <v>17</v>
      </c>
      <c r="H9" s="15" t="s">
        <v>23</v>
      </c>
      <c r="I9" s="351" t="s">
        <v>17</v>
      </c>
      <c r="J9" s="15" t="s">
        <v>23</v>
      </c>
      <c r="K9" s="351" t="s">
        <v>17</v>
      </c>
      <c r="L9" s="518" t="s">
        <v>23</v>
      </c>
    </row>
    <row r="10" spans="1:12" ht="16.5" thickBot="1">
      <c r="A10" s="352"/>
      <c r="B10" s="176"/>
      <c r="C10" s="176"/>
      <c r="D10" s="59"/>
      <c r="E10" s="16" t="str">
        <f>'1st Interim-Unrestricted MYP'!E10</f>
        <v>2020-21</v>
      </c>
      <c r="F10" s="177" t="str">
        <f>'1st Interim-Unrestricted MYP'!F10</f>
        <v>2020</v>
      </c>
      <c r="G10" s="239" t="str">
        <f>E10</f>
        <v>2020-21</v>
      </c>
      <c r="H10" s="16"/>
      <c r="I10" s="353" t="str">
        <f>'1st Interim-Unrestricted MYP'!I10</f>
        <v>2021-22</v>
      </c>
      <c r="J10" s="16"/>
      <c r="K10" s="353" t="str">
        <f>'1st Interim-Unrestricted MYP'!K10</f>
        <v>2022-23</v>
      </c>
      <c r="L10" s="519"/>
    </row>
    <row r="11" spans="1:12" ht="16.5" thickTop="1">
      <c r="A11" s="354" t="s">
        <v>1</v>
      </c>
      <c r="B11" s="1"/>
      <c r="C11" s="1"/>
      <c r="D11" s="386"/>
      <c r="E11" s="14"/>
      <c r="F11" s="1600"/>
      <c r="G11" s="1600"/>
      <c r="H11" s="1600"/>
      <c r="I11" s="1600"/>
      <c r="J11" s="511"/>
      <c r="K11" s="511"/>
      <c r="L11" s="520"/>
    </row>
    <row r="12" spans="1:12" ht="15.75">
      <c r="A12" s="354"/>
      <c r="B12" s="321" t="s">
        <v>319</v>
      </c>
      <c r="C12" s="153"/>
      <c r="D12" s="146"/>
      <c r="E12" s="387"/>
      <c r="F12" s="1598"/>
      <c r="G12" s="1598"/>
      <c r="H12" s="1598"/>
      <c r="I12" s="1598"/>
      <c r="J12" s="158"/>
      <c r="K12" s="158"/>
      <c r="L12" s="521"/>
    </row>
    <row r="13" spans="1:12" ht="15.75">
      <c r="A13" s="354"/>
      <c r="B13" s="522"/>
      <c r="C13" s="562" t="s">
        <v>163</v>
      </c>
      <c r="D13" s="524">
        <v>8011</v>
      </c>
      <c r="E13" s="668"/>
      <c r="F13" s="642"/>
      <c r="G13" s="642"/>
      <c r="H13" s="541"/>
      <c r="I13" s="645"/>
      <c r="J13" s="541"/>
      <c r="K13" s="642"/>
      <c r="L13" s="526"/>
    </row>
    <row r="14" spans="1:12" ht="15.75">
      <c r="A14" s="354"/>
      <c r="B14" s="522"/>
      <c r="C14" s="562" t="s">
        <v>164</v>
      </c>
      <c r="D14" s="524">
        <v>8012</v>
      </c>
      <c r="E14" s="668"/>
      <c r="F14" s="642"/>
      <c r="G14" s="642"/>
      <c r="H14" s="669"/>
      <c r="I14" s="645"/>
      <c r="J14" s="672"/>
      <c r="K14" s="642"/>
      <c r="L14" s="552"/>
    </row>
    <row r="15" spans="1:12" ht="15.75">
      <c r="A15" s="72"/>
      <c r="B15" s="522"/>
      <c r="C15" s="562" t="s">
        <v>317</v>
      </c>
      <c r="D15" s="524">
        <v>8019</v>
      </c>
      <c r="E15" s="668"/>
      <c r="F15" s="642"/>
      <c r="G15" s="642"/>
      <c r="H15" s="670"/>
      <c r="I15" s="645"/>
      <c r="J15" s="541"/>
      <c r="K15" s="642"/>
      <c r="L15" s="526"/>
    </row>
    <row r="16" spans="1:12" ht="15.75">
      <c r="A16" s="72"/>
      <c r="B16" s="522"/>
      <c r="C16" s="562" t="s">
        <v>318</v>
      </c>
      <c r="D16" s="524">
        <v>8096</v>
      </c>
      <c r="E16" s="668"/>
      <c r="F16" s="642"/>
      <c r="G16" s="641"/>
      <c r="H16" s="671"/>
      <c r="I16" s="646"/>
      <c r="J16" s="672"/>
      <c r="K16" s="641"/>
      <c r="L16" s="552"/>
    </row>
    <row r="17" spans="1:12" ht="15.75">
      <c r="A17" s="72"/>
      <c r="B17" s="321" t="s">
        <v>320</v>
      </c>
      <c r="C17" s="321"/>
      <c r="D17" s="395" t="s">
        <v>105</v>
      </c>
      <c r="E17" s="766">
        <f>'Budget-Restricted MYP'!F17</f>
        <v>0</v>
      </c>
      <c r="F17" s="832">
        <f>F84</f>
        <v>0</v>
      </c>
      <c r="G17" s="832">
        <f>G84</f>
        <v>0</v>
      </c>
      <c r="H17" s="766" t="str">
        <f>IF(E17&lt;1," ",IF(G17&lt;1," ",(G17-E17)/E17))</f>
        <v xml:space="preserve"> </v>
      </c>
      <c r="I17" s="339">
        <f>I84</f>
        <v>0</v>
      </c>
      <c r="J17" s="311" t="str">
        <f>IF(G17&lt;1," ",IF(I17&lt;1," ",(I17-G17)/G17))</f>
        <v xml:space="preserve"> </v>
      </c>
      <c r="K17" s="832">
        <f>K84</f>
        <v>0</v>
      </c>
      <c r="L17" s="355" t="str">
        <f>IF(I17&lt;1," ",IF(K17&lt;1," ",(K17-I17)/I17))</f>
        <v xml:space="preserve"> </v>
      </c>
    </row>
    <row r="18" spans="1:12" ht="15.75">
      <c r="A18" s="72"/>
      <c r="B18" s="153" t="s">
        <v>321</v>
      </c>
      <c r="C18" s="146"/>
      <c r="D18" s="146"/>
      <c r="E18" s="638"/>
      <c r="F18" s="640"/>
      <c r="G18" s="640"/>
      <c r="H18" s="644"/>
      <c r="I18" s="640"/>
      <c r="J18" s="644"/>
      <c r="K18" s="640"/>
      <c r="L18" s="549"/>
    </row>
    <row r="19" spans="1:12" ht="15.75">
      <c r="A19" s="72"/>
      <c r="B19" s="522"/>
      <c r="C19" s="562" t="s">
        <v>322</v>
      </c>
      <c r="D19" s="524">
        <v>8560</v>
      </c>
      <c r="E19" s="641"/>
      <c r="F19" s="641"/>
      <c r="G19" s="641"/>
      <c r="H19" s="541"/>
      <c r="I19" s="646"/>
      <c r="J19" s="541"/>
      <c r="K19" s="641"/>
      <c r="L19" s="526"/>
    </row>
    <row r="20" spans="1:12" ht="15.75">
      <c r="A20" s="72"/>
      <c r="B20" s="153"/>
      <c r="C20" s="323" t="s">
        <v>323</v>
      </c>
      <c r="D20" s="395">
        <v>8560</v>
      </c>
      <c r="E20" s="766">
        <f>'Budget-Restricted MYP'!F20</f>
        <v>0</v>
      </c>
      <c r="F20" s="867"/>
      <c r="G20" s="832">
        <f>G87</f>
        <v>0</v>
      </c>
      <c r="H20" s="766" t="str">
        <f>IF(E20&lt;1," ",IF(G20&lt;1," ",(G20-E20)/E20))</f>
        <v xml:space="preserve"> </v>
      </c>
      <c r="I20" s="339">
        <f>I87</f>
        <v>0</v>
      </c>
      <c r="J20" s="311" t="str">
        <f>IF(G20&lt;1," ",IF(I20&lt;1," ",(I20-G20)/G20))</f>
        <v xml:space="preserve"> </v>
      </c>
      <c r="K20" s="832">
        <f>K87</f>
        <v>0</v>
      </c>
      <c r="L20" s="355" t="str">
        <f>IF(I20&lt;1," ",IF(K20&lt;1," ",(K20-I20)/I20))</f>
        <v xml:space="preserve"> </v>
      </c>
    </row>
    <row r="21" spans="1:12" ht="15.75">
      <c r="A21" s="72"/>
      <c r="B21" s="153"/>
      <c r="C21" s="323" t="s">
        <v>324</v>
      </c>
      <c r="D21" s="395" t="s">
        <v>106</v>
      </c>
      <c r="E21" s="766">
        <f>'Budget-Restricted MYP'!F21</f>
        <v>0</v>
      </c>
      <c r="F21" s="832">
        <f>F108</f>
        <v>0</v>
      </c>
      <c r="G21" s="832">
        <f>G108</f>
        <v>0</v>
      </c>
      <c r="H21" s="766" t="str">
        <f>IF(E21&lt;1," ",IF(G21&lt;1," ",(G21-E21)/E21))</f>
        <v xml:space="preserve"> </v>
      </c>
      <c r="I21" s="339">
        <f>I108</f>
        <v>0</v>
      </c>
      <c r="J21" s="311" t="str">
        <f>IF(G21&lt;1," ",IF(I21&lt;1," ",(I21-G21)/G21))</f>
        <v xml:space="preserve"> </v>
      </c>
      <c r="K21" s="832">
        <f>K108</f>
        <v>0</v>
      </c>
      <c r="L21" s="355" t="str">
        <f>IF(I21&lt;1," ",IF(K21&lt;1," ",(K21-I21)/I21))</f>
        <v xml:space="preserve"> </v>
      </c>
    </row>
    <row r="22" spans="1:12" ht="15.75">
      <c r="A22" s="72"/>
      <c r="B22" s="153" t="s">
        <v>325</v>
      </c>
      <c r="C22" s="146"/>
      <c r="D22" s="146"/>
      <c r="E22" s="638"/>
      <c r="F22" s="640"/>
      <c r="G22" s="640"/>
      <c r="H22" s="644"/>
      <c r="I22" s="640"/>
      <c r="J22" s="644"/>
      <c r="K22" s="640"/>
      <c r="L22" s="549"/>
    </row>
    <row r="23" spans="1:12" ht="15.75">
      <c r="A23" s="72"/>
      <c r="B23" s="153"/>
      <c r="C23" s="323" t="s">
        <v>249</v>
      </c>
      <c r="D23" s="395">
        <v>8660</v>
      </c>
      <c r="E23" s="766">
        <f>'Budget-Restricted MYP'!F23</f>
        <v>0</v>
      </c>
      <c r="F23" s="867"/>
      <c r="G23" s="867"/>
      <c r="H23" s="311" t="str">
        <f>IF(E23&lt;1," ",IF(G23&lt;1," ",(G23-E23)/E23))</f>
        <v xml:space="preserve"> </v>
      </c>
      <c r="I23" s="870"/>
      <c r="J23" s="311" t="str">
        <f>IF(G23&lt;1," ",IF(I23&lt;1," ",(I23-G23)/G23))</f>
        <v xml:space="preserve"> </v>
      </c>
      <c r="K23" s="867"/>
      <c r="L23" s="355" t="str">
        <f>IF(I23&lt;1," ",IF(K23&lt;1," ",(K23-I23)/I23))</f>
        <v xml:space="preserve"> </v>
      </c>
    </row>
    <row r="24" spans="1:12" ht="15.75">
      <c r="A24" s="72"/>
      <c r="B24" s="153"/>
      <c r="C24" s="323" t="s">
        <v>326</v>
      </c>
      <c r="D24" s="395">
        <v>8792</v>
      </c>
      <c r="E24" s="766">
        <f>'Budget-Restricted MYP'!F24</f>
        <v>0</v>
      </c>
      <c r="F24" s="867"/>
      <c r="G24" s="867"/>
      <c r="H24" s="311" t="str">
        <f>IF(E24&lt;1," ",IF(G24&lt;1," ",(G24-E24)/E24))</f>
        <v xml:space="preserve"> </v>
      </c>
      <c r="I24" s="870"/>
      <c r="J24" s="311" t="str">
        <f>IF(G24&lt;1," ",IF(I24&lt;1," ",(I24-G24)/G24))</f>
        <v xml:space="preserve"> </v>
      </c>
      <c r="K24" s="867"/>
      <c r="L24" s="355" t="str">
        <f>IF(I24&lt;1," ",IF(K24&lt;1," ",(K24-I24)/I24))</f>
        <v xml:space="preserve"> </v>
      </c>
    </row>
    <row r="25" spans="1:12" ht="16.5" thickBot="1">
      <c r="A25" s="72"/>
      <c r="B25" s="1005"/>
      <c r="C25" s="1038" t="s">
        <v>327</v>
      </c>
      <c r="D25" s="1039" t="s">
        <v>107</v>
      </c>
      <c r="E25" s="773">
        <f>'Budget-Restricted MYP'!F25</f>
        <v>0</v>
      </c>
      <c r="F25" s="881">
        <f>F117</f>
        <v>0</v>
      </c>
      <c r="G25" s="881">
        <f>G117</f>
        <v>0</v>
      </c>
      <c r="H25" s="345" t="str">
        <f>IF(E25&lt;1," ",IF(G25&lt;1," ",(G25-E25)/E25))</f>
        <v xml:space="preserve"> </v>
      </c>
      <c r="I25" s="1058">
        <f>I117</f>
        <v>0</v>
      </c>
      <c r="J25" s="345" t="str">
        <f>IF(G25&lt;1," ",IF(I25&lt;1," ",(I25-G25)/G25))</f>
        <v xml:space="preserve"> </v>
      </c>
      <c r="K25" s="881">
        <f>K117</f>
        <v>0</v>
      </c>
      <c r="L25" s="649" t="str">
        <f>IF(I25&lt;1," ",IF(K25&lt;1," ",(K25-I25)/I25))</f>
        <v xml:space="preserve"> </v>
      </c>
    </row>
    <row r="26" spans="1:12" ht="17.25" thickTop="1" thickBot="1">
      <c r="A26" s="72"/>
      <c r="B26" s="1018" t="s">
        <v>328</v>
      </c>
      <c r="C26" s="1064"/>
      <c r="D26" s="1037"/>
      <c r="E26" s="1006">
        <f>'Budget-Restricted MYP'!F26</f>
        <v>0</v>
      </c>
      <c r="F26" s="889">
        <f>SUM(F13:F25)</f>
        <v>0</v>
      </c>
      <c r="G26" s="889">
        <f>SUM(G13:G25)</f>
        <v>0</v>
      </c>
      <c r="H26" s="647" t="str">
        <f>IF(E26&lt;1," ",IF(G26&lt;1," ",(G26-E26)/E26))</f>
        <v xml:space="preserve"> </v>
      </c>
      <c r="I26" s="889">
        <f>SUM(I13:I25)</f>
        <v>0</v>
      </c>
      <c r="J26" s="647" t="str">
        <f>IF(G26&lt;1," ",IF(I26&lt;1," ",(I26-G26)/G26))</f>
        <v xml:space="preserve"> </v>
      </c>
      <c r="K26" s="889">
        <f>SUM(K13:K25)</f>
        <v>0</v>
      </c>
      <c r="L26" s="650" t="str">
        <f>IF(I26&lt;1," ",IF(K26&lt;1," ",(K26-I26)/I26))</f>
        <v xml:space="preserve"> </v>
      </c>
    </row>
    <row r="27" spans="1:12" ht="16.5" thickTop="1">
      <c r="A27" s="72"/>
      <c r="B27" s="1"/>
      <c r="C27" s="1"/>
      <c r="D27" s="1"/>
      <c r="E27" s="310"/>
      <c r="F27" s="1487"/>
      <c r="G27" s="1487"/>
      <c r="H27" s="1487"/>
      <c r="I27" s="1487"/>
      <c r="L27" s="527"/>
    </row>
    <row r="28" spans="1:12" ht="15.75">
      <c r="A28" s="1511" t="s">
        <v>3</v>
      </c>
      <c r="B28" s="1512"/>
      <c r="C28" s="1512"/>
      <c r="D28" s="161"/>
      <c r="E28" s="310"/>
      <c r="F28" s="1598"/>
      <c r="G28" s="1598"/>
      <c r="H28" s="1598"/>
      <c r="I28" s="1598"/>
      <c r="J28" s="158"/>
      <c r="K28" s="158"/>
      <c r="L28" s="521"/>
    </row>
    <row r="29" spans="1:12" ht="15.75">
      <c r="A29" s="72"/>
      <c r="B29" s="321" t="s">
        <v>4</v>
      </c>
      <c r="C29" s="321"/>
      <c r="D29" s="322" t="s">
        <v>108</v>
      </c>
      <c r="E29" s="766">
        <f>'Budget-Restricted MYP'!F29</f>
        <v>0</v>
      </c>
      <c r="F29" s="868"/>
      <c r="G29" s="868"/>
      <c r="H29" s="311" t="str">
        <f t="shared" ref="H29:H37" si="0">IF(E29&lt;1," ",IF(G29&lt;1," ",(G29-E29)/E29))</f>
        <v xml:space="preserve"> </v>
      </c>
      <c r="I29" s="872"/>
      <c r="J29" s="311" t="str">
        <f t="shared" ref="J29:J37" si="1">IF(G29&lt;1," ",IF(I29&lt;1," ",(I29-G29)/G29))</f>
        <v xml:space="preserve"> </v>
      </c>
      <c r="K29" s="868"/>
      <c r="L29" s="355" t="str">
        <f t="shared" ref="L29:L37" si="2">IF(I29&lt;1," ",IF(K29&lt;1," ",(K29-I29)/I29))</f>
        <v xml:space="preserve"> </v>
      </c>
    </row>
    <row r="30" spans="1:12" ht="15.75">
      <c r="A30" s="72"/>
      <c r="B30" s="321" t="s">
        <v>24</v>
      </c>
      <c r="C30" s="321"/>
      <c r="D30" s="322" t="s">
        <v>109</v>
      </c>
      <c r="E30" s="766">
        <f>'Budget-Restricted MYP'!F30</f>
        <v>0</v>
      </c>
      <c r="F30" s="868"/>
      <c r="G30" s="868"/>
      <c r="H30" s="311" t="str">
        <f t="shared" si="0"/>
        <v xml:space="preserve"> </v>
      </c>
      <c r="I30" s="872"/>
      <c r="J30" s="311" t="str">
        <f t="shared" si="1"/>
        <v xml:space="preserve"> </v>
      </c>
      <c r="K30" s="868"/>
      <c r="L30" s="355" t="str">
        <f t="shared" si="2"/>
        <v xml:space="preserve"> </v>
      </c>
    </row>
    <row r="31" spans="1:12" ht="15.75">
      <c r="A31" s="72"/>
      <c r="B31" s="321" t="s">
        <v>25</v>
      </c>
      <c r="C31" s="321"/>
      <c r="D31" s="322" t="s">
        <v>110</v>
      </c>
      <c r="E31" s="766">
        <f>'Budget-Restricted MYP'!F31</f>
        <v>0</v>
      </c>
      <c r="F31" s="868"/>
      <c r="G31" s="868"/>
      <c r="H31" s="311" t="str">
        <f t="shared" si="0"/>
        <v xml:space="preserve"> </v>
      </c>
      <c r="I31" s="872"/>
      <c r="J31" s="311" t="str">
        <f t="shared" si="1"/>
        <v xml:space="preserve"> </v>
      </c>
      <c r="K31" s="868"/>
      <c r="L31" s="355" t="str">
        <f t="shared" si="2"/>
        <v xml:space="preserve"> </v>
      </c>
    </row>
    <row r="32" spans="1:12" ht="15.75">
      <c r="A32" s="72"/>
      <c r="B32" s="321" t="s">
        <v>26</v>
      </c>
      <c r="C32" s="321"/>
      <c r="D32" s="322" t="s">
        <v>111</v>
      </c>
      <c r="E32" s="766">
        <f>'Budget-Restricted MYP'!F32</f>
        <v>0</v>
      </c>
      <c r="F32" s="868"/>
      <c r="G32" s="868"/>
      <c r="H32" s="311" t="str">
        <f t="shared" si="0"/>
        <v xml:space="preserve"> </v>
      </c>
      <c r="I32" s="872"/>
      <c r="J32" s="311" t="str">
        <f t="shared" si="1"/>
        <v xml:space="preserve"> </v>
      </c>
      <c r="K32" s="868"/>
      <c r="L32" s="355" t="str">
        <f t="shared" si="2"/>
        <v xml:space="preserve"> </v>
      </c>
    </row>
    <row r="33" spans="1:12" ht="15.75">
      <c r="A33" s="72"/>
      <c r="B33" s="321" t="s">
        <v>27</v>
      </c>
      <c r="C33" s="321"/>
      <c r="D33" s="322" t="s">
        <v>112</v>
      </c>
      <c r="E33" s="766">
        <f>'Budget-Restricted MYP'!F33</f>
        <v>0</v>
      </c>
      <c r="F33" s="868"/>
      <c r="G33" s="868"/>
      <c r="H33" s="311" t="str">
        <f t="shared" si="0"/>
        <v xml:space="preserve"> </v>
      </c>
      <c r="I33" s="872"/>
      <c r="J33" s="311" t="str">
        <f t="shared" si="1"/>
        <v xml:space="preserve"> </v>
      </c>
      <c r="K33" s="868"/>
      <c r="L33" s="355" t="str">
        <f t="shared" si="2"/>
        <v xml:space="preserve"> </v>
      </c>
    </row>
    <row r="34" spans="1:12" ht="15.75">
      <c r="A34" s="72"/>
      <c r="B34" s="321" t="s">
        <v>5</v>
      </c>
      <c r="C34" s="321"/>
      <c r="D34" s="322" t="s">
        <v>113</v>
      </c>
      <c r="E34" s="766">
        <f>'Budget-Restricted MYP'!F34</f>
        <v>0</v>
      </c>
      <c r="F34" s="868"/>
      <c r="G34" s="868"/>
      <c r="H34" s="311" t="str">
        <f t="shared" si="0"/>
        <v xml:space="preserve"> </v>
      </c>
      <c r="I34" s="872"/>
      <c r="J34" s="311" t="str">
        <f t="shared" si="1"/>
        <v xml:space="preserve"> </v>
      </c>
      <c r="K34" s="868"/>
      <c r="L34" s="355" t="str">
        <f t="shared" si="2"/>
        <v xml:space="preserve"> </v>
      </c>
    </row>
    <row r="35" spans="1:12" ht="15.75">
      <c r="A35" s="72"/>
      <c r="B35" s="321" t="s">
        <v>28</v>
      </c>
      <c r="C35" s="321"/>
      <c r="D35" s="322" t="s">
        <v>114</v>
      </c>
      <c r="E35" s="766">
        <f>'Budget-Restricted MYP'!F35</f>
        <v>0</v>
      </c>
      <c r="F35" s="868"/>
      <c r="G35" s="868"/>
      <c r="H35" s="311" t="str">
        <f t="shared" si="0"/>
        <v xml:space="preserve"> </v>
      </c>
      <c r="I35" s="872"/>
      <c r="J35" s="311" t="str">
        <f t="shared" si="1"/>
        <v xml:space="preserve"> </v>
      </c>
      <c r="K35" s="868"/>
      <c r="L35" s="355" t="str">
        <f t="shared" si="2"/>
        <v xml:space="preserve"> </v>
      </c>
    </row>
    <row r="36" spans="1:12" ht="16.5" thickBot="1">
      <c r="A36" s="72"/>
      <c r="B36" s="1028" t="s">
        <v>157</v>
      </c>
      <c r="C36" s="1028"/>
      <c r="D36" s="688" t="s">
        <v>120</v>
      </c>
      <c r="E36" s="773">
        <f>'Budget-Restricted MYP'!F36</f>
        <v>0</v>
      </c>
      <c r="F36" s="1059"/>
      <c r="G36" s="1059"/>
      <c r="H36" s="345" t="str">
        <f t="shared" si="0"/>
        <v xml:space="preserve"> </v>
      </c>
      <c r="I36" s="1060"/>
      <c r="J36" s="345" t="str">
        <f t="shared" si="1"/>
        <v xml:space="preserve"> </v>
      </c>
      <c r="K36" s="1059"/>
      <c r="L36" s="649" t="str">
        <f t="shared" si="2"/>
        <v xml:space="preserve"> </v>
      </c>
    </row>
    <row r="37" spans="1:12" ht="17.25" thickTop="1" thickBot="1">
      <c r="A37" s="72"/>
      <c r="B37" s="1018" t="s">
        <v>29</v>
      </c>
      <c r="C37" s="1064"/>
      <c r="D37" s="1065"/>
      <c r="E37" s="1006">
        <f>'Budget-Restricted MYP'!F37</f>
        <v>0</v>
      </c>
      <c r="F37" s="889">
        <f>SUM(F29:F36)</f>
        <v>0</v>
      </c>
      <c r="G37" s="889">
        <f>SUM(G29:G36)</f>
        <v>0</v>
      </c>
      <c r="H37" s="647" t="str">
        <f t="shared" si="0"/>
        <v xml:space="preserve"> </v>
      </c>
      <c r="I37" s="889">
        <f>SUM(I29:I36)</f>
        <v>0</v>
      </c>
      <c r="J37" s="647" t="str">
        <f t="shared" si="1"/>
        <v xml:space="preserve"> </v>
      </c>
      <c r="K37" s="889">
        <f>SUM(K29:K36)</f>
        <v>0</v>
      </c>
      <c r="L37" s="650" t="str">
        <f t="shared" si="2"/>
        <v xml:space="preserve"> </v>
      </c>
    </row>
    <row r="38" spans="1:12" ht="17.25" thickTop="1" thickBot="1">
      <c r="A38" s="72"/>
      <c r="B38" s="1"/>
      <c r="C38" s="1"/>
      <c r="D38" s="180"/>
      <c r="E38" s="21"/>
      <c r="F38" s="1604"/>
      <c r="G38" s="1604"/>
      <c r="H38" s="1604"/>
      <c r="I38" s="1604"/>
      <c r="L38" s="527"/>
    </row>
    <row r="39" spans="1:12" ht="17.25" thickTop="1" thickBot="1">
      <c r="A39" s="1052" t="s">
        <v>216</v>
      </c>
      <c r="B39" s="1066"/>
      <c r="C39" s="1068"/>
      <c r="D39" s="1069"/>
      <c r="E39" s="1061">
        <f>'Budget-Restricted MYP'!F39</f>
        <v>0</v>
      </c>
      <c r="F39" s="1067">
        <f>SUM(F26-F37)</f>
        <v>0</v>
      </c>
      <c r="G39" s="1067">
        <f>SUM(G26-G37)</f>
        <v>0</v>
      </c>
      <c r="H39" s="1053" t="str">
        <f>IF(E39&lt;1," ",IF(G39&lt;1," ",(G39-E39)/E39))</f>
        <v xml:space="preserve"> </v>
      </c>
      <c r="I39" s="1067">
        <f>SUM(I26-I37)</f>
        <v>0</v>
      </c>
      <c r="J39" s="1053" t="str">
        <f>IF(G39&lt;1," ",IF(I39&lt;1," ",(I39-G39)/G39))</f>
        <v xml:space="preserve"> </v>
      </c>
      <c r="K39" s="1067">
        <f>SUM(K26-K37)</f>
        <v>0</v>
      </c>
      <c r="L39" s="1054" t="str">
        <f>IF(I39&lt;1," ",IF(K39&lt;1," ",(K39-I39)/I39))</f>
        <v xml:space="preserve"> </v>
      </c>
    </row>
    <row r="40" spans="1:12" ht="16.5" thickTop="1">
      <c r="A40" s="72"/>
      <c r="B40" s="1"/>
      <c r="C40" s="392"/>
      <c r="D40" s="393"/>
      <c r="E40" s="88"/>
      <c r="F40" s="1522"/>
      <c r="G40" s="1522"/>
      <c r="H40" s="1522"/>
      <c r="I40" s="1522"/>
      <c r="J40" s="547"/>
      <c r="K40" s="547"/>
      <c r="L40" s="548"/>
    </row>
    <row r="41" spans="1:12" ht="15.75">
      <c r="A41" s="354" t="s">
        <v>30</v>
      </c>
      <c r="B41" s="1"/>
      <c r="C41" s="161"/>
      <c r="D41" s="394"/>
      <c r="E41" s="87"/>
      <c r="F41" s="1492"/>
      <c r="G41" s="1492"/>
      <c r="H41" s="1492"/>
      <c r="I41" s="1492"/>
      <c r="J41" s="513"/>
      <c r="K41" s="513"/>
      <c r="L41" s="531"/>
    </row>
    <row r="42" spans="1:12" ht="15.75">
      <c r="A42" s="72"/>
      <c r="B42" s="153" t="s">
        <v>135</v>
      </c>
      <c r="C42" s="146"/>
      <c r="D42" s="358">
        <v>8900</v>
      </c>
      <c r="E42" s="841">
        <f>'Budget-Restricted MYP'!F42</f>
        <v>0</v>
      </c>
      <c r="F42" s="883"/>
      <c r="G42" s="883"/>
      <c r="H42" s="54" t="str">
        <f>IF(E42&lt;1," ",IF(G42&lt;1," ",(G42-E42)/E42))</f>
        <v xml:space="preserve"> </v>
      </c>
      <c r="I42" s="885"/>
      <c r="J42" s="696" t="str">
        <f>IF(G42&lt;1," ",IF(I42&lt;1," ",(I42-G42)/G42))</f>
        <v xml:space="preserve"> </v>
      </c>
      <c r="K42" s="887"/>
      <c r="L42" s="695" t="str">
        <f>IF(I42&lt;1," ",IF(K42&lt;1," ",(K42-I42)/I42))</f>
        <v xml:space="preserve"> </v>
      </c>
    </row>
    <row r="43" spans="1:12" ht="16.5" thickBot="1">
      <c r="A43" s="72"/>
      <c r="B43" s="1005" t="s">
        <v>31</v>
      </c>
      <c r="C43" s="159"/>
      <c r="D43" s="1034">
        <v>7600</v>
      </c>
      <c r="E43" s="894">
        <f>'Budget-Restricted MYP'!F43</f>
        <v>0</v>
      </c>
      <c r="F43" s="884"/>
      <c r="G43" s="884"/>
      <c r="H43" s="655" t="str">
        <f>IF(E43&lt;1," ",IF(G43&lt;1," ",(G43-E43)/E43))</f>
        <v xml:space="preserve"> </v>
      </c>
      <c r="I43" s="886"/>
      <c r="J43" s="703" t="str">
        <f>IF(G43&lt;1," ",IF(I43&lt;1," ",(I43-G43)/G43))</f>
        <v xml:space="preserve"> </v>
      </c>
      <c r="K43" s="888"/>
      <c r="L43" s="704" t="str">
        <f>IF(I43&lt;1," ",IF(K43&lt;1," ",(K43-I43)/I43))</f>
        <v xml:space="preserve"> </v>
      </c>
    </row>
    <row r="44" spans="1:12" ht="17.25" thickTop="1" thickBot="1">
      <c r="A44" s="72"/>
      <c r="B44" s="1018" t="s">
        <v>32</v>
      </c>
      <c r="C44" s="1064"/>
      <c r="D44" s="1065"/>
      <c r="E44" s="1006">
        <f>'Budget-Restricted MYP'!F44</f>
        <v>0</v>
      </c>
      <c r="F44" s="889">
        <f>F42-F43</f>
        <v>0</v>
      </c>
      <c r="G44" s="889">
        <f>G42-G43</f>
        <v>0</v>
      </c>
      <c r="H44" s="647" t="str">
        <f>IF(E44&lt;1," ",IF(G44&lt;1," ",(G44-E44)/E44))</f>
        <v xml:space="preserve"> </v>
      </c>
      <c r="I44" s="889">
        <f>I42-I43</f>
        <v>0</v>
      </c>
      <c r="J44" s="647" t="str">
        <f>IF(G44&lt;1," ",IF(I44&lt;1," ",(I44-G44)/G44))</f>
        <v xml:space="preserve"> </v>
      </c>
      <c r="K44" s="889">
        <f>K42-K43</f>
        <v>0</v>
      </c>
      <c r="L44" s="650" t="str">
        <f>IF(I44&lt;1," ",IF(K44&lt;1," ",(K44-I44)/I44))</f>
        <v xml:space="preserve"> </v>
      </c>
    </row>
    <row r="45" spans="1:12" ht="17.25" thickTop="1" thickBot="1">
      <c r="A45" s="72"/>
      <c r="B45" s="1"/>
      <c r="C45" s="1"/>
      <c r="D45" s="180"/>
      <c r="E45" s="310"/>
      <c r="F45" s="56"/>
      <c r="G45" s="56"/>
      <c r="H45" s="310"/>
      <c r="I45" s="56"/>
      <c r="J45" s="310"/>
      <c r="K45" s="56"/>
      <c r="L45" s="974"/>
    </row>
    <row r="46" spans="1:12" ht="17.25" thickTop="1" thickBot="1">
      <c r="A46" s="1055" t="s">
        <v>33</v>
      </c>
      <c r="B46" s="1019"/>
      <c r="C46" s="1064"/>
      <c r="D46" s="1065"/>
      <c r="E46" s="1006">
        <f>'Budget-Restricted MYP'!F46</f>
        <v>0</v>
      </c>
      <c r="F46" s="889">
        <f>F39+F44</f>
        <v>0</v>
      </c>
      <c r="G46" s="889">
        <f>G39+G44</f>
        <v>0</v>
      </c>
      <c r="H46" s="647" t="str">
        <f>IF(E46&lt;1," ",IF(G46&lt;1," ",(G46-E46)/E46))</f>
        <v xml:space="preserve"> </v>
      </c>
      <c r="I46" s="889">
        <f>I39+I44</f>
        <v>0</v>
      </c>
      <c r="J46" s="647" t="str">
        <f>IF(G46&lt;1," ",IF(I46&lt;1," ",(I46-G46)/G46))</f>
        <v xml:space="preserve"> </v>
      </c>
      <c r="K46" s="889">
        <f>K39+K44</f>
        <v>0</v>
      </c>
      <c r="L46" s="650" t="str">
        <f>IF(I46&lt;1," ",IF(K46&lt;1," ",(K46-I46)/I46))</f>
        <v xml:space="preserve"> </v>
      </c>
    </row>
    <row r="47" spans="1:12" ht="16.5" thickTop="1">
      <c r="A47" s="354"/>
      <c r="B47" s="1"/>
      <c r="C47" s="1"/>
      <c r="D47" s="180"/>
      <c r="E47" s="310"/>
      <c r="F47" s="1487"/>
      <c r="G47" s="1487"/>
      <c r="H47" s="1487"/>
      <c r="I47" s="1487"/>
      <c r="L47" s="527"/>
    </row>
    <row r="48" spans="1:12" ht="15.75">
      <c r="A48" s="354" t="s">
        <v>6</v>
      </c>
      <c r="B48" s="1"/>
      <c r="C48" s="1"/>
      <c r="D48" s="180"/>
      <c r="E48" s="310"/>
      <c r="F48" s="1487"/>
      <c r="G48" s="1487"/>
      <c r="H48" s="1487"/>
      <c r="I48" s="1487"/>
      <c r="L48" s="527"/>
    </row>
    <row r="49" spans="1:12" ht="15.75">
      <c r="A49" s="72"/>
      <c r="B49" s="341" t="s">
        <v>170</v>
      </c>
      <c r="C49" s="342"/>
      <c r="D49" s="343">
        <v>9791</v>
      </c>
      <c r="E49" s="891">
        <f>'Budget-Restricted MYP'!F49</f>
        <v>0</v>
      </c>
      <c r="F49" s="987">
        <f>E49</f>
        <v>0</v>
      </c>
      <c r="G49" s="891">
        <f>E49</f>
        <v>0</v>
      </c>
      <c r="H49" s="1264"/>
      <c r="I49" s="1260"/>
      <c r="J49" s="1265"/>
      <c r="K49" s="1261"/>
      <c r="L49" s="1266"/>
    </row>
    <row r="50" spans="1:12" ht="15.75">
      <c r="A50" s="72"/>
      <c r="B50" s="363" t="s">
        <v>144</v>
      </c>
      <c r="C50" s="364"/>
      <c r="D50" s="365">
        <v>9792</v>
      </c>
      <c r="E50" s="1095"/>
      <c r="F50" s="892">
        <f>G50</f>
        <v>0</v>
      </c>
      <c r="G50" s="764"/>
      <c r="H50" s="683"/>
      <c r="I50" s="879"/>
      <c r="J50" s="656"/>
      <c r="K50" s="877"/>
      <c r="L50" s="658"/>
    </row>
    <row r="51" spans="1:12" ht="15.75">
      <c r="A51" s="72"/>
      <c r="B51" s="363" t="s">
        <v>246</v>
      </c>
      <c r="C51" s="364"/>
      <c r="D51" s="1072"/>
      <c r="E51" s="1095"/>
      <c r="F51" s="892">
        <f>SUM(F49:F50)</f>
        <v>0</v>
      </c>
      <c r="G51" s="892">
        <f>SUM(G49:G50)</f>
        <v>0</v>
      </c>
      <c r="H51" s="683"/>
      <c r="I51" s="879"/>
      <c r="J51" s="656"/>
      <c r="K51" s="877"/>
      <c r="L51" s="658"/>
    </row>
    <row r="52" spans="1:12" ht="15.75">
      <c r="A52" s="72"/>
      <c r="B52" s="363" t="s">
        <v>315</v>
      </c>
      <c r="C52" s="364"/>
      <c r="D52" s="365">
        <v>9793</v>
      </c>
      <c r="E52" s="1095"/>
      <c r="F52" s="764"/>
      <c r="G52" s="764"/>
      <c r="H52" s="683"/>
      <c r="I52" s="1142"/>
      <c r="J52" s="656"/>
      <c r="K52" s="877"/>
      <c r="L52" s="658"/>
    </row>
    <row r="53" spans="1:12" ht="15.75">
      <c r="A53" s="72"/>
      <c r="B53" s="363" t="s">
        <v>314</v>
      </c>
      <c r="C53" s="364"/>
      <c r="D53" s="365">
        <v>9795</v>
      </c>
      <c r="E53" s="891">
        <f>'Budget-Restricted MYP'!F53</f>
        <v>0</v>
      </c>
      <c r="F53" s="984"/>
      <c r="G53" s="984"/>
      <c r="H53" s="683"/>
      <c r="I53" s="880"/>
      <c r="J53" s="657"/>
      <c r="K53" s="878"/>
      <c r="L53" s="659"/>
    </row>
    <row r="54" spans="1:12" ht="16.5" thickBot="1">
      <c r="A54" s="72"/>
      <c r="B54" s="1016" t="s">
        <v>296</v>
      </c>
      <c r="C54" s="560"/>
      <c r="D54" s="1017"/>
      <c r="E54" s="986"/>
      <c r="F54" s="893">
        <f>SUM(F51:F53)</f>
        <v>0</v>
      </c>
      <c r="G54" s="893">
        <f>SUM(G51:G53)</f>
        <v>0</v>
      </c>
      <c r="H54" s="674"/>
      <c r="I54" s="1285">
        <f>G55</f>
        <v>0</v>
      </c>
      <c r="J54" s="657"/>
      <c r="K54" s="1286">
        <f>I55</f>
        <v>0</v>
      </c>
      <c r="L54" s="659"/>
    </row>
    <row r="55" spans="1:12" ht="17.25" thickTop="1" thickBot="1">
      <c r="A55" s="72"/>
      <c r="B55" s="1018" t="s">
        <v>34</v>
      </c>
      <c r="C55" s="1064"/>
      <c r="D55" s="1065"/>
      <c r="E55" s="1006">
        <f>'Budget-Restricted MYP'!F55</f>
        <v>0</v>
      </c>
      <c r="F55" s="889">
        <f>F54+F46</f>
        <v>0</v>
      </c>
      <c r="G55" s="1006">
        <f>G54+G46</f>
        <v>0</v>
      </c>
      <c r="H55" s="647" t="str">
        <f>IF(E55&lt;1," ",IF(G55&lt;1," ",(G55-E55)/E55))</f>
        <v xml:space="preserve"> </v>
      </c>
      <c r="I55" s="1006">
        <f>I54+I46</f>
        <v>0</v>
      </c>
      <c r="J55" s="647" t="str">
        <f>IF(G55&lt;1," ",IF(I55&lt;1," ",(I55-G55)/G55))</f>
        <v xml:space="preserve"> </v>
      </c>
      <c r="K55" s="1006">
        <f>K46+K54</f>
        <v>0</v>
      </c>
      <c r="L55" s="650" t="str">
        <f>IF(I55&lt;1," ",IF(K55&lt;1," ",(K55-I55)/I55))</f>
        <v xml:space="preserve"> </v>
      </c>
    </row>
    <row r="56" spans="1:12" ht="16.5" thickTop="1">
      <c r="A56" s="72"/>
      <c r="B56" s="1"/>
      <c r="C56" s="1"/>
      <c r="D56" s="180"/>
      <c r="E56" s="181"/>
      <c r="F56" s="56"/>
      <c r="G56" s="56"/>
      <c r="H56" s="181"/>
      <c r="I56" s="56"/>
      <c r="J56" s="181"/>
      <c r="K56" s="56"/>
      <c r="L56" s="530"/>
    </row>
    <row r="57" spans="1:12" ht="15.75">
      <c r="A57" s="372" t="s">
        <v>150</v>
      </c>
      <c r="B57" s="158"/>
      <c r="C57" s="535"/>
      <c r="D57" s="536" t="s">
        <v>2</v>
      </c>
      <c r="E57" s="537"/>
      <c r="F57" s="539"/>
      <c r="G57" s="539"/>
      <c r="H57" s="537"/>
      <c r="I57" s="539"/>
      <c r="J57" s="537"/>
      <c r="K57" s="539"/>
      <c r="L57" s="540"/>
    </row>
    <row r="58" spans="1:12" ht="15.75">
      <c r="A58" s="72"/>
      <c r="B58" s="398" t="s">
        <v>7</v>
      </c>
      <c r="C58" s="407" t="s">
        <v>151</v>
      </c>
      <c r="D58" s="408"/>
      <c r="E58" s="409"/>
      <c r="F58" s="1534"/>
      <c r="G58" s="1534"/>
      <c r="H58" s="1534"/>
      <c r="I58" s="1534"/>
      <c r="J58" s="681"/>
      <c r="K58" s="681"/>
      <c r="L58" s="682"/>
    </row>
    <row r="59" spans="1:12" ht="15.75">
      <c r="A59" s="72"/>
      <c r="B59" s="558"/>
      <c r="C59" s="559" t="s">
        <v>35</v>
      </c>
      <c r="D59" s="534">
        <v>9711</v>
      </c>
      <c r="E59" s="642"/>
      <c r="F59" s="642"/>
      <c r="G59" s="642"/>
      <c r="H59" s="541"/>
      <c r="I59" s="642"/>
      <c r="J59" s="710"/>
      <c r="K59" s="711"/>
      <c r="L59" s="712"/>
    </row>
    <row r="60" spans="1:12" ht="15.75">
      <c r="A60" s="72"/>
      <c r="B60" s="532"/>
      <c r="C60" s="559" t="s">
        <v>10</v>
      </c>
      <c r="D60" s="534">
        <v>9712</v>
      </c>
      <c r="E60" s="713"/>
      <c r="F60" s="675"/>
      <c r="G60" s="675"/>
      <c r="H60" s="714"/>
      <c r="I60" s="678"/>
      <c r="J60" s="656"/>
      <c r="K60" s="680"/>
      <c r="L60" s="658"/>
    </row>
    <row r="61" spans="1:12" ht="15.75">
      <c r="A61" s="72"/>
      <c r="B61" s="532"/>
      <c r="C61" s="559" t="s">
        <v>11</v>
      </c>
      <c r="D61" s="534">
        <v>9713</v>
      </c>
      <c r="E61" s="676"/>
      <c r="F61" s="662"/>
      <c r="G61" s="662"/>
      <c r="H61" s="683"/>
      <c r="I61" s="679"/>
      <c r="J61" s="656"/>
      <c r="K61" s="680"/>
      <c r="L61" s="658"/>
    </row>
    <row r="62" spans="1:12" ht="15.75">
      <c r="A62" s="72"/>
      <c r="B62" s="532"/>
      <c r="C62" s="559" t="s">
        <v>152</v>
      </c>
      <c r="D62" s="534">
        <v>9719</v>
      </c>
      <c r="E62" s="676"/>
      <c r="F62" s="662"/>
      <c r="G62" s="662"/>
      <c r="H62" s="683"/>
      <c r="I62" s="679"/>
      <c r="J62" s="656"/>
      <c r="K62" s="680"/>
      <c r="L62" s="658"/>
    </row>
    <row r="63" spans="1:12" ht="15.75">
      <c r="A63" s="72"/>
      <c r="B63" s="398" t="s">
        <v>8</v>
      </c>
      <c r="C63" s="400" t="s">
        <v>153</v>
      </c>
      <c r="D63" s="336">
        <v>9740</v>
      </c>
      <c r="E63" s="840">
        <f>IF(E55&lt;0,0,E55)</f>
        <v>0</v>
      </c>
      <c r="F63" s="840">
        <f>IF(F55&lt;0,0,F55)</f>
        <v>0</v>
      </c>
      <c r="G63" s="840">
        <f>IF(G55&lt;0,0,G55)</f>
        <v>0</v>
      </c>
      <c r="H63" s="54" t="str">
        <f>IF(E63&lt;1," ",IF(G63&lt;1," ",(G63-E63)/E63))</f>
        <v xml:space="preserve"> </v>
      </c>
      <c r="I63" s="840">
        <f>IF(I55&lt;0,0,I55)</f>
        <v>0</v>
      </c>
      <c r="J63" s="696" t="str">
        <f>IF(G63&lt;1," ",IF(I63&lt;1," ",(I63-G63)/G63))</f>
        <v xml:space="preserve"> </v>
      </c>
      <c r="K63" s="840">
        <f>IF(K55&lt;0,0,K55)</f>
        <v>0</v>
      </c>
      <c r="L63" s="695" t="str">
        <f>IF(I63&lt;1," ",IF(K63&lt;1," ",(K63-I63)/I63))</f>
        <v xml:space="preserve"> </v>
      </c>
    </row>
    <row r="64" spans="1:12" ht="15.75">
      <c r="A64" s="72"/>
      <c r="B64" s="532" t="s">
        <v>9</v>
      </c>
      <c r="C64" s="1073" t="s">
        <v>363</v>
      </c>
      <c r="D64" s="1102"/>
      <c r="E64" s="676"/>
      <c r="F64" s="662"/>
      <c r="G64" s="662"/>
      <c r="H64" s="683"/>
      <c r="I64" s="679"/>
      <c r="J64" s="656"/>
      <c r="K64" s="680"/>
      <c r="L64" s="658"/>
    </row>
    <row r="65" spans="1:12" ht="15.75">
      <c r="A65" s="72"/>
      <c r="B65" s="532"/>
      <c r="C65" s="559" t="s">
        <v>154</v>
      </c>
      <c r="D65" s="563">
        <v>9750</v>
      </c>
      <c r="E65" s="676"/>
      <c r="F65" s="662"/>
      <c r="G65" s="662"/>
      <c r="H65" s="683"/>
      <c r="I65" s="679"/>
      <c r="J65" s="656"/>
      <c r="K65" s="680"/>
      <c r="L65" s="658"/>
    </row>
    <row r="66" spans="1:12" ht="15.75">
      <c r="A66" s="72"/>
      <c r="B66" s="532"/>
      <c r="C66" s="559" t="s">
        <v>155</v>
      </c>
      <c r="D66" s="563">
        <v>9760</v>
      </c>
      <c r="E66" s="676"/>
      <c r="F66" s="662"/>
      <c r="G66" s="662"/>
      <c r="H66" s="683"/>
      <c r="I66" s="679"/>
      <c r="J66" s="656"/>
      <c r="K66" s="680"/>
      <c r="L66" s="658"/>
    </row>
    <row r="67" spans="1:12" ht="15.75">
      <c r="A67" s="72"/>
      <c r="B67" s="532" t="s">
        <v>40</v>
      </c>
      <c r="C67" s="533" t="s">
        <v>156</v>
      </c>
      <c r="D67" s="534">
        <v>9780</v>
      </c>
      <c r="E67" s="676"/>
      <c r="F67" s="662"/>
      <c r="G67" s="662"/>
      <c r="H67" s="683"/>
      <c r="I67" s="679"/>
      <c r="J67" s="656"/>
      <c r="K67" s="680"/>
      <c r="L67" s="658"/>
    </row>
    <row r="68" spans="1:12" ht="15.75">
      <c r="A68" s="72"/>
      <c r="B68" s="532" t="s">
        <v>42</v>
      </c>
      <c r="C68" s="1073" t="s">
        <v>366</v>
      </c>
      <c r="D68" s="1074"/>
      <c r="E68" s="676"/>
      <c r="F68" s="662"/>
      <c r="G68" s="662"/>
      <c r="H68" s="683"/>
      <c r="I68" s="679"/>
      <c r="J68" s="656"/>
      <c r="K68" s="680"/>
      <c r="L68" s="658"/>
    </row>
    <row r="69" spans="1:12" ht="15.75">
      <c r="A69" s="72"/>
      <c r="B69" s="532"/>
      <c r="C69" s="559" t="s">
        <v>364</v>
      </c>
      <c r="D69" s="563">
        <v>9789</v>
      </c>
      <c r="E69" s="676"/>
      <c r="F69" s="677"/>
      <c r="G69" s="677"/>
      <c r="H69" s="683"/>
      <c r="I69" s="654"/>
      <c r="J69" s="656"/>
      <c r="K69" s="653"/>
      <c r="L69" s="658"/>
    </row>
    <row r="70" spans="1:12" ht="16.5" thickBot="1">
      <c r="A70" s="72"/>
      <c r="B70" s="1272"/>
      <c r="C70" s="1273" t="s">
        <v>365</v>
      </c>
      <c r="D70" s="1274">
        <v>9790</v>
      </c>
      <c r="E70" s="911"/>
      <c r="F70" s="911"/>
      <c r="G70" s="911"/>
      <c r="H70" s="683"/>
      <c r="I70" s="911"/>
      <c r="J70" s="656"/>
      <c r="K70" s="911"/>
      <c r="L70" s="658"/>
    </row>
    <row r="71" spans="1:12" ht="17.25" thickTop="1" thickBot="1">
      <c r="A71" s="72"/>
      <c r="B71" s="1279"/>
      <c r="C71" s="1280"/>
      <c r="D71" s="1281"/>
      <c r="E71" s="1282"/>
      <c r="F71" s="1282"/>
      <c r="G71" s="1282"/>
      <c r="H71" s="1283"/>
      <c r="I71" s="1282"/>
      <c r="J71" s="1283"/>
      <c r="K71" s="1282"/>
      <c r="L71" s="1284"/>
    </row>
    <row r="72" spans="1:12" ht="16.5" thickTop="1">
      <c r="A72" s="380"/>
      <c r="B72" s="266"/>
      <c r="C72" s="266"/>
      <c r="D72" s="266"/>
      <c r="E72" s="1277"/>
      <c r="F72" s="1277"/>
      <c r="G72" s="267"/>
      <c r="H72" s="267"/>
      <c r="I72" s="1277"/>
      <c r="J72" s="267"/>
      <c r="K72" s="1278"/>
      <c r="L72" s="527"/>
    </row>
    <row r="73" spans="1:12" ht="15.75">
      <c r="A73" s="380" t="s">
        <v>383</v>
      </c>
      <c r="B73" s="266"/>
      <c r="C73" s="266"/>
      <c r="D73" s="266"/>
      <c r="E73" s="266"/>
      <c r="F73" s="267"/>
      <c r="G73" s="267"/>
      <c r="H73" s="267"/>
      <c r="I73" s="267"/>
      <c r="J73" s="267"/>
      <c r="L73" s="527"/>
    </row>
    <row r="74" spans="1:12" ht="16.5">
      <c r="A74" s="328"/>
      <c r="B74" s="178"/>
      <c r="C74" s="418" t="s">
        <v>336</v>
      </c>
      <c r="D74" s="418"/>
      <c r="E74" s="418"/>
      <c r="F74" s="418"/>
      <c r="G74" s="418"/>
      <c r="H74" s="418"/>
      <c r="I74" s="418"/>
      <c r="J74" s="418"/>
      <c r="L74" s="527"/>
    </row>
    <row r="75" spans="1:12" ht="15.75">
      <c r="A75" s="380"/>
      <c r="B75" s="339">
        <v>1</v>
      </c>
      <c r="C75" s="1514" t="s">
        <v>256</v>
      </c>
      <c r="D75" s="1514"/>
      <c r="E75" s="1377">
        <f>'Budget-Restricted MYP'!F75</f>
        <v>0</v>
      </c>
      <c r="F75" s="790"/>
      <c r="G75" s="790"/>
      <c r="H75" s="54" t="str">
        <f>IF(E75&lt;1," ",IF(G75&lt;1," ",(G75-E75)/E75))</f>
        <v xml:space="preserve"> </v>
      </c>
      <c r="I75" s="797"/>
      <c r="J75" s="544" t="str">
        <f t="shared" ref="J75:J84" si="3">IF(G75&lt;1," ",IF(I75&lt;1," ",(I75-G75)/G75))</f>
        <v xml:space="preserve"> </v>
      </c>
      <c r="K75" s="780"/>
      <c r="L75" s="543" t="str">
        <f t="shared" ref="L75:L84" si="4">IF(I75&lt;1," ",IF(K75&lt;1," ",(K75-I75)/I75))</f>
        <v xml:space="preserve"> </v>
      </c>
    </row>
    <row r="76" spans="1:12" ht="15.75">
      <c r="A76" s="328"/>
      <c r="B76" s="339">
        <v>2</v>
      </c>
      <c r="C76" s="1498"/>
      <c r="D76" s="1498"/>
      <c r="E76" s="1377">
        <f>'Budget-Restricted MYP'!F76</f>
        <v>0</v>
      </c>
      <c r="F76" s="790"/>
      <c r="G76" s="790"/>
      <c r="H76" s="54" t="str">
        <f t="shared" ref="H76:H83" si="5">IF(E76&lt;1," ",IF(G76&lt;1," ",(G76-E76)/E76))</f>
        <v xml:space="preserve"> </v>
      </c>
      <c r="I76" s="797"/>
      <c r="J76" s="544" t="str">
        <f t="shared" si="3"/>
        <v xml:space="preserve"> </v>
      </c>
      <c r="K76" s="780"/>
      <c r="L76" s="543" t="str">
        <f t="shared" si="4"/>
        <v xml:space="preserve"> </v>
      </c>
    </row>
    <row r="77" spans="1:12" ht="15.75">
      <c r="A77" s="328"/>
      <c r="B77" s="339">
        <v>3</v>
      </c>
      <c r="C77" s="1498"/>
      <c r="D77" s="1498"/>
      <c r="E77" s="1377">
        <f>'Budget-Restricted MYP'!F77</f>
        <v>0</v>
      </c>
      <c r="F77" s="790"/>
      <c r="G77" s="790"/>
      <c r="H77" s="54" t="str">
        <f t="shared" si="5"/>
        <v xml:space="preserve"> </v>
      </c>
      <c r="I77" s="797"/>
      <c r="J77" s="544" t="str">
        <f t="shared" si="3"/>
        <v xml:space="preserve"> </v>
      </c>
      <c r="K77" s="780"/>
      <c r="L77" s="543" t="str">
        <f t="shared" si="4"/>
        <v xml:space="preserve"> </v>
      </c>
    </row>
    <row r="78" spans="1:12" ht="15.75">
      <c r="A78" s="328"/>
      <c r="B78" s="339">
        <v>4</v>
      </c>
      <c r="C78" s="1498"/>
      <c r="D78" s="1498"/>
      <c r="E78" s="1377">
        <f>'Budget-Restricted MYP'!F78</f>
        <v>0</v>
      </c>
      <c r="F78" s="790"/>
      <c r="G78" s="790"/>
      <c r="H78" s="54" t="str">
        <f t="shared" si="5"/>
        <v xml:space="preserve"> </v>
      </c>
      <c r="I78" s="797"/>
      <c r="J78" s="544" t="str">
        <f t="shared" si="3"/>
        <v xml:space="preserve"> </v>
      </c>
      <c r="K78" s="780"/>
      <c r="L78" s="543" t="str">
        <f t="shared" si="4"/>
        <v xml:space="preserve"> </v>
      </c>
    </row>
    <row r="79" spans="1:12" ht="15.75">
      <c r="A79" s="328"/>
      <c r="B79" s="339">
        <v>5</v>
      </c>
      <c r="C79" s="1498"/>
      <c r="D79" s="1498"/>
      <c r="E79" s="1377">
        <f>'Budget-Restricted MYP'!F79</f>
        <v>0</v>
      </c>
      <c r="F79" s="790"/>
      <c r="G79" s="790"/>
      <c r="H79" s="54" t="str">
        <f t="shared" si="5"/>
        <v xml:space="preserve"> </v>
      </c>
      <c r="I79" s="797"/>
      <c r="J79" s="544" t="str">
        <f t="shared" si="3"/>
        <v xml:space="preserve"> </v>
      </c>
      <c r="K79" s="780"/>
      <c r="L79" s="543" t="str">
        <f t="shared" si="4"/>
        <v xml:space="preserve"> </v>
      </c>
    </row>
    <row r="80" spans="1:12" ht="15.75">
      <c r="A80" s="328"/>
      <c r="B80" s="340">
        <v>6</v>
      </c>
      <c r="C80" s="1499"/>
      <c r="D80" s="1499"/>
      <c r="E80" s="1377">
        <f>'Budget-Restricted MYP'!F80</f>
        <v>0</v>
      </c>
      <c r="F80" s="790"/>
      <c r="G80" s="790"/>
      <c r="H80" s="54" t="str">
        <f t="shared" si="5"/>
        <v xml:space="preserve"> </v>
      </c>
      <c r="I80" s="797"/>
      <c r="J80" s="544" t="str">
        <f t="shared" si="3"/>
        <v xml:space="preserve"> </v>
      </c>
      <c r="K80" s="780"/>
      <c r="L80" s="543" t="str">
        <f t="shared" si="4"/>
        <v xml:space="preserve"> </v>
      </c>
    </row>
    <row r="81" spans="1:12" ht="15.75">
      <c r="A81" s="328"/>
      <c r="B81" s="340">
        <v>7</v>
      </c>
      <c r="C81" s="1499"/>
      <c r="D81" s="1499"/>
      <c r="E81" s="1377">
        <f>'Budget-Restricted MYP'!F81</f>
        <v>0</v>
      </c>
      <c r="F81" s="790"/>
      <c r="G81" s="790"/>
      <c r="H81" s="54" t="str">
        <f t="shared" si="5"/>
        <v xml:space="preserve"> </v>
      </c>
      <c r="I81" s="797"/>
      <c r="J81" s="544" t="str">
        <f t="shared" si="3"/>
        <v xml:space="preserve"> </v>
      </c>
      <c r="K81" s="780"/>
      <c r="L81" s="543" t="str">
        <f t="shared" si="4"/>
        <v xml:space="preserve"> </v>
      </c>
    </row>
    <row r="82" spans="1:12" ht="15.75">
      <c r="A82" s="72"/>
      <c r="B82" s="340">
        <v>8</v>
      </c>
      <c r="C82" s="1499"/>
      <c r="D82" s="1499"/>
      <c r="E82" s="1377">
        <f>'Budget-Restricted MYP'!F82</f>
        <v>0</v>
      </c>
      <c r="F82" s="810"/>
      <c r="G82" s="810"/>
      <c r="H82" s="54" t="str">
        <f t="shared" si="5"/>
        <v xml:space="preserve"> </v>
      </c>
      <c r="I82" s="915"/>
      <c r="J82" s="544" t="str">
        <f t="shared" si="3"/>
        <v xml:space="preserve"> </v>
      </c>
      <c r="K82" s="922"/>
      <c r="L82" s="543" t="str">
        <f t="shared" si="4"/>
        <v xml:space="preserve"> </v>
      </c>
    </row>
    <row r="83" spans="1:12" ht="16.5" thickBot="1">
      <c r="A83" s="72"/>
      <c r="B83" s="1045">
        <v>9</v>
      </c>
      <c r="C83" s="1513"/>
      <c r="D83" s="1513"/>
      <c r="E83" s="1377">
        <f>'Budget-Restricted MYP'!F83</f>
        <v>0</v>
      </c>
      <c r="F83" s="792"/>
      <c r="G83" s="792"/>
      <c r="H83" s="54" t="str">
        <f t="shared" si="5"/>
        <v xml:space="preserve"> </v>
      </c>
      <c r="I83" s="914"/>
      <c r="J83" s="545" t="str">
        <f t="shared" si="3"/>
        <v xml:space="preserve"> </v>
      </c>
      <c r="K83" s="781"/>
      <c r="L83" s="546" t="str">
        <f t="shared" si="4"/>
        <v xml:space="preserve"> </v>
      </c>
    </row>
    <row r="84" spans="1:12" ht="17.25" thickTop="1" thickBot="1">
      <c r="A84" s="72"/>
      <c r="B84" s="1046" t="s">
        <v>2</v>
      </c>
      <c r="C84" s="1536" t="s">
        <v>334</v>
      </c>
      <c r="D84" s="1507"/>
      <c r="E84" s="1006">
        <f>SUM(E75:E83)</f>
        <v>0</v>
      </c>
      <c r="F84" s="1376">
        <f>SUM(F75:F83)</f>
        <v>0</v>
      </c>
      <c r="G84" s="1006">
        <f>SUM(G75:G83)</f>
        <v>0</v>
      </c>
      <c r="H84" s="1287" t="str">
        <f>IF(E84&lt;1," ",IF(G84&lt;1," ",(G84-E84)/E84))</f>
        <v xml:space="preserve"> </v>
      </c>
      <c r="I84" s="1006">
        <f>SUM(I75:I83)</f>
        <v>0</v>
      </c>
      <c r="J84" s="1007" t="str">
        <f t="shared" si="3"/>
        <v xml:space="preserve"> </v>
      </c>
      <c r="K84" s="1006">
        <f>SUM(K75:K83)</f>
        <v>0</v>
      </c>
      <c r="L84" s="542" t="str">
        <f t="shared" si="4"/>
        <v xml:space="preserve"> </v>
      </c>
    </row>
    <row r="85" spans="1:12" ht="16.5" thickTop="1">
      <c r="A85" s="72"/>
      <c r="B85" s="1056"/>
      <c r="C85" s="1057"/>
      <c r="D85" s="1075"/>
      <c r="E85" s="181"/>
      <c r="F85" s="56"/>
      <c r="G85" s="181"/>
      <c r="H85" s="56"/>
      <c r="I85" s="181"/>
      <c r="J85" s="56"/>
      <c r="K85" s="56"/>
      <c r="L85" s="975"/>
    </row>
    <row r="86" spans="1:12" ht="15.75">
      <c r="A86" s="72"/>
      <c r="B86" s="1607" t="s">
        <v>218</v>
      </c>
      <c r="C86" s="1608"/>
      <c r="D86" s="1609"/>
      <c r="E86" s="1082">
        <f>'Budget-Restricted MYP'!F86</f>
        <v>0</v>
      </c>
      <c r="F86" s="1081"/>
      <c r="G86" s="1082">
        <f>'1st Interim-Assumptions'!G17</f>
        <v>0</v>
      </c>
      <c r="H86" s="555"/>
      <c r="I86" s="1082">
        <f>'1st Interim-Assumptions'!H17</f>
        <v>0</v>
      </c>
      <c r="J86" s="555"/>
      <c r="K86" s="1082">
        <f>'1st Interim-Assumptions'!J17</f>
        <v>0</v>
      </c>
      <c r="L86" s="404"/>
    </row>
    <row r="87" spans="1:12" ht="15.75">
      <c r="A87" s="328"/>
      <c r="B87" s="1607" t="s">
        <v>219</v>
      </c>
      <c r="C87" s="1608"/>
      <c r="D87" s="1609"/>
      <c r="E87" s="1086">
        <f>'Budget-Restricted MYP'!F87</f>
        <v>0</v>
      </c>
      <c r="F87" s="1081"/>
      <c r="G87" s="1086">
        <f>(1.04446*'1st Interim-ADA'!O76)*G86</f>
        <v>0</v>
      </c>
      <c r="H87" s="54" t="str">
        <f>IF(E87&lt;1," ",IF(G87&lt;1," ",(G87-E87)/E87))</f>
        <v xml:space="preserve"> </v>
      </c>
      <c r="I87" s="1086">
        <f>(1.04446*'1st Interim-ADA'!R76)*I86</f>
        <v>0</v>
      </c>
      <c r="J87" s="313" t="str">
        <f>IF(G87&lt;1," ",IF(I87&lt;1," ",(I87-G87)/G87))</f>
        <v xml:space="preserve"> </v>
      </c>
      <c r="K87" s="1086">
        <f>(1.04446*'1st Interim-ADA'!U76)*K86</f>
        <v>0</v>
      </c>
      <c r="L87" s="355" t="str">
        <f>IF(I87&lt;1," ",IF(K87&lt;1," ",(K87-I87)/I87))</f>
        <v xml:space="preserve"> </v>
      </c>
    </row>
    <row r="88" spans="1:12" ht="15.75">
      <c r="A88" s="72"/>
      <c r="B88" s="415"/>
      <c r="C88" s="415"/>
      <c r="D88" s="1076"/>
      <c r="E88" s="1077"/>
      <c r="F88" s="56"/>
      <c r="G88" s="56"/>
      <c r="H88" s="1078"/>
      <c r="I88" s="56"/>
      <c r="J88" s="1078"/>
      <c r="K88" s="56"/>
      <c r="L88" s="975"/>
    </row>
    <row r="89" spans="1:12" ht="15.75">
      <c r="A89" s="328"/>
      <c r="B89" s="178"/>
      <c r="C89" s="178" t="s">
        <v>335</v>
      </c>
      <c r="D89" s="178"/>
      <c r="E89" s="178"/>
      <c r="F89" s="1502"/>
      <c r="G89" s="1502"/>
      <c r="H89" s="1502"/>
      <c r="I89" s="1502"/>
      <c r="J89" s="1502"/>
      <c r="K89" s="56"/>
      <c r="L89" s="666"/>
    </row>
    <row r="90" spans="1:12" ht="15.75">
      <c r="A90" s="328"/>
      <c r="B90" s="339">
        <v>1</v>
      </c>
      <c r="C90" s="1498"/>
      <c r="D90" s="1501"/>
      <c r="E90" s="1378">
        <f>'Budget-Restricted MYP'!F90</f>
        <v>0</v>
      </c>
      <c r="F90" s="790"/>
      <c r="G90" s="790"/>
      <c r="H90" s="1291" t="str">
        <f t="shared" ref="H90:H108" si="6">IF(E90&lt;1," ",IF(G90&lt;1," ",(G90-E90)/E90))</f>
        <v xml:space="preserve"> </v>
      </c>
      <c r="I90" s="797"/>
      <c r="J90" s="545" t="str">
        <f t="shared" ref="J90:J108" si="7">IF(G90&lt;1," ",IF(I90&lt;1," ",(I90-G90)/G90))</f>
        <v xml:space="preserve"> </v>
      </c>
      <c r="K90" s="785"/>
      <c r="L90" s="667" t="str">
        <f t="shared" ref="L90:L108" si="8">IF(I90&lt;1," ",IF(K90&lt;1," ",(K90-I90)/I90))</f>
        <v xml:space="preserve"> </v>
      </c>
    </row>
    <row r="91" spans="1:12" ht="15.75">
      <c r="A91" s="328"/>
      <c r="B91" s="339">
        <v>2</v>
      </c>
      <c r="C91" s="1498"/>
      <c r="D91" s="1501"/>
      <c r="E91" s="1378">
        <f>'Budget-Restricted MYP'!F91</f>
        <v>0</v>
      </c>
      <c r="F91" s="810"/>
      <c r="G91" s="810"/>
      <c r="H91" s="1291" t="str">
        <f t="shared" si="6"/>
        <v xml:space="preserve"> </v>
      </c>
      <c r="I91" s="915"/>
      <c r="J91" s="545" t="str">
        <f t="shared" si="7"/>
        <v xml:space="preserve"> </v>
      </c>
      <c r="K91" s="922"/>
      <c r="L91" s="546" t="str">
        <f t="shared" si="8"/>
        <v xml:space="preserve"> </v>
      </c>
    </row>
    <row r="92" spans="1:12" ht="15.75">
      <c r="A92" s="328"/>
      <c r="B92" s="339">
        <v>3</v>
      </c>
      <c r="C92" s="1498"/>
      <c r="D92" s="1501"/>
      <c r="E92" s="1378">
        <f>'Budget-Restricted MYP'!F92</f>
        <v>0</v>
      </c>
      <c r="F92" s="810"/>
      <c r="G92" s="810"/>
      <c r="H92" s="1291" t="str">
        <f t="shared" si="6"/>
        <v xml:space="preserve"> </v>
      </c>
      <c r="I92" s="915"/>
      <c r="J92" s="545" t="str">
        <f t="shared" si="7"/>
        <v xml:space="preserve"> </v>
      </c>
      <c r="K92" s="922"/>
      <c r="L92" s="546" t="str">
        <f t="shared" si="8"/>
        <v xml:space="preserve"> </v>
      </c>
    </row>
    <row r="93" spans="1:12" ht="15.75">
      <c r="A93" s="328"/>
      <c r="B93" s="339">
        <v>4</v>
      </c>
      <c r="C93" s="1498"/>
      <c r="D93" s="1501"/>
      <c r="E93" s="1378">
        <f>'Budget-Restricted MYP'!F93</f>
        <v>0</v>
      </c>
      <c r="F93" s="790"/>
      <c r="G93" s="790"/>
      <c r="H93" s="1291" t="str">
        <f t="shared" si="6"/>
        <v xml:space="preserve"> </v>
      </c>
      <c r="I93" s="797"/>
      <c r="J93" s="545" t="str">
        <f t="shared" si="7"/>
        <v xml:space="preserve"> </v>
      </c>
      <c r="K93" s="780"/>
      <c r="L93" s="546" t="str">
        <f t="shared" si="8"/>
        <v xml:space="preserve"> </v>
      </c>
    </row>
    <row r="94" spans="1:12" ht="15.75">
      <c r="A94" s="72"/>
      <c r="B94" s="339">
        <v>5</v>
      </c>
      <c r="C94" s="1498"/>
      <c r="D94" s="1501"/>
      <c r="E94" s="1378">
        <f>'Budget-Restricted MYP'!F94</f>
        <v>0</v>
      </c>
      <c r="F94" s="811"/>
      <c r="G94" s="811"/>
      <c r="H94" s="1291" t="str">
        <f t="shared" si="6"/>
        <v xml:space="preserve"> </v>
      </c>
      <c r="I94" s="916"/>
      <c r="J94" s="545" t="str">
        <f t="shared" si="7"/>
        <v xml:space="preserve"> </v>
      </c>
      <c r="K94" s="923"/>
      <c r="L94" s="546" t="str">
        <f t="shared" si="8"/>
        <v xml:space="preserve"> </v>
      </c>
    </row>
    <row r="95" spans="1:12" ht="15.75">
      <c r="A95" s="329"/>
      <c r="B95" s="340">
        <v>6</v>
      </c>
      <c r="C95" s="1499"/>
      <c r="D95" s="1500"/>
      <c r="E95" s="1378">
        <f>'Budget-Restricted MYP'!F95</f>
        <v>0</v>
      </c>
      <c r="F95" s="812"/>
      <c r="G95" s="812"/>
      <c r="H95" s="1288" t="str">
        <f t="shared" si="6"/>
        <v xml:space="preserve"> </v>
      </c>
      <c r="I95" s="917"/>
      <c r="J95" s="544" t="str">
        <f t="shared" si="7"/>
        <v xml:space="preserve"> </v>
      </c>
      <c r="K95" s="924"/>
      <c r="L95" s="543" t="str">
        <f t="shared" si="8"/>
        <v xml:space="preserve"> </v>
      </c>
    </row>
    <row r="96" spans="1:12" ht="15.75">
      <c r="A96" s="329"/>
      <c r="B96" s="340">
        <v>7</v>
      </c>
      <c r="C96" s="1499"/>
      <c r="D96" s="1500"/>
      <c r="E96" s="1378">
        <f>'Budget-Restricted MYP'!F96</f>
        <v>0</v>
      </c>
      <c r="F96" s="810"/>
      <c r="G96" s="810"/>
      <c r="H96" s="1288" t="str">
        <f t="shared" si="6"/>
        <v xml:space="preserve"> </v>
      </c>
      <c r="I96" s="915"/>
      <c r="J96" s="544" t="str">
        <f t="shared" si="7"/>
        <v xml:space="preserve"> </v>
      </c>
      <c r="K96" s="922"/>
      <c r="L96" s="543" t="str">
        <f t="shared" si="8"/>
        <v xml:space="preserve"> </v>
      </c>
    </row>
    <row r="97" spans="1:12" ht="15.75">
      <c r="A97" s="329"/>
      <c r="B97" s="340">
        <v>8</v>
      </c>
      <c r="C97" s="1499"/>
      <c r="D97" s="1500"/>
      <c r="E97" s="1378">
        <f>'Budget-Restricted MYP'!F97</f>
        <v>0</v>
      </c>
      <c r="F97" s="810"/>
      <c r="G97" s="810"/>
      <c r="H97" s="1288" t="str">
        <f t="shared" si="6"/>
        <v xml:space="preserve"> </v>
      </c>
      <c r="I97" s="915"/>
      <c r="J97" s="544" t="str">
        <f t="shared" si="7"/>
        <v xml:space="preserve"> </v>
      </c>
      <c r="K97" s="922"/>
      <c r="L97" s="543" t="str">
        <f t="shared" si="8"/>
        <v xml:space="preserve"> </v>
      </c>
    </row>
    <row r="98" spans="1:12" ht="15.75">
      <c r="A98" s="329"/>
      <c r="B98" s="340">
        <v>9</v>
      </c>
      <c r="C98" s="1498"/>
      <c r="D98" s="1501"/>
      <c r="E98" s="1378">
        <f>'Budget-Restricted MYP'!F98</f>
        <v>0</v>
      </c>
      <c r="F98" s="810"/>
      <c r="G98" s="810"/>
      <c r="H98" s="1288" t="str">
        <f t="shared" si="6"/>
        <v xml:space="preserve"> </v>
      </c>
      <c r="I98" s="915"/>
      <c r="J98" s="544" t="str">
        <f t="shared" si="7"/>
        <v xml:space="preserve"> </v>
      </c>
      <c r="K98" s="922"/>
      <c r="L98" s="543" t="str">
        <f t="shared" si="8"/>
        <v xml:space="preserve"> </v>
      </c>
    </row>
    <row r="99" spans="1:12" ht="15.75">
      <c r="A99" s="329"/>
      <c r="B99" s="153">
        <v>10</v>
      </c>
      <c r="C99" s="1499"/>
      <c r="D99" s="1500"/>
      <c r="E99" s="1378">
        <f>'Budget-Restricted MYP'!F99</f>
        <v>0</v>
      </c>
      <c r="F99" s="922"/>
      <c r="G99" s="810"/>
      <c r="H99" s="1288" t="str">
        <f t="shared" si="6"/>
        <v xml:space="preserve"> </v>
      </c>
      <c r="I99" s="915"/>
      <c r="J99" s="544" t="str">
        <f t="shared" si="7"/>
        <v xml:space="preserve"> </v>
      </c>
      <c r="K99" s="922"/>
      <c r="L99" s="543" t="str">
        <f t="shared" si="8"/>
        <v xml:space="preserve"> </v>
      </c>
    </row>
    <row r="100" spans="1:12" ht="15.75">
      <c r="A100" s="72"/>
      <c r="B100" s="153">
        <v>11</v>
      </c>
      <c r="C100" s="1499"/>
      <c r="D100" s="1500"/>
      <c r="E100" s="1378">
        <f>'Budget-Restricted MYP'!F100</f>
        <v>0</v>
      </c>
      <c r="F100" s="925"/>
      <c r="G100" s="803"/>
      <c r="H100" s="1288" t="str">
        <f t="shared" si="6"/>
        <v xml:space="preserve"> </v>
      </c>
      <c r="I100" s="803"/>
      <c r="J100" s="544" t="str">
        <f t="shared" si="7"/>
        <v xml:space="preserve"> </v>
      </c>
      <c r="K100" s="925"/>
      <c r="L100" s="543" t="str">
        <f t="shared" si="8"/>
        <v xml:space="preserve"> </v>
      </c>
    </row>
    <row r="101" spans="1:12" ht="15.75">
      <c r="A101" s="72"/>
      <c r="B101" s="153">
        <v>12</v>
      </c>
      <c r="C101" s="1499"/>
      <c r="D101" s="1500"/>
      <c r="E101" s="1378">
        <f>'Budget-Restricted MYP'!F101</f>
        <v>0</v>
      </c>
      <c r="F101" s="926"/>
      <c r="G101" s="804"/>
      <c r="H101" s="1288" t="str">
        <f t="shared" si="6"/>
        <v xml:space="preserve"> </v>
      </c>
      <c r="I101" s="804"/>
      <c r="J101" s="544" t="str">
        <f t="shared" si="7"/>
        <v xml:space="preserve"> </v>
      </c>
      <c r="K101" s="926"/>
      <c r="L101" s="543" t="str">
        <f t="shared" si="8"/>
        <v xml:space="preserve"> </v>
      </c>
    </row>
    <row r="102" spans="1:12" ht="15.75">
      <c r="A102" s="72"/>
      <c r="B102" s="153">
        <v>13</v>
      </c>
      <c r="C102" s="1499"/>
      <c r="D102" s="1500"/>
      <c r="E102" s="1378">
        <f>'Budget-Restricted MYP'!F102</f>
        <v>0</v>
      </c>
      <c r="F102" s="820"/>
      <c r="G102" s="813"/>
      <c r="H102" s="1288" t="str">
        <f t="shared" si="6"/>
        <v xml:space="preserve"> </v>
      </c>
      <c r="I102" s="918"/>
      <c r="J102" s="544" t="str">
        <f t="shared" si="7"/>
        <v xml:space="preserve"> </v>
      </c>
      <c r="K102" s="820"/>
      <c r="L102" s="543" t="str">
        <f t="shared" si="8"/>
        <v xml:space="preserve"> </v>
      </c>
    </row>
    <row r="103" spans="1:12" ht="15.75">
      <c r="A103" s="72"/>
      <c r="B103" s="153">
        <v>14</v>
      </c>
      <c r="C103" s="1499"/>
      <c r="D103" s="1500"/>
      <c r="E103" s="1378">
        <f>'Budget-Restricted MYP'!F103</f>
        <v>0</v>
      </c>
      <c r="F103" s="821"/>
      <c r="G103" s="814"/>
      <c r="H103" s="1288" t="str">
        <f t="shared" si="6"/>
        <v xml:space="preserve"> </v>
      </c>
      <c r="I103" s="919"/>
      <c r="J103" s="544" t="str">
        <f t="shared" si="7"/>
        <v xml:space="preserve"> </v>
      </c>
      <c r="K103" s="821"/>
      <c r="L103" s="543" t="str">
        <f t="shared" si="8"/>
        <v xml:space="preserve"> </v>
      </c>
    </row>
    <row r="104" spans="1:12" ht="15.75">
      <c r="A104" s="72"/>
      <c r="B104" s="153">
        <v>15</v>
      </c>
      <c r="C104" s="1499"/>
      <c r="D104" s="1500"/>
      <c r="E104" s="1378">
        <f>'Budget-Restricted MYP'!F104</f>
        <v>0</v>
      </c>
      <c r="F104" s="813"/>
      <c r="G104" s="813"/>
      <c r="H104" s="1288" t="str">
        <f t="shared" si="6"/>
        <v xml:space="preserve"> </v>
      </c>
      <c r="I104" s="918"/>
      <c r="J104" s="544" t="str">
        <f t="shared" si="7"/>
        <v xml:space="preserve"> </v>
      </c>
      <c r="K104" s="820"/>
      <c r="L104" s="543" t="str">
        <f t="shared" si="8"/>
        <v xml:space="preserve"> </v>
      </c>
    </row>
    <row r="105" spans="1:12" ht="15.75">
      <c r="A105" s="72"/>
      <c r="B105" s="153">
        <v>16</v>
      </c>
      <c r="C105" s="1499"/>
      <c r="D105" s="1500"/>
      <c r="E105" s="1378">
        <f>'Budget-Restricted MYP'!F105</f>
        <v>0</v>
      </c>
      <c r="F105" s="815"/>
      <c r="G105" s="815"/>
      <c r="H105" s="1288" t="str">
        <f t="shared" si="6"/>
        <v xml:space="preserve"> </v>
      </c>
      <c r="I105" s="920"/>
      <c r="J105" s="544" t="str">
        <f t="shared" si="7"/>
        <v xml:space="preserve"> </v>
      </c>
      <c r="K105" s="822"/>
      <c r="L105" s="543" t="str">
        <f t="shared" si="8"/>
        <v xml:space="preserve"> </v>
      </c>
    </row>
    <row r="106" spans="1:12" ht="15.75">
      <c r="A106" s="72"/>
      <c r="B106" s="153">
        <v>17</v>
      </c>
      <c r="C106" s="1499"/>
      <c r="D106" s="1500"/>
      <c r="E106" s="1378">
        <f>'Budget-Restricted MYP'!F106</f>
        <v>0</v>
      </c>
      <c r="F106" s="816"/>
      <c r="G106" s="816"/>
      <c r="H106" s="1288" t="str">
        <f t="shared" si="6"/>
        <v xml:space="preserve"> </v>
      </c>
      <c r="I106" s="921"/>
      <c r="J106" s="544" t="str">
        <f t="shared" si="7"/>
        <v xml:space="preserve"> </v>
      </c>
      <c r="K106" s="823"/>
      <c r="L106" s="543" t="str">
        <f t="shared" si="8"/>
        <v xml:space="preserve"> </v>
      </c>
    </row>
    <row r="107" spans="1:12" ht="16.5" thickBot="1">
      <c r="A107" s="72"/>
      <c r="B107" s="1005">
        <v>18</v>
      </c>
      <c r="C107" s="1504"/>
      <c r="D107" s="1505"/>
      <c r="E107" s="1379">
        <f>'Budget-Restricted MYP'!F107</f>
        <v>0</v>
      </c>
      <c r="F107" s="1380"/>
      <c r="G107" s="829"/>
      <c r="H107" s="1290" t="str">
        <f t="shared" si="6"/>
        <v xml:space="preserve"> </v>
      </c>
      <c r="I107" s="829"/>
      <c r="J107" s="664" t="str">
        <f t="shared" si="7"/>
        <v xml:space="preserve"> </v>
      </c>
      <c r="K107" s="927"/>
      <c r="L107" s="665" t="str">
        <f t="shared" si="8"/>
        <v xml:space="preserve"> </v>
      </c>
    </row>
    <row r="108" spans="1:12" ht="17.25" thickTop="1" thickBot="1">
      <c r="A108" s="72"/>
      <c r="B108" s="1009"/>
      <c r="C108" s="1536" t="s">
        <v>333</v>
      </c>
      <c r="D108" s="1507"/>
      <c r="E108" s="889">
        <f>SUM(E90:E107)</f>
        <v>0</v>
      </c>
      <c r="F108" s="889">
        <f>SUM(F90:F107)</f>
        <v>0</v>
      </c>
      <c r="G108" s="889">
        <f>SUM(G90:G107)</f>
        <v>0</v>
      </c>
      <c r="H108" s="1292" t="str">
        <f t="shared" si="6"/>
        <v xml:space="preserve"> </v>
      </c>
      <c r="I108" s="889">
        <f>SUM(I90:I107)</f>
        <v>0</v>
      </c>
      <c r="J108" s="647" t="str">
        <f t="shared" si="7"/>
        <v xml:space="preserve"> </v>
      </c>
      <c r="K108" s="889">
        <f>SUM(K90:K107)</f>
        <v>0</v>
      </c>
      <c r="L108" s="542" t="str">
        <f t="shared" si="8"/>
        <v xml:space="preserve"> </v>
      </c>
    </row>
    <row r="109" spans="1:12" ht="16.5" thickTop="1">
      <c r="A109" s="72"/>
      <c r="B109" s="159"/>
      <c r="C109" s="1601"/>
      <c r="D109" s="1601"/>
      <c r="E109" s="720"/>
      <c r="F109" s="514"/>
      <c r="G109" s="514"/>
      <c r="H109" s="953"/>
      <c r="I109" s="514"/>
      <c r="J109" s="953"/>
      <c r="K109" s="514"/>
      <c r="L109" s="976"/>
    </row>
    <row r="110" spans="1:12" ht="15.75">
      <c r="A110" s="328"/>
      <c r="B110" s="178"/>
      <c r="C110" s="178" t="s">
        <v>347</v>
      </c>
      <c r="D110" s="178"/>
      <c r="E110" s="178"/>
      <c r="F110" s="1502"/>
      <c r="G110" s="1502"/>
      <c r="H110" s="1502"/>
      <c r="I110" s="1502"/>
      <c r="J110" s="1502"/>
      <c r="K110" s="56"/>
      <c r="L110" s="666"/>
    </row>
    <row r="111" spans="1:12" ht="15.75">
      <c r="A111" s="72"/>
      <c r="B111" s="339">
        <v>1</v>
      </c>
      <c r="C111" s="1498"/>
      <c r="D111" s="1501"/>
      <c r="E111" s="1378">
        <f>'Budget-Restricted MYP'!F111</f>
        <v>0</v>
      </c>
      <c r="F111" s="1381"/>
      <c r="G111" s="825"/>
      <c r="H111" s="1288" t="str">
        <f t="shared" ref="H111:H117" si="9">IF(E111&lt;1," ",IF(G111&lt;1," ",(G111-E111)/E111))</f>
        <v xml:space="preserve"> </v>
      </c>
      <c r="I111" s="919"/>
      <c r="J111" s="33" t="str">
        <f t="shared" ref="J111:J117" si="10">IF(G111&lt;1," ",IF(I111&lt;1," ",(I111-G111)/G111))</f>
        <v xml:space="preserve"> </v>
      </c>
      <c r="K111" s="928"/>
      <c r="L111" s="706" t="str">
        <f t="shared" ref="L111:L117" si="11">IF(I111&lt;1," ",IF(K111&lt;1," ",(K111-I111)/I111))</f>
        <v xml:space="preserve"> </v>
      </c>
    </row>
    <row r="112" spans="1:12" ht="15.75">
      <c r="A112" s="72"/>
      <c r="B112" s="339">
        <v>2</v>
      </c>
      <c r="C112" s="1498"/>
      <c r="D112" s="1501"/>
      <c r="E112" s="1378">
        <f>'Budget-Restricted MYP'!F112</f>
        <v>0</v>
      </c>
      <c r="F112" s="1382"/>
      <c r="G112" s="827"/>
      <c r="H112" s="1289" t="str">
        <f t="shared" si="9"/>
        <v xml:space="preserve"> </v>
      </c>
      <c r="I112" s="827"/>
      <c r="J112" s="84" t="str">
        <f t="shared" si="10"/>
        <v xml:space="preserve"> </v>
      </c>
      <c r="K112" s="929"/>
      <c r="L112" s="707" t="str">
        <f t="shared" si="11"/>
        <v xml:space="preserve"> </v>
      </c>
    </row>
    <row r="113" spans="1:12" ht="15.75">
      <c r="A113" s="72"/>
      <c r="B113" s="339">
        <v>3</v>
      </c>
      <c r="C113" s="1498"/>
      <c r="D113" s="1501"/>
      <c r="E113" s="1378">
        <f>'Budget-Restricted MYP'!F113</f>
        <v>0</v>
      </c>
      <c r="F113" s="927"/>
      <c r="G113" s="829"/>
      <c r="H113" s="1290" t="str">
        <f t="shared" si="9"/>
        <v xml:space="preserve"> </v>
      </c>
      <c r="I113" s="831"/>
      <c r="J113" s="383" t="str">
        <f t="shared" si="10"/>
        <v xml:space="preserve"> </v>
      </c>
      <c r="K113" s="930"/>
      <c r="L113" s="708" t="str">
        <f t="shared" si="11"/>
        <v xml:space="preserve"> </v>
      </c>
    </row>
    <row r="114" spans="1:12" ht="15.75">
      <c r="A114" s="72"/>
      <c r="B114" s="339">
        <v>4</v>
      </c>
      <c r="C114" s="1498"/>
      <c r="D114" s="1501"/>
      <c r="E114" s="1378">
        <f>'Budget-Restricted MYP'!F114</f>
        <v>0</v>
      </c>
      <c r="F114" s="821"/>
      <c r="G114" s="825"/>
      <c r="H114" s="1288" t="str">
        <f t="shared" si="9"/>
        <v xml:space="preserve"> </v>
      </c>
      <c r="I114" s="919"/>
      <c r="J114" s="33" t="str">
        <f t="shared" si="10"/>
        <v xml:space="preserve"> </v>
      </c>
      <c r="K114" s="931"/>
      <c r="L114" s="709" t="str">
        <f t="shared" si="11"/>
        <v xml:space="preserve"> </v>
      </c>
    </row>
    <row r="115" spans="1:12" ht="15.75">
      <c r="A115" s="72"/>
      <c r="B115" s="339">
        <v>5</v>
      </c>
      <c r="C115" s="1498"/>
      <c r="D115" s="1501"/>
      <c r="E115" s="1378">
        <f>'Budget-Restricted MYP'!F115</f>
        <v>0</v>
      </c>
      <c r="F115" s="821"/>
      <c r="G115" s="825"/>
      <c r="H115" s="1288" t="str">
        <f t="shared" si="9"/>
        <v xml:space="preserve"> </v>
      </c>
      <c r="I115" s="919"/>
      <c r="J115" s="33" t="str">
        <f t="shared" si="10"/>
        <v xml:space="preserve"> </v>
      </c>
      <c r="K115" s="931"/>
      <c r="L115" s="709" t="str">
        <f t="shared" si="11"/>
        <v xml:space="preserve"> </v>
      </c>
    </row>
    <row r="116" spans="1:12" ht="16.5" thickBot="1">
      <c r="A116" s="72"/>
      <c r="B116" s="1045">
        <v>6</v>
      </c>
      <c r="C116" s="1504"/>
      <c r="D116" s="1505"/>
      <c r="E116" s="1379">
        <f>'Budget-Restricted MYP'!F116</f>
        <v>0</v>
      </c>
      <c r="F116" s="1380"/>
      <c r="G116" s="829"/>
      <c r="H116" s="1291" t="str">
        <f t="shared" si="9"/>
        <v xml:space="preserve"> </v>
      </c>
      <c r="I116" s="831"/>
      <c r="J116" s="100" t="str">
        <f t="shared" si="10"/>
        <v xml:space="preserve"> </v>
      </c>
      <c r="K116" s="930"/>
      <c r="L116" s="708" t="str">
        <f t="shared" si="11"/>
        <v xml:space="preserve"> </v>
      </c>
    </row>
    <row r="117" spans="1:12" ht="17.25" thickTop="1" thickBot="1">
      <c r="A117" s="281"/>
      <c r="B117" s="1035"/>
      <c r="C117" s="1536" t="s">
        <v>332</v>
      </c>
      <c r="D117" s="1507"/>
      <c r="E117" s="889">
        <f>SUM(E111:E116)</f>
        <v>0</v>
      </c>
      <c r="F117" s="889">
        <f>SUM(F111:F116)</f>
        <v>0</v>
      </c>
      <c r="G117" s="889">
        <f>SUM(G111:G116)</f>
        <v>0</v>
      </c>
      <c r="H117" s="1292" t="str">
        <f t="shared" si="9"/>
        <v xml:space="preserve"> </v>
      </c>
      <c r="I117" s="889">
        <f>SUM(I111:I116)</f>
        <v>0</v>
      </c>
      <c r="J117" s="647" t="str">
        <f t="shared" si="10"/>
        <v xml:space="preserve"> </v>
      </c>
      <c r="K117" s="889">
        <f>SUM(K111:K116)</f>
        <v>0</v>
      </c>
      <c r="L117" s="542" t="str">
        <f t="shared" si="11"/>
        <v xml:space="preserve"> </v>
      </c>
    </row>
    <row r="118" spans="1:12" ht="15.75">
      <c r="A118" s="2"/>
      <c r="B118" s="3"/>
      <c r="C118" s="3"/>
      <c r="D118" s="49"/>
      <c r="F118" s="50"/>
      <c r="G118" s="50"/>
      <c r="H118" s="4"/>
      <c r="I118" s="50"/>
      <c r="J118" s="4"/>
      <c r="K118" s="50"/>
      <c r="L118" s="4"/>
    </row>
    <row r="119" spans="1:12" ht="15.75">
      <c r="A119" s="2"/>
      <c r="B119" s="2"/>
      <c r="C119" s="2"/>
      <c r="D119" s="2"/>
      <c r="E119" s="2"/>
      <c r="F119" s="34"/>
      <c r="G119" s="34"/>
      <c r="H119" s="2"/>
      <c r="I119" s="34"/>
      <c r="J119" s="2"/>
      <c r="K119" s="34"/>
      <c r="L119" s="2"/>
    </row>
    <row r="120" spans="1:12" ht="15.75">
      <c r="A120" s="2"/>
      <c r="B120" s="2"/>
      <c r="C120" s="2"/>
      <c r="D120" s="2"/>
      <c r="E120" s="2"/>
      <c r="F120" s="34"/>
      <c r="G120" s="34"/>
      <c r="H120" s="2"/>
      <c r="I120" s="34"/>
      <c r="J120" s="2"/>
      <c r="K120" s="34"/>
      <c r="L120" s="2"/>
    </row>
    <row r="121" spans="1:12" ht="15.75">
      <c r="A121" s="2"/>
      <c r="B121" s="2"/>
      <c r="C121" s="2"/>
      <c r="D121" s="2"/>
      <c r="E121" s="2"/>
      <c r="F121" s="34"/>
      <c r="G121" s="34"/>
      <c r="H121" s="2"/>
      <c r="I121" s="34"/>
      <c r="J121" s="2"/>
      <c r="K121" s="34"/>
      <c r="L121" s="2"/>
    </row>
    <row r="122" spans="1:12" ht="15.75">
      <c r="A122" s="2"/>
      <c r="B122" s="2"/>
      <c r="C122" s="2"/>
      <c r="D122" s="2"/>
      <c r="E122" s="2"/>
      <c r="F122" s="34"/>
      <c r="G122" s="34"/>
      <c r="H122" s="2"/>
      <c r="I122" s="34"/>
      <c r="J122" s="2"/>
      <c r="K122" s="34"/>
      <c r="L122" s="2"/>
    </row>
    <row r="123" spans="1:12" ht="15.75">
      <c r="A123" s="2"/>
      <c r="B123" s="2"/>
      <c r="C123" s="2"/>
      <c r="D123" s="2"/>
      <c r="E123" s="2"/>
      <c r="F123" s="34"/>
      <c r="G123" s="34"/>
      <c r="H123" s="2"/>
      <c r="I123" s="34"/>
      <c r="J123" s="2"/>
      <c r="K123" s="34"/>
      <c r="L123" s="2"/>
    </row>
    <row r="124" spans="1:12" ht="15.75">
      <c r="A124" s="2"/>
      <c r="B124" s="2"/>
      <c r="C124" s="2"/>
      <c r="D124" s="2"/>
      <c r="E124" s="2"/>
      <c r="F124" s="34"/>
      <c r="G124" s="34"/>
      <c r="H124" s="2"/>
      <c r="I124" s="34"/>
      <c r="J124" s="2"/>
      <c r="K124" s="34"/>
      <c r="L124" s="2"/>
    </row>
    <row r="125" spans="1:12" ht="15.75">
      <c r="A125" s="2"/>
      <c r="B125" s="2"/>
      <c r="C125" s="2"/>
      <c r="D125" s="2"/>
      <c r="E125" s="2"/>
      <c r="F125" s="34"/>
      <c r="G125" s="34"/>
      <c r="H125" s="2"/>
      <c r="I125" s="34"/>
      <c r="J125" s="2"/>
      <c r="K125" s="34"/>
      <c r="L125" s="2"/>
    </row>
    <row r="126" spans="1:12" ht="15.75">
      <c r="A126" s="2"/>
      <c r="B126" s="2"/>
      <c r="C126" s="2"/>
      <c r="D126" s="2"/>
      <c r="E126" s="2"/>
      <c r="F126" s="34"/>
      <c r="G126" s="34"/>
      <c r="H126" s="2"/>
      <c r="I126" s="34"/>
      <c r="J126" s="2"/>
      <c r="K126" s="34"/>
      <c r="L126" s="2"/>
    </row>
    <row r="127" spans="1:12" ht="15.75">
      <c r="A127" s="2"/>
      <c r="B127" s="2"/>
      <c r="C127" s="2"/>
      <c r="D127" s="2"/>
      <c r="E127" s="2"/>
      <c r="F127" s="34"/>
      <c r="G127" s="34"/>
      <c r="H127" s="2"/>
      <c r="I127" s="34"/>
      <c r="J127" s="2"/>
      <c r="K127" s="34"/>
      <c r="L127" s="2"/>
    </row>
    <row r="128" spans="1:12" ht="15.75">
      <c r="A128" s="2"/>
      <c r="B128" s="2"/>
      <c r="C128" s="2"/>
      <c r="D128" s="2"/>
      <c r="E128" s="2"/>
      <c r="F128" s="34"/>
      <c r="G128" s="34"/>
      <c r="H128" s="2"/>
      <c r="I128" s="34"/>
      <c r="J128" s="2"/>
      <c r="K128" s="34"/>
      <c r="L128" s="2"/>
    </row>
    <row r="129" spans="1:12" ht="15.75">
      <c r="A129" s="2"/>
      <c r="B129" s="2"/>
      <c r="C129" s="2"/>
      <c r="D129" s="2"/>
      <c r="E129" s="2"/>
      <c r="F129" s="34"/>
      <c r="G129" s="34"/>
      <c r="H129" s="2"/>
      <c r="I129" s="34"/>
      <c r="J129" s="2"/>
      <c r="K129" s="34"/>
      <c r="L129" s="2"/>
    </row>
    <row r="130" spans="1:12" ht="15.75">
      <c r="A130" s="2"/>
      <c r="B130" s="2"/>
      <c r="C130" s="2"/>
      <c r="D130" s="2"/>
      <c r="E130" s="2"/>
      <c r="F130" s="34"/>
      <c r="G130" s="34"/>
      <c r="H130" s="2"/>
      <c r="I130" s="34"/>
      <c r="J130" s="2"/>
      <c r="K130" s="34"/>
      <c r="L130" s="2"/>
    </row>
    <row r="131" spans="1:12" ht="15.75">
      <c r="A131" s="2"/>
      <c r="B131" s="2"/>
      <c r="C131" s="2"/>
      <c r="D131" s="2"/>
      <c r="E131" s="2"/>
      <c r="F131" s="34"/>
      <c r="G131" s="34"/>
      <c r="H131" s="2"/>
      <c r="I131" s="34"/>
      <c r="J131" s="2"/>
      <c r="K131" s="34"/>
      <c r="L131" s="2"/>
    </row>
    <row r="132" spans="1:12" ht="15.75">
      <c r="A132" s="2"/>
      <c r="B132" s="2"/>
      <c r="C132" s="2"/>
      <c r="D132" s="2"/>
      <c r="E132" s="2"/>
      <c r="F132" s="34"/>
      <c r="G132" s="34"/>
      <c r="H132" s="2"/>
      <c r="I132" s="34"/>
      <c r="J132" s="2"/>
      <c r="K132" s="34"/>
      <c r="L132" s="2"/>
    </row>
    <row r="133" spans="1:12" ht="15.75">
      <c r="A133" s="2"/>
      <c r="B133" s="2"/>
      <c r="C133" s="2"/>
      <c r="D133" s="2"/>
      <c r="E133" s="2"/>
      <c r="F133" s="34"/>
      <c r="G133" s="34"/>
      <c r="H133" s="2"/>
      <c r="I133" s="34"/>
      <c r="J133" s="2"/>
      <c r="K133" s="34"/>
      <c r="L133" s="2"/>
    </row>
    <row r="134" spans="1:12" ht="15.75">
      <c r="A134" s="2"/>
      <c r="B134" s="2"/>
      <c r="C134" s="2"/>
      <c r="D134" s="2"/>
      <c r="E134" s="2"/>
      <c r="F134" s="34"/>
      <c r="G134" s="34"/>
      <c r="H134" s="2"/>
      <c r="I134" s="34"/>
      <c r="J134" s="2"/>
      <c r="K134" s="34"/>
      <c r="L134" s="2"/>
    </row>
    <row r="135" spans="1:12" ht="15.75">
      <c r="A135" s="2"/>
      <c r="B135" s="2"/>
      <c r="C135" s="2"/>
      <c r="D135" s="2"/>
      <c r="E135" s="2"/>
      <c r="F135" s="34"/>
      <c r="G135" s="34"/>
      <c r="H135" s="2"/>
      <c r="I135" s="34"/>
      <c r="J135" s="2"/>
      <c r="K135" s="34"/>
      <c r="L135" s="2"/>
    </row>
    <row r="136" spans="1:12" ht="15.75">
      <c r="A136" s="2"/>
      <c r="B136" s="2"/>
      <c r="C136" s="2"/>
      <c r="D136" s="2"/>
      <c r="E136" s="2"/>
      <c r="F136" s="34"/>
      <c r="G136" s="34"/>
      <c r="H136" s="2"/>
      <c r="I136" s="34"/>
      <c r="J136" s="2"/>
      <c r="K136" s="34"/>
      <c r="L136" s="2"/>
    </row>
    <row r="137" spans="1:12" ht="15.75">
      <c r="A137" s="2"/>
      <c r="B137" s="2"/>
      <c r="C137" s="2"/>
      <c r="D137" s="2"/>
      <c r="E137" s="2"/>
      <c r="F137" s="34"/>
      <c r="G137" s="34"/>
      <c r="H137" s="2"/>
      <c r="I137" s="34"/>
      <c r="J137" s="2"/>
      <c r="K137" s="34"/>
      <c r="L137" s="2"/>
    </row>
    <row r="138" spans="1:12" ht="15.75">
      <c r="A138" s="2"/>
      <c r="B138" s="2"/>
      <c r="C138" s="2"/>
      <c r="D138" s="2"/>
      <c r="E138" s="2"/>
      <c r="F138" s="34"/>
      <c r="G138" s="34"/>
      <c r="H138" s="2"/>
      <c r="I138" s="34"/>
      <c r="J138" s="2"/>
      <c r="K138" s="34"/>
      <c r="L138" s="2"/>
    </row>
    <row r="139" spans="1:12" ht="15.75">
      <c r="A139" s="2"/>
      <c r="B139" s="2"/>
      <c r="C139" s="2"/>
      <c r="D139" s="2"/>
      <c r="E139" s="2"/>
      <c r="F139" s="34"/>
      <c r="G139" s="34"/>
      <c r="H139" s="2"/>
      <c r="I139" s="34"/>
      <c r="J139" s="2"/>
      <c r="K139" s="34"/>
      <c r="L139" s="2"/>
    </row>
    <row r="140" spans="1:12" ht="15.75">
      <c r="A140" s="2"/>
      <c r="B140" s="2"/>
      <c r="C140" s="2"/>
      <c r="D140" s="2"/>
      <c r="E140" s="2"/>
      <c r="F140" s="34"/>
      <c r="G140" s="34"/>
      <c r="H140" s="2"/>
      <c r="I140" s="34"/>
      <c r="J140" s="2"/>
      <c r="K140" s="34"/>
      <c r="L140" s="2"/>
    </row>
    <row r="141" spans="1:12" ht="15.75">
      <c r="A141" s="2"/>
      <c r="B141" s="2"/>
      <c r="C141" s="2"/>
      <c r="D141" s="2"/>
      <c r="E141" s="2"/>
      <c r="F141" s="34"/>
      <c r="G141" s="34"/>
      <c r="H141" s="2"/>
      <c r="I141" s="34"/>
      <c r="J141" s="2"/>
      <c r="K141" s="34"/>
      <c r="L141" s="2"/>
    </row>
    <row r="142" spans="1:12" ht="15.75">
      <c r="A142" s="2"/>
      <c r="B142" s="2"/>
      <c r="C142" s="2"/>
      <c r="D142" s="2"/>
      <c r="E142" s="2"/>
      <c r="F142" s="34"/>
      <c r="G142" s="34"/>
      <c r="H142" s="2"/>
      <c r="I142" s="34"/>
      <c r="J142" s="2"/>
      <c r="K142" s="34"/>
      <c r="L142" s="2"/>
    </row>
    <row r="143" spans="1:12" ht="15.75">
      <c r="A143" s="2"/>
      <c r="B143" s="2"/>
      <c r="C143" s="2"/>
      <c r="D143" s="2"/>
      <c r="E143" s="2"/>
      <c r="F143" s="34"/>
      <c r="G143" s="34"/>
      <c r="H143" s="2"/>
      <c r="I143" s="34"/>
      <c r="J143" s="2"/>
      <c r="K143" s="34"/>
      <c r="L143" s="2"/>
    </row>
    <row r="144" spans="1:12" ht="15.75">
      <c r="A144" s="2"/>
      <c r="B144" s="2"/>
      <c r="C144" s="2"/>
      <c r="D144" s="2"/>
      <c r="E144" s="2"/>
      <c r="F144" s="34"/>
      <c r="G144" s="34"/>
      <c r="H144" s="2"/>
      <c r="I144" s="34"/>
      <c r="J144" s="2"/>
      <c r="K144" s="34"/>
      <c r="L144" s="2"/>
    </row>
    <row r="145" spans="1:12" ht="15.75">
      <c r="A145" s="2"/>
      <c r="B145" s="2"/>
      <c r="C145" s="2"/>
      <c r="D145" s="2"/>
      <c r="E145" s="2"/>
      <c r="F145" s="34"/>
      <c r="G145" s="34"/>
      <c r="H145" s="2"/>
      <c r="I145" s="34"/>
      <c r="J145" s="2"/>
      <c r="K145" s="34"/>
      <c r="L145" s="2"/>
    </row>
    <row r="146" spans="1:12" ht="15.75">
      <c r="A146" s="2"/>
      <c r="B146" s="2"/>
      <c r="C146" s="2"/>
      <c r="D146" s="2"/>
      <c r="E146" s="2"/>
      <c r="F146" s="34"/>
      <c r="G146" s="34"/>
      <c r="H146" s="2"/>
      <c r="I146" s="34"/>
      <c r="J146" s="2"/>
      <c r="K146" s="34"/>
      <c r="L146" s="2"/>
    </row>
    <row r="147" spans="1:12" ht="15.75">
      <c r="A147" s="2"/>
      <c r="B147" s="2"/>
      <c r="C147" s="2"/>
      <c r="D147" s="2"/>
      <c r="E147" s="2"/>
      <c r="F147" s="34"/>
      <c r="G147" s="34"/>
      <c r="H147" s="2"/>
      <c r="I147" s="34"/>
      <c r="J147" s="2"/>
      <c r="K147" s="34"/>
      <c r="L147" s="2"/>
    </row>
    <row r="148" spans="1:12" ht="15.75">
      <c r="A148" s="2"/>
      <c r="B148" s="2"/>
      <c r="C148" s="2"/>
      <c r="D148" s="2"/>
      <c r="E148" s="2"/>
      <c r="F148" s="34"/>
      <c r="G148" s="34"/>
      <c r="H148" s="2"/>
      <c r="I148" s="34"/>
      <c r="J148" s="2"/>
      <c r="K148" s="34"/>
      <c r="L148" s="2"/>
    </row>
    <row r="149" spans="1:12" ht="15.75">
      <c r="A149" s="2"/>
      <c r="B149" s="2"/>
      <c r="C149" s="2"/>
      <c r="D149" s="2"/>
      <c r="E149" s="2"/>
      <c r="F149" s="34"/>
      <c r="G149" s="34"/>
      <c r="H149" s="2"/>
      <c r="I149" s="34"/>
      <c r="J149" s="2"/>
      <c r="K149" s="34"/>
      <c r="L149" s="2"/>
    </row>
    <row r="150" spans="1:12" ht="15.75">
      <c r="A150" s="2"/>
      <c r="B150" s="2"/>
      <c r="C150" s="2"/>
      <c r="D150" s="2"/>
      <c r="E150" s="2"/>
      <c r="F150" s="34"/>
      <c r="G150" s="34"/>
      <c r="H150" s="2"/>
      <c r="I150" s="34"/>
      <c r="J150" s="2"/>
      <c r="K150" s="34"/>
      <c r="L150" s="2"/>
    </row>
    <row r="151" spans="1:12" ht="15.75">
      <c r="A151" s="2"/>
      <c r="B151" s="2"/>
      <c r="C151" s="2"/>
      <c r="D151" s="2"/>
      <c r="E151" s="2"/>
      <c r="F151" s="34"/>
      <c r="G151" s="34"/>
      <c r="H151" s="2"/>
      <c r="I151" s="34"/>
      <c r="J151" s="2"/>
      <c r="K151" s="34"/>
      <c r="L151" s="2"/>
    </row>
    <row r="152" spans="1:12" ht="15.75">
      <c r="A152" s="2"/>
      <c r="B152" s="2"/>
      <c r="C152" s="2"/>
      <c r="D152" s="2"/>
      <c r="E152" s="2"/>
      <c r="F152" s="34"/>
      <c r="G152" s="34"/>
      <c r="H152" s="2"/>
      <c r="I152" s="34"/>
      <c r="J152" s="2"/>
      <c r="K152" s="34"/>
      <c r="L152" s="2"/>
    </row>
    <row r="153" spans="1:12" ht="15.75">
      <c r="A153" s="2"/>
      <c r="B153" s="2"/>
      <c r="C153" s="2"/>
      <c r="D153" s="2"/>
      <c r="E153" s="2"/>
      <c r="F153" s="34"/>
      <c r="G153" s="34"/>
      <c r="H153" s="2"/>
      <c r="I153" s="34"/>
      <c r="J153" s="2"/>
      <c r="K153" s="34"/>
      <c r="L153" s="2"/>
    </row>
    <row r="154" spans="1:12" ht="15.75">
      <c r="A154" s="2"/>
      <c r="B154" s="2"/>
      <c r="C154" s="2"/>
      <c r="D154" s="2"/>
      <c r="E154" s="2"/>
      <c r="F154" s="34"/>
      <c r="G154" s="34"/>
      <c r="H154" s="2"/>
      <c r="I154" s="34"/>
      <c r="J154" s="2"/>
      <c r="K154" s="34"/>
      <c r="L154" s="2"/>
    </row>
    <row r="155" spans="1:12" ht="15.75">
      <c r="A155" s="2"/>
      <c r="B155" s="2"/>
      <c r="C155" s="2"/>
      <c r="D155" s="2"/>
      <c r="E155" s="2"/>
      <c r="F155" s="34"/>
      <c r="G155" s="34"/>
      <c r="H155" s="2"/>
      <c r="I155" s="34"/>
      <c r="J155" s="2"/>
      <c r="K155" s="34"/>
      <c r="L155" s="2"/>
    </row>
    <row r="156" spans="1:12" ht="15.75">
      <c r="A156" s="2"/>
      <c r="B156" s="2"/>
      <c r="C156" s="2"/>
      <c r="D156" s="2"/>
      <c r="E156" s="2"/>
      <c r="F156" s="34"/>
      <c r="G156" s="34"/>
      <c r="H156" s="2"/>
      <c r="I156" s="34"/>
      <c r="J156" s="2"/>
      <c r="K156" s="34"/>
      <c r="L156" s="2"/>
    </row>
    <row r="157" spans="1:12" ht="15.75">
      <c r="A157" s="2"/>
      <c r="B157" s="2"/>
      <c r="C157" s="2"/>
      <c r="D157" s="2"/>
      <c r="E157" s="2"/>
      <c r="F157" s="34"/>
      <c r="G157" s="34"/>
      <c r="H157" s="2"/>
      <c r="I157" s="34"/>
      <c r="J157" s="2"/>
      <c r="K157" s="34"/>
      <c r="L157" s="2"/>
    </row>
    <row r="158" spans="1:12" ht="15.75">
      <c r="A158" s="2"/>
      <c r="B158" s="2"/>
      <c r="C158" s="2"/>
      <c r="D158" s="2"/>
      <c r="E158" s="2"/>
      <c r="F158" s="34"/>
      <c r="G158" s="34"/>
      <c r="H158" s="2"/>
      <c r="I158" s="34"/>
      <c r="J158" s="2"/>
      <c r="K158" s="34"/>
      <c r="L158" s="2"/>
    </row>
    <row r="159" spans="1:12" ht="15.75">
      <c r="A159" s="2"/>
      <c r="B159" s="2"/>
      <c r="C159" s="2"/>
      <c r="D159" s="2"/>
      <c r="E159" s="2"/>
      <c r="F159" s="34"/>
      <c r="G159" s="34"/>
      <c r="H159" s="2"/>
      <c r="I159" s="34"/>
      <c r="J159" s="2"/>
      <c r="K159" s="34"/>
      <c r="L159" s="2"/>
    </row>
    <row r="160" spans="1:12" ht="15.75">
      <c r="A160" s="2"/>
      <c r="B160" s="2"/>
      <c r="C160" s="2"/>
      <c r="D160" s="2"/>
      <c r="E160" s="2"/>
      <c r="F160" s="34"/>
      <c r="G160" s="34"/>
      <c r="H160" s="2"/>
      <c r="I160" s="34"/>
      <c r="J160" s="2"/>
      <c r="K160" s="34"/>
      <c r="L160" s="2"/>
    </row>
    <row r="161" spans="1:12" ht="15.75">
      <c r="A161" s="2"/>
      <c r="B161" s="2"/>
      <c r="C161" s="2"/>
      <c r="D161" s="2"/>
      <c r="E161" s="2"/>
      <c r="F161" s="34"/>
      <c r="G161" s="34"/>
      <c r="H161" s="2"/>
      <c r="I161" s="34"/>
      <c r="J161" s="2"/>
      <c r="K161" s="34"/>
      <c r="L161" s="2"/>
    </row>
    <row r="162" spans="1:12" ht="15.75">
      <c r="A162" s="2"/>
      <c r="B162" s="2"/>
      <c r="C162" s="2"/>
      <c r="D162" s="2"/>
      <c r="E162" s="2"/>
      <c r="F162" s="34"/>
      <c r="G162" s="34"/>
      <c r="H162" s="2"/>
      <c r="I162" s="34"/>
      <c r="J162" s="2"/>
      <c r="K162" s="34"/>
      <c r="L162" s="2"/>
    </row>
    <row r="163" spans="1:12" ht="15.75">
      <c r="A163" s="2"/>
      <c r="B163" s="2"/>
      <c r="C163" s="2"/>
      <c r="D163" s="2"/>
      <c r="E163" s="2"/>
      <c r="F163" s="34"/>
      <c r="G163" s="34"/>
      <c r="H163" s="2"/>
      <c r="I163" s="34"/>
      <c r="J163" s="2"/>
      <c r="K163" s="34"/>
      <c r="L163" s="2"/>
    </row>
    <row r="164" spans="1:12" ht="15.75">
      <c r="A164" s="2"/>
      <c r="B164" s="2"/>
      <c r="C164" s="2"/>
      <c r="D164" s="2"/>
      <c r="E164" s="2"/>
      <c r="F164" s="34"/>
      <c r="G164" s="34"/>
      <c r="H164" s="2"/>
      <c r="I164" s="34"/>
      <c r="J164" s="2"/>
      <c r="K164" s="34"/>
      <c r="L164" s="2"/>
    </row>
    <row r="165" spans="1:12" ht="15.75">
      <c r="A165" s="2"/>
      <c r="B165" s="2"/>
      <c r="C165" s="2"/>
      <c r="D165" s="2"/>
      <c r="E165" s="2"/>
      <c r="F165" s="34"/>
      <c r="G165" s="34"/>
      <c r="H165" s="2"/>
      <c r="I165" s="34"/>
      <c r="J165" s="2"/>
      <c r="K165" s="34"/>
      <c r="L165" s="2"/>
    </row>
    <row r="166" spans="1:12" ht="15.75">
      <c r="A166" s="2"/>
      <c r="B166" s="2"/>
      <c r="C166" s="2"/>
      <c r="D166" s="2"/>
      <c r="E166" s="2"/>
      <c r="F166" s="34"/>
      <c r="G166" s="34"/>
      <c r="H166" s="2"/>
      <c r="I166" s="34"/>
      <c r="J166" s="2"/>
      <c r="K166" s="34"/>
      <c r="L166" s="2"/>
    </row>
    <row r="167" spans="1:12" ht="15.75">
      <c r="A167" s="2"/>
      <c r="B167" s="2"/>
      <c r="C167" s="2"/>
      <c r="D167" s="2"/>
      <c r="E167" s="2"/>
      <c r="F167" s="34"/>
      <c r="G167" s="34"/>
      <c r="H167" s="2"/>
      <c r="I167" s="34"/>
      <c r="J167" s="2"/>
      <c r="K167" s="34"/>
      <c r="L167" s="2"/>
    </row>
    <row r="168" spans="1:12" ht="15.75">
      <c r="A168" s="2"/>
      <c r="B168" s="2"/>
      <c r="C168" s="2"/>
      <c r="D168" s="2"/>
      <c r="E168" s="2"/>
      <c r="F168" s="34"/>
      <c r="G168" s="34"/>
      <c r="H168" s="2"/>
      <c r="I168" s="34"/>
      <c r="J168" s="2"/>
      <c r="K168" s="34"/>
      <c r="L168" s="2"/>
    </row>
    <row r="169" spans="1:12" ht="15.75">
      <c r="A169" s="2"/>
      <c r="B169" s="2"/>
      <c r="C169" s="2"/>
      <c r="D169" s="2"/>
      <c r="E169" s="2"/>
      <c r="F169" s="34"/>
      <c r="G169" s="34"/>
      <c r="H169" s="2"/>
      <c r="I169" s="34"/>
      <c r="J169" s="2"/>
      <c r="K169" s="34"/>
      <c r="L169" s="2"/>
    </row>
    <row r="170" spans="1:12" ht="15.75">
      <c r="A170" s="2"/>
      <c r="B170" s="2"/>
      <c r="C170" s="2"/>
      <c r="D170" s="2"/>
      <c r="E170" s="2"/>
      <c r="F170" s="34"/>
      <c r="G170" s="34"/>
      <c r="H170" s="2"/>
      <c r="I170" s="34"/>
      <c r="J170" s="2"/>
      <c r="K170" s="34"/>
      <c r="L170" s="2"/>
    </row>
    <row r="171" spans="1:12" ht="15.75">
      <c r="A171" s="2"/>
      <c r="B171" s="2"/>
      <c r="C171" s="2"/>
      <c r="D171" s="2"/>
      <c r="E171" s="2"/>
      <c r="F171" s="34"/>
      <c r="G171" s="34"/>
      <c r="H171" s="2"/>
      <c r="I171" s="34"/>
      <c r="J171" s="2"/>
      <c r="K171" s="34"/>
      <c r="L171" s="2"/>
    </row>
    <row r="172" spans="1:12" ht="15.75">
      <c r="A172" s="2"/>
      <c r="B172" s="2"/>
      <c r="C172" s="2"/>
      <c r="D172" s="2"/>
      <c r="E172" s="2"/>
      <c r="F172" s="34"/>
      <c r="G172" s="34"/>
      <c r="H172" s="2"/>
      <c r="I172" s="34"/>
      <c r="J172" s="2"/>
      <c r="K172" s="34"/>
      <c r="L172" s="2"/>
    </row>
    <row r="173" spans="1:12" ht="15.75">
      <c r="A173" s="2"/>
      <c r="B173" s="2"/>
      <c r="C173" s="2"/>
      <c r="D173" s="2"/>
      <c r="E173" s="2"/>
      <c r="F173" s="34"/>
      <c r="G173" s="34"/>
      <c r="H173" s="2"/>
      <c r="I173" s="34"/>
      <c r="J173" s="2"/>
      <c r="K173" s="34"/>
      <c r="L173" s="2"/>
    </row>
    <row r="174" spans="1:12" ht="15.75">
      <c r="A174" s="2"/>
      <c r="B174" s="2"/>
      <c r="C174" s="2"/>
      <c r="D174" s="2"/>
      <c r="E174" s="2"/>
      <c r="F174" s="34"/>
      <c r="G174" s="34"/>
      <c r="H174" s="2"/>
      <c r="I174" s="34"/>
      <c r="J174" s="2"/>
      <c r="K174" s="34"/>
      <c r="L174" s="2"/>
    </row>
    <row r="175" spans="1:12" ht="15.75">
      <c r="A175" s="2"/>
      <c r="B175" s="2"/>
      <c r="C175" s="2"/>
      <c r="D175" s="2"/>
      <c r="E175" s="2"/>
      <c r="F175" s="34"/>
      <c r="G175" s="34"/>
      <c r="H175" s="2"/>
      <c r="I175" s="34"/>
      <c r="J175" s="2"/>
      <c r="K175" s="34"/>
      <c r="L175" s="2"/>
    </row>
    <row r="176" spans="1:12" ht="15.75">
      <c r="A176" s="2"/>
      <c r="B176" s="2"/>
      <c r="C176" s="2"/>
      <c r="D176" s="2"/>
      <c r="E176" s="2"/>
      <c r="F176" s="34"/>
      <c r="G176" s="34"/>
      <c r="H176" s="2"/>
      <c r="I176" s="34"/>
      <c r="J176" s="2"/>
      <c r="K176" s="34"/>
      <c r="L176" s="2"/>
    </row>
    <row r="177" spans="1:12" ht="15.75">
      <c r="A177" s="2"/>
      <c r="B177" s="2"/>
      <c r="C177" s="2"/>
      <c r="D177" s="2"/>
      <c r="E177" s="2"/>
      <c r="F177" s="34"/>
      <c r="G177" s="34"/>
      <c r="H177" s="2"/>
      <c r="I177" s="34"/>
      <c r="J177" s="2"/>
      <c r="K177" s="34"/>
      <c r="L177" s="2"/>
    </row>
    <row r="178" spans="1:12" ht="15.75">
      <c r="A178" s="2"/>
      <c r="B178" s="2"/>
      <c r="C178" s="2"/>
      <c r="D178" s="2"/>
      <c r="E178" s="2"/>
      <c r="F178" s="34"/>
      <c r="G178" s="34"/>
      <c r="H178" s="2"/>
      <c r="I178" s="34"/>
      <c r="J178" s="2"/>
      <c r="K178" s="34"/>
      <c r="L178" s="2"/>
    </row>
    <row r="179" spans="1:12" ht="15.75">
      <c r="A179" s="2"/>
      <c r="B179" s="2"/>
      <c r="C179" s="2"/>
      <c r="D179" s="2"/>
      <c r="E179" s="2"/>
      <c r="F179" s="34"/>
      <c r="G179" s="34"/>
      <c r="H179" s="2"/>
      <c r="I179" s="34"/>
      <c r="J179" s="2"/>
      <c r="K179" s="34"/>
      <c r="L179" s="2"/>
    </row>
    <row r="180" spans="1:12" ht="15.75">
      <c r="A180" s="2"/>
      <c r="B180" s="2"/>
      <c r="C180" s="2"/>
      <c r="D180" s="2"/>
      <c r="E180" s="2"/>
      <c r="F180" s="34"/>
      <c r="G180" s="34"/>
      <c r="H180" s="2"/>
      <c r="I180" s="34"/>
      <c r="J180" s="2"/>
      <c r="K180" s="34"/>
      <c r="L180" s="2"/>
    </row>
    <row r="181" spans="1:12" ht="15.75">
      <c r="A181" s="2"/>
      <c r="B181" s="2"/>
      <c r="C181" s="2"/>
      <c r="D181" s="2"/>
      <c r="E181" s="2"/>
      <c r="F181" s="34"/>
      <c r="G181" s="34"/>
      <c r="H181" s="2"/>
      <c r="I181" s="34"/>
      <c r="J181" s="2"/>
      <c r="K181" s="34"/>
      <c r="L181" s="2"/>
    </row>
    <row r="182" spans="1:12" ht="15.75">
      <c r="A182" s="2"/>
      <c r="B182" s="2"/>
      <c r="C182" s="2"/>
      <c r="D182" s="2"/>
      <c r="E182" s="2"/>
      <c r="F182" s="34"/>
      <c r="G182" s="34"/>
      <c r="H182" s="2"/>
      <c r="I182" s="34"/>
      <c r="J182" s="2"/>
      <c r="K182" s="34"/>
      <c r="L182" s="2"/>
    </row>
    <row r="183" spans="1:12" ht="15.75">
      <c r="A183" s="2"/>
      <c r="B183" s="2"/>
      <c r="C183" s="2"/>
      <c r="D183" s="2"/>
      <c r="E183" s="2"/>
      <c r="F183" s="34"/>
      <c r="G183" s="34"/>
      <c r="H183" s="2"/>
      <c r="I183" s="34"/>
      <c r="J183" s="2"/>
      <c r="K183" s="34"/>
      <c r="L183" s="2"/>
    </row>
    <row r="184" spans="1:12" ht="15.75">
      <c r="A184" s="2"/>
      <c r="B184" s="2"/>
      <c r="C184" s="2"/>
      <c r="D184" s="2"/>
      <c r="E184" s="2"/>
      <c r="F184" s="34"/>
      <c r="G184" s="34"/>
      <c r="H184" s="2"/>
      <c r="I184" s="34"/>
      <c r="J184" s="2"/>
      <c r="K184" s="34"/>
      <c r="L184" s="2"/>
    </row>
    <row r="185" spans="1:12" ht="15.75">
      <c r="A185" s="2"/>
      <c r="B185" s="2"/>
      <c r="C185" s="2"/>
      <c r="D185" s="2"/>
      <c r="E185" s="2"/>
      <c r="F185" s="34"/>
      <c r="G185" s="34"/>
      <c r="H185" s="2"/>
      <c r="I185" s="34"/>
      <c r="J185" s="2"/>
      <c r="K185" s="34"/>
      <c r="L185" s="2"/>
    </row>
    <row r="186" spans="1:12" ht="15.75">
      <c r="A186" s="2"/>
      <c r="B186" s="2"/>
      <c r="C186" s="2"/>
      <c r="D186" s="2"/>
      <c r="E186" s="2"/>
      <c r="F186" s="34"/>
      <c r="G186" s="34"/>
      <c r="H186" s="2"/>
      <c r="I186" s="34"/>
      <c r="J186" s="2"/>
      <c r="K186" s="34"/>
      <c r="L186" s="2"/>
    </row>
    <row r="187" spans="1:12" ht="15.75">
      <c r="A187" s="2"/>
      <c r="B187" s="2"/>
      <c r="C187" s="2"/>
      <c r="D187" s="2"/>
      <c r="E187" s="2"/>
      <c r="F187" s="34"/>
      <c r="G187" s="34"/>
      <c r="H187" s="2"/>
      <c r="I187" s="34"/>
      <c r="J187" s="2"/>
      <c r="K187" s="34"/>
      <c r="L187" s="2"/>
    </row>
    <row r="188" spans="1:12" ht="15.75">
      <c r="A188" s="2"/>
      <c r="B188" s="2"/>
      <c r="C188" s="2"/>
      <c r="D188" s="2"/>
      <c r="E188" s="2"/>
      <c r="F188" s="34"/>
      <c r="G188" s="34"/>
      <c r="H188" s="2"/>
      <c r="I188" s="34"/>
      <c r="J188" s="2"/>
      <c r="K188" s="34"/>
      <c r="L188" s="2"/>
    </row>
    <row r="189" spans="1:12" ht="15.75">
      <c r="A189" s="2"/>
      <c r="B189" s="2"/>
      <c r="C189" s="2"/>
      <c r="D189" s="2"/>
      <c r="E189" s="2"/>
      <c r="F189" s="34"/>
      <c r="G189" s="34"/>
      <c r="H189" s="2"/>
      <c r="I189" s="34"/>
      <c r="J189" s="2"/>
      <c r="K189" s="34"/>
      <c r="L189" s="2"/>
    </row>
    <row r="190" spans="1:12" ht="15.75">
      <c r="A190" s="2"/>
      <c r="B190" s="2"/>
      <c r="C190" s="2"/>
      <c r="D190" s="2"/>
      <c r="E190" s="2"/>
      <c r="F190" s="34"/>
      <c r="G190" s="34"/>
      <c r="H190" s="2"/>
      <c r="I190" s="34"/>
      <c r="J190" s="2"/>
      <c r="K190" s="34"/>
      <c r="L190" s="2"/>
    </row>
    <row r="191" spans="1:12" ht="15.75">
      <c r="A191" s="2"/>
      <c r="B191" s="2"/>
      <c r="C191" s="2"/>
      <c r="D191" s="2"/>
      <c r="E191" s="2"/>
      <c r="F191" s="34"/>
      <c r="G191" s="34"/>
      <c r="H191" s="2"/>
      <c r="I191" s="34"/>
      <c r="J191" s="2"/>
      <c r="K191" s="34"/>
      <c r="L191" s="2"/>
    </row>
    <row r="192" spans="1:12" ht="15.75">
      <c r="A192" s="2"/>
      <c r="B192" s="2"/>
      <c r="C192" s="2"/>
      <c r="D192" s="2"/>
      <c r="E192" s="2"/>
      <c r="F192" s="34"/>
      <c r="G192" s="34"/>
      <c r="H192" s="2"/>
      <c r="I192" s="34"/>
      <c r="J192" s="2"/>
      <c r="K192" s="34"/>
      <c r="L192" s="2"/>
    </row>
    <row r="193" spans="1:12" ht="15.75">
      <c r="A193" s="2"/>
      <c r="B193" s="2"/>
      <c r="C193" s="2"/>
      <c r="D193" s="2"/>
      <c r="E193" s="2"/>
      <c r="F193" s="34"/>
      <c r="G193" s="34"/>
      <c r="H193" s="2"/>
      <c r="I193" s="34"/>
      <c r="J193" s="2"/>
      <c r="K193" s="34"/>
      <c r="L193" s="2"/>
    </row>
    <row r="194" spans="1:12" ht="15.75">
      <c r="A194" s="2"/>
      <c r="B194" s="2"/>
      <c r="C194" s="2"/>
      <c r="D194" s="2"/>
      <c r="E194" s="2"/>
      <c r="F194" s="34"/>
      <c r="G194" s="34"/>
      <c r="H194" s="2"/>
      <c r="I194" s="34"/>
      <c r="J194" s="2"/>
      <c r="K194" s="34"/>
      <c r="L194" s="2"/>
    </row>
    <row r="195" spans="1:12" ht="15.75">
      <c r="A195" s="2"/>
      <c r="B195" s="2"/>
      <c r="C195" s="2"/>
      <c r="D195" s="2"/>
      <c r="E195" s="2"/>
      <c r="F195" s="34"/>
      <c r="G195" s="34"/>
      <c r="H195" s="2"/>
      <c r="I195" s="34"/>
      <c r="J195" s="2"/>
      <c r="K195" s="34"/>
      <c r="L195" s="2"/>
    </row>
    <row r="196" spans="1:12" ht="15.75">
      <c r="A196" s="2"/>
      <c r="B196" s="2"/>
      <c r="C196" s="2"/>
      <c r="D196" s="2"/>
      <c r="E196" s="2"/>
      <c r="F196" s="34"/>
      <c r="G196" s="34"/>
      <c r="H196" s="2"/>
      <c r="I196" s="34"/>
      <c r="J196" s="2"/>
      <c r="K196" s="34"/>
      <c r="L196" s="2"/>
    </row>
    <row r="197" spans="1:12" ht="15.75">
      <c r="A197" s="2"/>
      <c r="B197" s="2"/>
      <c r="C197" s="2"/>
      <c r="D197" s="2"/>
      <c r="E197" s="2"/>
      <c r="F197" s="34"/>
      <c r="G197" s="34"/>
      <c r="H197" s="2"/>
      <c r="I197" s="34"/>
      <c r="J197" s="2"/>
      <c r="K197" s="34"/>
      <c r="L197" s="2"/>
    </row>
    <row r="198" spans="1:12" ht="15.75">
      <c r="A198" s="2"/>
      <c r="B198" s="2"/>
      <c r="C198" s="2"/>
      <c r="D198" s="2"/>
      <c r="E198" s="2"/>
      <c r="F198" s="34"/>
      <c r="G198" s="34"/>
      <c r="H198" s="2"/>
      <c r="I198" s="34"/>
      <c r="J198" s="2"/>
      <c r="K198" s="34"/>
      <c r="L198" s="2"/>
    </row>
    <row r="199" spans="1:12" ht="15.75">
      <c r="A199" s="2"/>
      <c r="B199" s="2"/>
      <c r="C199" s="2"/>
      <c r="D199" s="2"/>
      <c r="E199" s="2"/>
      <c r="F199" s="34"/>
      <c r="G199" s="34"/>
      <c r="H199" s="2"/>
      <c r="I199" s="34"/>
      <c r="J199" s="2"/>
      <c r="K199" s="34"/>
      <c r="L199" s="2"/>
    </row>
    <row r="200" spans="1:12" ht="15.75">
      <c r="A200" s="2"/>
      <c r="B200" s="2"/>
      <c r="C200" s="2"/>
      <c r="D200" s="2"/>
      <c r="E200" s="2"/>
      <c r="F200" s="34"/>
      <c r="G200" s="34"/>
      <c r="H200" s="2"/>
      <c r="I200" s="34"/>
      <c r="J200" s="2"/>
      <c r="K200" s="34"/>
      <c r="L200" s="2"/>
    </row>
    <row r="201" spans="1:12" ht="15.75">
      <c r="A201" s="2"/>
      <c r="B201" s="2"/>
      <c r="C201" s="2"/>
      <c r="D201" s="2"/>
      <c r="E201" s="2"/>
      <c r="F201" s="34"/>
      <c r="G201" s="34"/>
      <c r="H201" s="2"/>
      <c r="I201" s="34"/>
      <c r="J201" s="2"/>
      <c r="K201" s="34"/>
      <c r="L201" s="2"/>
    </row>
    <row r="202" spans="1:12" ht="15.75">
      <c r="A202" s="2"/>
      <c r="B202" s="2"/>
      <c r="C202" s="2"/>
      <c r="D202" s="2"/>
      <c r="E202" s="2"/>
      <c r="F202" s="34"/>
      <c r="G202" s="34"/>
      <c r="H202" s="2"/>
      <c r="I202" s="34"/>
      <c r="J202" s="2"/>
      <c r="K202" s="34"/>
      <c r="L202" s="2"/>
    </row>
    <row r="203" spans="1:12" ht="15.75">
      <c r="A203" s="2"/>
      <c r="B203" s="2"/>
      <c r="C203" s="2"/>
      <c r="D203" s="2"/>
      <c r="E203" s="2"/>
      <c r="F203" s="34"/>
      <c r="G203" s="34"/>
      <c r="H203" s="2"/>
      <c r="I203" s="34"/>
      <c r="J203" s="2"/>
      <c r="K203" s="34"/>
      <c r="L203" s="2"/>
    </row>
    <row r="204" spans="1:12" ht="15.75">
      <c r="A204" s="2"/>
      <c r="B204" s="2"/>
      <c r="C204" s="2"/>
      <c r="D204" s="2"/>
      <c r="E204" s="2"/>
      <c r="F204" s="34"/>
      <c r="G204" s="34"/>
      <c r="H204" s="2"/>
      <c r="I204" s="34"/>
      <c r="J204" s="2"/>
      <c r="K204" s="34"/>
      <c r="L204" s="2"/>
    </row>
    <row r="205" spans="1:12" ht="15.75">
      <c r="A205" s="2"/>
      <c r="B205" s="2"/>
      <c r="C205" s="2"/>
      <c r="D205" s="2"/>
      <c r="E205" s="2"/>
      <c r="F205" s="34"/>
      <c r="G205" s="34"/>
      <c r="H205" s="2"/>
      <c r="I205" s="34"/>
      <c r="J205" s="2"/>
      <c r="K205" s="34"/>
      <c r="L205" s="2"/>
    </row>
    <row r="206" spans="1:12" ht="15.75">
      <c r="A206" s="2"/>
      <c r="B206" s="2"/>
      <c r="C206" s="2"/>
      <c r="D206" s="2"/>
      <c r="E206" s="2"/>
      <c r="F206" s="34"/>
      <c r="G206" s="34"/>
      <c r="H206" s="2"/>
      <c r="I206" s="34"/>
      <c r="J206" s="2"/>
      <c r="K206" s="34"/>
      <c r="L206" s="2"/>
    </row>
    <row r="207" spans="1:12" ht="15.75">
      <c r="A207" s="2"/>
      <c r="B207" s="2"/>
      <c r="C207" s="2"/>
      <c r="D207" s="2"/>
      <c r="E207" s="2"/>
      <c r="F207" s="34"/>
      <c r="G207" s="34"/>
      <c r="H207" s="2"/>
      <c r="I207" s="34"/>
      <c r="J207" s="2"/>
      <c r="K207" s="34"/>
      <c r="L207" s="2"/>
    </row>
    <row r="208" spans="1:12" ht="15.75">
      <c r="A208" s="2"/>
      <c r="B208" s="2"/>
      <c r="C208" s="2"/>
      <c r="D208" s="2"/>
      <c r="E208" s="2"/>
      <c r="F208" s="34"/>
      <c r="G208" s="34"/>
      <c r="H208" s="2"/>
      <c r="I208" s="34"/>
      <c r="J208" s="2"/>
      <c r="K208" s="34"/>
      <c r="L208" s="2"/>
    </row>
    <row r="209" spans="1:12" ht="15.75">
      <c r="A209" s="2"/>
      <c r="B209" s="2"/>
      <c r="C209" s="2"/>
      <c r="D209" s="2"/>
      <c r="E209" s="2"/>
      <c r="F209" s="34"/>
      <c r="G209" s="34"/>
      <c r="H209" s="2"/>
      <c r="I209" s="34"/>
      <c r="J209" s="2"/>
      <c r="K209" s="34"/>
      <c r="L209" s="2"/>
    </row>
    <row r="210" spans="1:12" ht="15.75">
      <c r="A210" s="2"/>
      <c r="B210" s="2"/>
      <c r="C210" s="2"/>
      <c r="D210" s="2"/>
      <c r="E210" s="2"/>
      <c r="F210" s="34"/>
      <c r="G210" s="34"/>
      <c r="H210" s="2"/>
      <c r="I210" s="34"/>
      <c r="J210" s="2"/>
      <c r="K210" s="34"/>
      <c r="L210" s="2"/>
    </row>
    <row r="211" spans="1:12" ht="15.75">
      <c r="A211" s="2"/>
      <c r="B211" s="2"/>
      <c r="C211" s="2"/>
      <c r="D211" s="2"/>
      <c r="E211" s="2"/>
      <c r="F211" s="34"/>
      <c r="G211" s="34"/>
      <c r="H211" s="2"/>
      <c r="I211" s="34"/>
      <c r="J211" s="2"/>
      <c r="K211" s="34"/>
      <c r="L211" s="2"/>
    </row>
    <row r="212" spans="1:12" ht="15.75">
      <c r="A212" s="2"/>
      <c r="B212" s="2"/>
      <c r="C212" s="2"/>
      <c r="D212" s="2"/>
      <c r="E212" s="2"/>
      <c r="F212" s="34"/>
      <c r="G212" s="34"/>
    </row>
    <row r="213" spans="1:12" ht="15.75">
      <c r="A213" s="2"/>
      <c r="B213" s="2"/>
      <c r="C213" s="2"/>
      <c r="D213" s="2"/>
      <c r="E213" s="2"/>
      <c r="F213" s="34"/>
      <c r="G213" s="34"/>
    </row>
    <row r="214" spans="1:12" ht="15.75">
      <c r="A214" s="2"/>
      <c r="B214" s="2"/>
      <c r="C214" s="2"/>
      <c r="D214" s="2"/>
      <c r="E214" s="2"/>
      <c r="F214" s="34"/>
      <c r="G214" s="34"/>
    </row>
    <row r="215" spans="1:12" ht="15.75">
      <c r="A215" s="2"/>
      <c r="B215" s="2"/>
      <c r="C215" s="2"/>
      <c r="D215" s="2"/>
      <c r="E215" s="2"/>
      <c r="F215" s="34"/>
      <c r="G215" s="34"/>
    </row>
    <row r="216" spans="1:12" ht="15.75">
      <c r="A216" s="2"/>
      <c r="B216" s="2"/>
      <c r="C216" s="2"/>
      <c r="D216" s="2"/>
      <c r="E216" s="2"/>
      <c r="F216" s="34"/>
      <c r="G216" s="34"/>
    </row>
    <row r="217" spans="1:12" ht="15.75">
      <c r="A217" s="2"/>
      <c r="B217" s="2"/>
      <c r="C217" s="2"/>
      <c r="D217" s="2"/>
      <c r="E217" s="2"/>
      <c r="F217" s="34"/>
      <c r="G217" s="34"/>
    </row>
    <row r="218" spans="1:12" ht="15.75">
      <c r="A218" s="2"/>
      <c r="B218" s="2"/>
      <c r="C218" s="2"/>
      <c r="D218" s="2"/>
      <c r="E218" s="2"/>
      <c r="F218" s="34"/>
      <c r="G218" s="34"/>
    </row>
    <row r="219" spans="1:12" ht="15.75">
      <c r="A219" s="2"/>
      <c r="B219" s="2"/>
      <c r="C219" s="2"/>
      <c r="D219" s="2"/>
      <c r="E219" s="2"/>
      <c r="F219" s="34"/>
      <c r="G219" s="34"/>
    </row>
    <row r="220" spans="1:12" ht="15.75">
      <c r="A220" s="2"/>
      <c r="B220" s="2"/>
      <c r="C220" s="2"/>
      <c r="D220" s="2"/>
      <c r="E220" s="2"/>
      <c r="F220" s="34"/>
      <c r="G220" s="34"/>
    </row>
    <row r="221" spans="1:12" ht="15.75">
      <c r="A221" s="2"/>
      <c r="B221" s="2"/>
      <c r="C221" s="2"/>
      <c r="D221" s="2"/>
      <c r="E221" s="2"/>
      <c r="F221" s="34"/>
      <c r="G221" s="34"/>
    </row>
    <row r="222" spans="1:12" ht="15.75">
      <c r="A222" s="2"/>
      <c r="B222" s="2"/>
      <c r="C222" s="2"/>
      <c r="D222" s="2"/>
      <c r="E222" s="2"/>
      <c r="F222" s="34"/>
      <c r="G222" s="34"/>
    </row>
    <row r="223" spans="1:12" ht="15.75">
      <c r="A223" s="2"/>
      <c r="B223" s="2"/>
      <c r="C223" s="2"/>
      <c r="D223" s="2"/>
      <c r="E223" s="2"/>
      <c r="F223" s="34"/>
      <c r="G223" s="34"/>
    </row>
    <row r="224" spans="1:12" ht="15.75">
      <c r="A224" s="2"/>
      <c r="B224" s="2"/>
      <c r="C224" s="2"/>
      <c r="D224" s="2"/>
      <c r="E224" s="2"/>
      <c r="F224" s="34"/>
      <c r="G224" s="34"/>
    </row>
    <row r="225" spans="1:7" ht="15.75">
      <c r="A225" s="2"/>
      <c r="B225" s="2"/>
      <c r="C225" s="2"/>
      <c r="D225" s="2"/>
      <c r="E225" s="2"/>
      <c r="F225" s="34"/>
      <c r="G225" s="34"/>
    </row>
    <row r="226" spans="1:7" ht="15.75">
      <c r="A226" s="2"/>
      <c r="B226" s="2"/>
      <c r="C226" s="2"/>
      <c r="D226" s="2"/>
      <c r="E226" s="2"/>
      <c r="F226" s="34"/>
      <c r="G226" s="34"/>
    </row>
    <row r="227" spans="1:7" ht="15.75">
      <c r="A227" s="2"/>
      <c r="B227" s="2"/>
      <c r="C227" s="2"/>
      <c r="D227" s="2"/>
      <c r="E227" s="2"/>
      <c r="F227" s="34"/>
      <c r="G227" s="34"/>
    </row>
    <row r="228" spans="1:7" ht="15.75">
      <c r="A228" s="2"/>
      <c r="B228" s="2"/>
      <c r="C228" s="2"/>
      <c r="D228" s="2"/>
      <c r="E228" s="2"/>
      <c r="F228" s="34"/>
      <c r="G228" s="34"/>
    </row>
    <row r="229" spans="1:7" ht="15.75">
      <c r="A229" s="2"/>
      <c r="B229" s="2"/>
      <c r="C229" s="2"/>
      <c r="D229" s="2"/>
      <c r="E229" s="2"/>
      <c r="F229" s="34"/>
      <c r="G229" s="34"/>
    </row>
    <row r="230" spans="1:7" ht="15.75">
      <c r="A230" s="2"/>
      <c r="B230" s="2"/>
      <c r="C230" s="2"/>
      <c r="D230" s="2"/>
      <c r="E230" s="2"/>
      <c r="F230" s="34"/>
      <c r="G230" s="34"/>
    </row>
    <row r="231" spans="1:7" ht="15.75">
      <c r="A231" s="2"/>
      <c r="B231" s="2"/>
      <c r="C231" s="2"/>
      <c r="D231" s="2"/>
      <c r="E231" s="2"/>
      <c r="F231" s="34"/>
      <c r="G231" s="34"/>
    </row>
    <row r="232" spans="1:7" ht="15.75">
      <c r="A232" s="2"/>
      <c r="B232" s="2"/>
      <c r="C232" s="2"/>
      <c r="D232" s="2"/>
      <c r="E232" s="2"/>
      <c r="F232" s="34"/>
      <c r="G232" s="34"/>
    </row>
    <row r="233" spans="1:7" ht="15.75">
      <c r="A233" s="2"/>
      <c r="B233" s="2"/>
      <c r="C233" s="2"/>
      <c r="D233" s="2"/>
      <c r="E233" s="2"/>
      <c r="F233" s="34"/>
      <c r="G233" s="34"/>
    </row>
    <row r="234" spans="1:7" ht="15.75">
      <c r="A234" s="2"/>
      <c r="B234" s="2"/>
      <c r="C234" s="2"/>
      <c r="D234" s="2"/>
      <c r="E234" s="2"/>
      <c r="F234" s="34"/>
      <c r="G234" s="34"/>
    </row>
    <row r="235" spans="1:7" ht="15.75">
      <c r="A235" s="2"/>
      <c r="B235" s="2"/>
      <c r="C235" s="2"/>
      <c r="D235" s="2"/>
      <c r="E235" s="2"/>
      <c r="F235" s="34"/>
      <c r="G235" s="34"/>
    </row>
    <row r="236" spans="1:7" ht="15.75">
      <c r="A236" s="2"/>
      <c r="B236" s="2"/>
      <c r="C236" s="2"/>
      <c r="D236" s="2"/>
      <c r="E236" s="2"/>
      <c r="F236" s="34"/>
      <c r="G236" s="34"/>
    </row>
    <row r="237" spans="1:7" ht="15.75">
      <c r="A237" s="2"/>
      <c r="B237" s="2"/>
      <c r="C237" s="2"/>
      <c r="D237" s="2"/>
      <c r="E237" s="2"/>
      <c r="F237" s="34"/>
      <c r="G237" s="34"/>
    </row>
    <row r="238" spans="1:7" ht="15.75">
      <c r="A238" s="2"/>
      <c r="B238" s="2"/>
      <c r="C238" s="2"/>
      <c r="D238" s="2"/>
      <c r="E238" s="2"/>
      <c r="F238" s="34"/>
      <c r="G238" s="34"/>
    </row>
    <row r="239" spans="1:7" ht="15.75">
      <c r="A239" s="2"/>
      <c r="B239" s="2"/>
      <c r="C239" s="2"/>
      <c r="D239" s="2"/>
      <c r="E239" s="2"/>
      <c r="F239" s="34"/>
      <c r="G239" s="34"/>
    </row>
  </sheetData>
  <sheetProtection password="B5CC" sheet="1"/>
  <mergeCells count="56">
    <mergeCell ref="C115:D115"/>
    <mergeCell ref="C116:D116"/>
    <mergeCell ref="C117:D117"/>
    <mergeCell ref="C76:D76"/>
    <mergeCell ref="F48:I48"/>
    <mergeCell ref="C109:D109"/>
    <mergeCell ref="C113:D113"/>
    <mergeCell ref="C114:D114"/>
    <mergeCell ref="C112:D112"/>
    <mergeCell ref="F110:J110"/>
    <mergeCell ref="C75:D75"/>
    <mergeCell ref="F89:J89"/>
    <mergeCell ref="C90:D90"/>
    <mergeCell ref="F58:I58"/>
    <mergeCell ref="C77:D77"/>
    <mergeCell ref="C78:D78"/>
    <mergeCell ref="C93:D93"/>
    <mergeCell ref="C94:D94"/>
    <mergeCell ref="C111:D111"/>
    <mergeCell ref="C96:D96"/>
    <mergeCell ref="C97:D97"/>
    <mergeCell ref="C98:D98"/>
    <mergeCell ref="C99:D99"/>
    <mergeCell ref="C100:D100"/>
    <mergeCell ref="C101:D101"/>
    <mergeCell ref="C106:D106"/>
    <mergeCell ref="C107:D107"/>
    <mergeCell ref="C108:D108"/>
    <mergeCell ref="C104:D104"/>
    <mergeCell ref="C105:D105"/>
    <mergeCell ref="B86:D86"/>
    <mergeCell ref="B87:D87"/>
    <mergeCell ref="A8:C8"/>
    <mergeCell ref="A28:C28"/>
    <mergeCell ref="C92:D92"/>
    <mergeCell ref="F27:I27"/>
    <mergeCell ref="C102:D102"/>
    <mergeCell ref="C103:D103"/>
    <mergeCell ref="C81:D81"/>
    <mergeCell ref="C82:D82"/>
    <mergeCell ref="C83:D83"/>
    <mergeCell ref="C84:D84"/>
    <mergeCell ref="F28:I28"/>
    <mergeCell ref="F38:I38"/>
    <mergeCell ref="F40:I40"/>
    <mergeCell ref="F41:I41"/>
    <mergeCell ref="F47:I47"/>
    <mergeCell ref="C95:D95"/>
    <mergeCell ref="C91:D91"/>
    <mergeCell ref="C80:D80"/>
    <mergeCell ref="C79:D79"/>
    <mergeCell ref="F11:I11"/>
    <mergeCell ref="F12:I12"/>
    <mergeCell ref="A1:C1"/>
    <mergeCell ref="A2:C2"/>
    <mergeCell ref="A3:C3"/>
  </mergeCells>
  <phoneticPr fontId="6" type="noConversion"/>
  <conditionalFormatting sqref="D2:D3">
    <cfRule type="containsText" dxfId="133" priority="2" stopIfTrue="1" operator="containsText" text="Enter">
      <formula>NOT(ISERROR(SEARCH("Enter",D2)))</formula>
    </cfRule>
  </conditionalFormatting>
  <conditionalFormatting sqref="A1:A3">
    <cfRule type="containsText" dxfId="132" priority="1" stopIfTrue="1" operator="containsText" text="Enter">
      <formula>NOT(ISERROR(SEARCH("Enter",A1)))</formula>
    </cfRule>
  </conditionalFormatting>
  <printOptions horizontalCentered="1"/>
  <pageMargins left="0.25" right="0.25" top="0.75" bottom="0.75" header="0.3" footer="0.3"/>
  <pageSetup scale="25" orientation="landscape" r:id="rId1"/>
  <headerFooter alignWithMargins="0">
    <oddFooter>&amp;A&amp;RPage &amp;P</oddFooter>
  </headerFooter>
  <rowBreaks count="2" manualBreakCount="2">
    <brk id="46" max="16383" man="1"/>
    <brk id="72" max="16383" man="1"/>
  </rowBreaks>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
    <tabColor theme="4"/>
    <pageSetUpPr autoPageBreaks="0" fitToPage="1"/>
  </sheetPr>
  <dimension ref="A1:AK73"/>
  <sheetViews>
    <sheetView showGridLines="0" view="pageBreakPreview" zoomScale="85" zoomScaleNormal="100" zoomScaleSheetLayoutView="85" workbookViewId="0">
      <pane xSplit="4" ySplit="10" topLeftCell="E11" activePane="bottomRight" state="frozen"/>
      <selection activeCell="A25" sqref="A25"/>
      <selection pane="topRight" activeCell="A25" sqref="A25"/>
      <selection pane="bottomLeft" activeCell="A25" sqref="A25"/>
      <selection pane="bottomRight" activeCell="G16" sqref="G16"/>
    </sheetView>
  </sheetViews>
  <sheetFormatPr defaultColWidth="10.28515625" defaultRowHeight="15.75"/>
  <cols>
    <col min="1" max="1" width="5.42578125" style="2" customWidth="1"/>
    <col min="2" max="2" width="4.5703125" style="2" customWidth="1"/>
    <col min="3" max="3" width="81" style="2" customWidth="1"/>
    <col min="4" max="4" width="10.28515625" style="2"/>
    <col min="5" max="7" width="14.5703125" style="2" customWidth="1"/>
    <col min="8" max="8" width="10.5703125" style="2" customWidth="1"/>
    <col min="9" max="9" width="14.5703125" style="2" customWidth="1"/>
    <col min="10" max="10" width="10.5703125" style="2" customWidth="1"/>
    <col min="11" max="11" width="14.5703125" style="2" customWidth="1"/>
    <col min="12" max="12" width="10.5703125" style="2" customWidth="1"/>
    <col min="13" max="13" width="18.7109375" style="1388" customWidth="1"/>
    <col min="14" max="14" width="12.7109375" style="1388" customWidth="1"/>
    <col min="15" max="29" width="10.28515625" style="1388"/>
    <col min="30" max="16384" width="10.28515625" style="2"/>
  </cols>
  <sheetData>
    <row r="1" spans="1:33">
      <c r="A1" s="1411" t="str">
        <f>IF('INTERIM-CERTIFICATION'!$M$1="","CHARTER NAME: Enter Charter Name on INTERIM-CERTIFICATION Worksheet",(CONCATENATE("CHARTER NAME: ",'INTERIM-CERTIFICATION'!$M$1)))</f>
        <v>CHARTER NAME: Elite Academic Academy - Adult Work Force Investment</v>
      </c>
      <c r="B1" s="1411"/>
      <c r="C1" s="1411"/>
      <c r="D1" s="13"/>
      <c r="E1" s="13"/>
      <c r="F1" s="13"/>
      <c r="G1" s="13"/>
      <c r="H1" s="165"/>
      <c r="I1" s="13"/>
      <c r="J1" s="164"/>
      <c r="K1" s="1"/>
      <c r="L1" s="166"/>
      <c r="N1" s="1389"/>
      <c r="O1" s="3"/>
      <c r="P1" s="3"/>
      <c r="Q1" s="3"/>
      <c r="R1" s="3"/>
      <c r="S1" s="3"/>
      <c r="T1" s="3"/>
      <c r="U1" s="3"/>
      <c r="V1" s="3"/>
      <c r="W1" s="3"/>
      <c r="X1" s="3"/>
      <c r="Y1" s="3"/>
      <c r="Z1" s="3"/>
      <c r="AA1" s="3"/>
      <c r="AB1" s="3"/>
      <c r="AC1" s="3"/>
      <c r="AD1" s="1"/>
      <c r="AE1" s="1"/>
      <c r="AF1" s="1"/>
      <c r="AG1" s="1"/>
    </row>
    <row r="2" spans="1:33">
      <c r="A2" s="1411" t="str">
        <f>IF('INTERIM-CERTIFICATION'!$M$2="","CDS #: Enter Charter CDS # on INTERIM-CERTIFICATION Worksheet",(_xlfn.CONCAT("CDS #: ",'INTERIM-CERTIFICATION'!$M$2)))</f>
        <v>CDS #: 36-75051-0138107</v>
      </c>
      <c r="B2" s="1411"/>
      <c r="C2" s="1411"/>
      <c r="D2" s="11"/>
      <c r="E2" s="11"/>
      <c r="F2" s="13"/>
      <c r="G2" s="86"/>
      <c r="H2" s="165"/>
      <c r="I2" s="86"/>
      <c r="J2" s="165"/>
      <c r="K2" s="1"/>
      <c r="L2" s="166"/>
      <c r="N2" s="1389"/>
      <c r="O2" s="3"/>
      <c r="P2" s="3"/>
      <c r="Q2" s="3"/>
      <c r="R2" s="3"/>
      <c r="S2" s="3"/>
      <c r="T2" s="3"/>
      <c r="U2" s="3"/>
      <c r="V2" s="3"/>
      <c r="W2" s="3"/>
      <c r="X2" s="3"/>
      <c r="Y2" s="3"/>
      <c r="Z2" s="3"/>
      <c r="AA2" s="3"/>
      <c r="AB2" s="3"/>
      <c r="AC2" s="3"/>
      <c r="AD2" s="1"/>
      <c r="AE2" s="1"/>
      <c r="AF2" s="1"/>
      <c r="AG2" s="1"/>
    </row>
    <row r="3" spans="1:33">
      <c r="A3" s="1411" t="str">
        <f>IF('INTERIM-CERTIFICATION'!$M$5="","CHARTER #: Enter Charter # on INTERIM-CERTIFICATION Worksheet",(_xlfn.CONCAT("CHARTER #: ",'INTERIM-CERTIFICATION'!$M$5)))</f>
        <v>CHARTER #: 1975</v>
      </c>
      <c r="B3" s="1411"/>
      <c r="C3" s="1411"/>
      <c r="D3" s="12"/>
      <c r="E3" s="12"/>
      <c r="F3" s="13"/>
      <c r="G3" s="13"/>
      <c r="H3" s="164"/>
      <c r="I3" s="13"/>
      <c r="J3" s="164"/>
      <c r="K3" s="1"/>
      <c r="L3" s="166"/>
      <c r="N3" s="1389"/>
      <c r="O3" s="3"/>
      <c r="P3" s="3"/>
      <c r="Q3" s="3"/>
      <c r="R3" s="3"/>
      <c r="S3" s="3"/>
      <c r="T3" s="3"/>
      <c r="U3" s="3"/>
      <c r="V3" s="3"/>
      <c r="W3" s="3"/>
      <c r="X3" s="3"/>
      <c r="Y3" s="3"/>
      <c r="Z3" s="3"/>
      <c r="AA3" s="3"/>
      <c r="AB3" s="3"/>
      <c r="AC3" s="3"/>
      <c r="AD3" s="1"/>
      <c r="AE3" s="1"/>
      <c r="AF3" s="1"/>
      <c r="AG3" s="1"/>
    </row>
    <row r="4" spans="1:33">
      <c r="B4" s="57"/>
      <c r="C4" s="57"/>
      <c r="D4" s="167" t="str">
        <f>'1st Interim-ADA'!J4</f>
        <v>Fiscal Year 2020-21 First Interim Report</v>
      </c>
      <c r="E4" s="167"/>
      <c r="F4" s="57"/>
      <c r="G4" s="57"/>
      <c r="H4" s="57"/>
      <c r="I4" s="57"/>
      <c r="J4" s="57"/>
      <c r="K4" s="57"/>
      <c r="L4" s="57"/>
      <c r="N4" s="1389"/>
      <c r="O4" s="3"/>
      <c r="P4" s="3"/>
      <c r="Q4" s="3"/>
      <c r="R4" s="3"/>
      <c r="S4" s="3"/>
      <c r="T4" s="3"/>
      <c r="U4" s="3"/>
      <c r="V4" s="3"/>
      <c r="W4" s="3"/>
      <c r="X4" s="3"/>
      <c r="Y4" s="3"/>
      <c r="Z4" s="3"/>
      <c r="AA4" s="3"/>
      <c r="AB4" s="3"/>
      <c r="AC4" s="3"/>
      <c r="AD4" s="1"/>
      <c r="AE4" s="1"/>
      <c r="AF4" s="1"/>
      <c r="AG4" s="1"/>
    </row>
    <row r="5" spans="1:33">
      <c r="A5" s="13"/>
      <c r="B5" s="13"/>
      <c r="C5" s="57"/>
      <c r="D5" s="167" t="s">
        <v>220</v>
      </c>
      <c r="E5" s="167"/>
      <c r="F5" s="57"/>
      <c r="G5" s="57"/>
      <c r="H5" s="168"/>
      <c r="I5" s="57"/>
      <c r="J5" s="168"/>
      <c r="K5" s="1"/>
      <c r="L5" s="169"/>
      <c r="N5" s="1389"/>
      <c r="O5" s="3"/>
      <c r="P5" s="3"/>
      <c r="Q5" s="3"/>
      <c r="R5" s="3"/>
      <c r="S5" s="3"/>
      <c r="T5" s="3"/>
      <c r="U5" s="3"/>
      <c r="V5" s="3"/>
      <c r="W5" s="3"/>
      <c r="X5" s="3"/>
      <c r="Y5" s="3"/>
      <c r="Z5" s="3"/>
      <c r="AA5" s="3"/>
      <c r="AB5" s="3"/>
      <c r="AC5" s="3"/>
      <c r="AD5" s="1"/>
      <c r="AE5" s="1"/>
      <c r="AF5" s="1"/>
      <c r="AG5" s="1"/>
    </row>
    <row r="6" spans="1:33" ht="16.5" thickBot="1">
      <c r="A6" s="1254">
        <f>Instructions!H1</f>
        <v>0</v>
      </c>
      <c r="B6" s="13"/>
      <c r="C6" s="13"/>
      <c r="D6" s="13"/>
      <c r="E6" s="13"/>
      <c r="F6" s="13"/>
      <c r="G6" s="13"/>
      <c r="H6" s="164"/>
      <c r="I6" s="13"/>
      <c r="J6" s="164"/>
      <c r="K6" s="1"/>
      <c r="L6" s="166"/>
      <c r="N6" s="1389"/>
      <c r="O6" s="3"/>
      <c r="P6" s="3"/>
      <c r="Q6" s="3"/>
      <c r="R6" s="3"/>
      <c r="S6" s="3"/>
      <c r="T6" s="3"/>
      <c r="U6" s="3"/>
      <c r="V6" s="3"/>
      <c r="W6" s="3"/>
      <c r="X6" s="3"/>
      <c r="Y6" s="3"/>
      <c r="Z6" s="3"/>
      <c r="AA6" s="3"/>
      <c r="AB6" s="3"/>
      <c r="AC6" s="3"/>
      <c r="AD6" s="1"/>
      <c r="AE6" s="1"/>
      <c r="AF6" s="1"/>
      <c r="AG6" s="1"/>
    </row>
    <row r="7" spans="1:33">
      <c r="A7" s="283"/>
      <c r="B7" s="278"/>
      <c r="C7" s="278"/>
      <c r="D7" s="347"/>
      <c r="E7" s="348"/>
      <c r="F7" s="348" t="s">
        <v>176</v>
      </c>
      <c r="G7" s="348" t="str">
        <f>$F$7</f>
        <v>First Interim</v>
      </c>
      <c r="H7" s="349"/>
      <c r="I7" s="348" t="str">
        <f>$F$7</f>
        <v>First Interim</v>
      </c>
      <c r="J7" s="349"/>
      <c r="K7" s="348" t="str">
        <f>$F$7</f>
        <v>First Interim</v>
      </c>
      <c r="L7" s="350"/>
      <c r="N7" s="1389"/>
      <c r="O7" s="3"/>
      <c r="P7" s="3"/>
      <c r="Q7" s="3"/>
      <c r="R7" s="3"/>
      <c r="S7" s="3"/>
      <c r="T7" s="3"/>
      <c r="U7" s="3"/>
      <c r="V7" s="3"/>
      <c r="W7" s="3"/>
      <c r="X7" s="3"/>
      <c r="Y7" s="3"/>
      <c r="Z7" s="3"/>
      <c r="AA7" s="3"/>
      <c r="AB7" s="3"/>
      <c r="AC7" s="3"/>
      <c r="AD7" s="1"/>
      <c r="AE7" s="1"/>
      <c r="AF7" s="1"/>
      <c r="AG7" s="1"/>
    </row>
    <row r="8" spans="1:33">
      <c r="A8" s="1509" t="s">
        <v>22</v>
      </c>
      <c r="B8" s="1510"/>
      <c r="C8" s="1510"/>
      <c r="D8" s="58"/>
      <c r="E8" s="15" t="s">
        <v>18</v>
      </c>
      <c r="F8" s="249" t="s">
        <v>64</v>
      </c>
      <c r="G8" s="15" t="s">
        <v>20</v>
      </c>
      <c r="H8" s="174" t="s">
        <v>19</v>
      </c>
      <c r="I8" s="15" t="s">
        <v>20</v>
      </c>
      <c r="J8" s="174" t="s">
        <v>19</v>
      </c>
      <c r="K8" s="15" t="s">
        <v>20</v>
      </c>
      <c r="L8" s="351" t="s">
        <v>19</v>
      </c>
      <c r="N8" s="1389"/>
      <c r="O8" s="3"/>
      <c r="P8" s="3"/>
      <c r="Q8" s="3"/>
      <c r="R8" s="3"/>
      <c r="S8" s="3"/>
      <c r="T8" s="3"/>
      <c r="U8" s="3"/>
      <c r="V8" s="3"/>
      <c r="W8" s="3"/>
      <c r="X8" s="3"/>
      <c r="Y8" s="3"/>
      <c r="Z8" s="3"/>
      <c r="AA8" s="3"/>
      <c r="AB8" s="3"/>
      <c r="AC8" s="3"/>
      <c r="AD8" s="1"/>
      <c r="AE8" s="1"/>
      <c r="AF8" s="1"/>
      <c r="AG8" s="1"/>
    </row>
    <row r="9" spans="1:33">
      <c r="A9" s="72"/>
      <c r="B9" s="1"/>
      <c r="C9" s="1"/>
      <c r="D9" s="58"/>
      <c r="E9" s="15" t="s">
        <v>17</v>
      </c>
      <c r="F9" s="15" t="s">
        <v>252</v>
      </c>
      <c r="G9" s="15" t="s">
        <v>17</v>
      </c>
      <c r="H9" s="174" t="s">
        <v>23</v>
      </c>
      <c r="I9" s="15" t="s">
        <v>17</v>
      </c>
      <c r="J9" s="174" t="s">
        <v>23</v>
      </c>
      <c r="K9" s="15" t="s">
        <v>17</v>
      </c>
      <c r="L9" s="351" t="s">
        <v>23</v>
      </c>
      <c r="N9" s="1389"/>
      <c r="O9" s="3"/>
      <c r="P9" s="3"/>
      <c r="Q9" s="3"/>
      <c r="R9" s="3"/>
      <c r="S9" s="3"/>
      <c r="T9" s="3"/>
      <c r="U9" s="3"/>
      <c r="V9" s="3"/>
      <c r="W9" s="3"/>
      <c r="X9" s="3"/>
      <c r="Y9" s="3"/>
      <c r="Z9" s="3"/>
      <c r="AA9" s="3"/>
      <c r="AB9" s="3"/>
      <c r="AC9" s="3"/>
      <c r="AD9" s="1"/>
      <c r="AE9" s="1"/>
      <c r="AF9" s="1"/>
      <c r="AG9" s="1"/>
    </row>
    <row r="10" spans="1:33" ht="16.5" thickBot="1">
      <c r="A10" s="352"/>
      <c r="B10" s="176"/>
      <c r="C10" s="176"/>
      <c r="D10" s="59"/>
      <c r="E10" s="239" t="str">
        <f>'1st Interim-Restricted MYP'!E10</f>
        <v>2020-21</v>
      </c>
      <c r="F10" s="238" t="str">
        <f>'1st Interim-Restricted MYP'!F10</f>
        <v>2020</v>
      </c>
      <c r="G10" s="16" t="str">
        <f>'1st Interim-Restricted MYP'!G10</f>
        <v>2020-21</v>
      </c>
      <c r="H10" s="177"/>
      <c r="I10" s="16" t="str">
        <f>'1st Interim-Restricted MYP'!I10</f>
        <v>2021-22</v>
      </c>
      <c r="J10" s="177"/>
      <c r="K10" s="16" t="str">
        <f>'1st Interim-Restricted MYP'!K10</f>
        <v>2022-23</v>
      </c>
      <c r="L10" s="353"/>
      <c r="N10" s="1389"/>
      <c r="O10" s="3"/>
      <c r="P10" s="3"/>
      <c r="Q10" s="3"/>
      <c r="R10" s="3"/>
      <c r="S10" s="3"/>
      <c r="T10" s="3"/>
      <c r="U10" s="3"/>
      <c r="V10" s="3"/>
      <c r="W10" s="3"/>
      <c r="X10" s="3"/>
      <c r="Y10" s="3"/>
      <c r="Z10" s="3"/>
      <c r="AA10" s="3"/>
      <c r="AB10" s="3"/>
      <c r="AC10" s="3"/>
      <c r="AD10" s="1"/>
      <c r="AE10" s="1"/>
      <c r="AF10" s="1"/>
      <c r="AG10" s="1"/>
    </row>
    <row r="11" spans="1:33" ht="16.5" thickTop="1">
      <c r="A11" s="354" t="s">
        <v>1</v>
      </c>
      <c r="B11" s="1"/>
      <c r="C11" s="1"/>
      <c r="D11" s="386"/>
      <c r="E11" s="14"/>
      <c r="F11" s="14"/>
      <c r="G11" s="1515"/>
      <c r="H11" s="1515"/>
      <c r="I11" s="1515"/>
      <c r="J11" s="1515"/>
      <c r="K11" s="1515"/>
      <c r="L11" s="1516"/>
      <c r="N11" s="1389"/>
      <c r="O11" s="3"/>
      <c r="P11" s="3"/>
      <c r="Q11" s="3"/>
      <c r="R11" s="3"/>
      <c r="S11" s="3"/>
      <c r="T11" s="3"/>
      <c r="U11" s="3"/>
      <c r="V11" s="3"/>
      <c r="W11" s="3"/>
      <c r="X11" s="3"/>
      <c r="Y11" s="3"/>
      <c r="Z11" s="3"/>
      <c r="AA11" s="3"/>
      <c r="AB11" s="3"/>
      <c r="AC11" s="3"/>
      <c r="AD11" s="1"/>
      <c r="AE11" s="1"/>
      <c r="AF11" s="1"/>
      <c r="AG11" s="1"/>
    </row>
    <row r="12" spans="1:33">
      <c r="A12" s="354"/>
      <c r="B12" s="153" t="s">
        <v>319</v>
      </c>
      <c r="C12" s="146"/>
      <c r="D12" s="146"/>
      <c r="E12" s="419"/>
      <c r="F12" s="419"/>
      <c r="G12" s="1554"/>
      <c r="H12" s="1554"/>
      <c r="I12" s="1554"/>
      <c r="J12" s="1554"/>
      <c r="K12" s="1554"/>
      <c r="L12" s="1555"/>
      <c r="N12" s="1389"/>
      <c r="O12" s="3"/>
      <c r="P12" s="3"/>
      <c r="Q12" s="3"/>
      <c r="R12" s="3"/>
      <c r="S12" s="3"/>
      <c r="T12" s="3"/>
      <c r="U12" s="3"/>
      <c r="V12" s="3"/>
      <c r="W12" s="3"/>
      <c r="X12" s="3"/>
      <c r="Y12" s="3"/>
      <c r="Z12" s="3"/>
      <c r="AA12" s="3"/>
      <c r="AB12" s="3"/>
      <c r="AC12" s="3"/>
      <c r="AD12" s="1"/>
      <c r="AE12" s="1"/>
      <c r="AF12" s="1"/>
      <c r="AG12" s="1"/>
    </row>
    <row r="13" spans="1:33">
      <c r="A13" s="354"/>
      <c r="B13" s="153"/>
      <c r="C13" s="323" t="s">
        <v>163</v>
      </c>
      <c r="D13" s="395">
        <v>8011</v>
      </c>
      <c r="E13" s="837">
        <f>'1st Interim-Unrestricted MYP'!E13+'1st Interim-Restricted MYP'!E13</f>
        <v>6462013</v>
      </c>
      <c r="F13" s="837">
        <f>'1st Interim-Unrestricted MYP'!F13+'1st Interim-Restricted MYP'!F13</f>
        <v>144285</v>
      </c>
      <c r="G13" s="846">
        <f>'1st Interim-Unrestricted MYP'!G13+'1st Interim-Restricted MYP'!G13</f>
        <v>580017</v>
      </c>
      <c r="H13" s="54">
        <f>IF(E13&lt;1," ",IF(G13&lt;1," ",(G13-E13)/E13))</f>
        <v>-0.91024205615185239</v>
      </c>
      <c r="I13" s="840">
        <f>'1st Interim-Unrestricted MYP'!I13+'1st Interim-Restricted MYP'!I13</f>
        <v>4167262</v>
      </c>
      <c r="J13" s="54">
        <f>IF(G13&lt;1," ",IF(I13&lt;1," ",(I13-G13)/G13))</f>
        <v>6.184723896023737</v>
      </c>
      <c r="K13" s="840">
        <f>'1st Interim-Unrestricted MYP'!K13+'1st Interim-Restricted MYP'!K13</f>
        <v>6233251</v>
      </c>
      <c r="L13" s="420">
        <f>IF(I13&lt;1," ",IF(K13&lt;1," ",(K13-I13)/I13))</f>
        <v>0.49576652487892531</v>
      </c>
      <c r="N13" s="1389"/>
      <c r="O13" s="3" t="s">
        <v>165</v>
      </c>
      <c r="P13" s="3"/>
      <c r="Q13" s="3"/>
      <c r="R13" s="3"/>
      <c r="S13" s="3"/>
      <c r="T13" s="3"/>
      <c r="U13" s="3"/>
      <c r="V13" s="3"/>
      <c r="W13" s="3"/>
      <c r="X13" s="3"/>
      <c r="Y13" s="3"/>
      <c r="Z13" s="3"/>
      <c r="AA13" s="3"/>
      <c r="AB13" s="3"/>
      <c r="AC13" s="3"/>
      <c r="AD13" s="1"/>
      <c r="AE13" s="1"/>
      <c r="AF13" s="1"/>
      <c r="AG13" s="1"/>
    </row>
    <row r="14" spans="1:33">
      <c r="A14" s="354"/>
      <c r="B14" s="153"/>
      <c r="C14" s="323" t="s">
        <v>164</v>
      </c>
      <c r="D14" s="395">
        <v>8012</v>
      </c>
      <c r="E14" s="837">
        <f>'1st Interim-Unrestricted MYP'!E14+'1st Interim-Restricted MYP'!E14</f>
        <v>142864</v>
      </c>
      <c r="F14" s="837">
        <f>'1st Interim-Unrestricted MYP'!F14+'1st Interim-Restricted MYP'!F14</f>
        <v>3114</v>
      </c>
      <c r="G14" s="846">
        <f>'1st Interim-Unrestricted MYP'!G14+'1st Interim-Restricted MYP'!G14</f>
        <v>12456</v>
      </c>
      <c r="H14" s="54">
        <f>IF(E14&lt;1," ",IF(G14&lt;1," ",(G14-E14)/E14))</f>
        <v>-0.91281218501511929</v>
      </c>
      <c r="I14" s="840">
        <f>'1st Interim-Unrestricted MYP'!I14+'1st Interim-Restricted MYP'!I14</f>
        <v>85000</v>
      </c>
      <c r="J14" s="54">
        <f>IF(G14&lt;1," ",IF(I14&lt;1," ",(I14-G14)/G14))</f>
        <v>5.8240205523442521</v>
      </c>
      <c r="K14" s="841">
        <f>'1st Interim-Unrestricted MYP'!K14+'1st Interim-Restricted MYP'!K14</f>
        <v>127500</v>
      </c>
      <c r="L14" s="420">
        <f>IF(I14&lt;1," ",IF(K14&lt;1," ",(K14-I14)/I14))</f>
        <v>0.5</v>
      </c>
      <c r="N14" s="1389"/>
      <c r="O14" s="3"/>
      <c r="P14" s="3"/>
      <c r="Q14" s="3"/>
      <c r="R14" s="3"/>
      <c r="S14" s="3"/>
      <c r="T14" s="3"/>
      <c r="U14" s="3"/>
      <c r="V14" s="3"/>
      <c r="W14" s="3"/>
      <c r="X14" s="3"/>
      <c r="Y14" s="3"/>
      <c r="Z14" s="3"/>
      <c r="AA14" s="3"/>
      <c r="AB14" s="3"/>
      <c r="AC14" s="3"/>
      <c r="AD14" s="1"/>
      <c r="AE14" s="1"/>
      <c r="AF14" s="1"/>
      <c r="AG14" s="1"/>
    </row>
    <row r="15" spans="1:33">
      <c r="A15" s="72"/>
      <c r="B15" s="153"/>
      <c r="C15" s="323" t="s">
        <v>317</v>
      </c>
      <c r="D15" s="395">
        <v>8019</v>
      </c>
      <c r="E15" s="837">
        <f>'1st Interim-Unrestricted MYP'!E15+'1st Interim-Restricted MYP'!E15</f>
        <v>0</v>
      </c>
      <c r="F15" s="837">
        <f>'1st Interim-Unrestricted MYP'!F15+'1st Interim-Restricted MYP'!F15</f>
        <v>0</v>
      </c>
      <c r="G15" s="846">
        <f>'1st Interim-Unrestricted MYP'!G15+'1st Interim-Restricted MYP'!G15</f>
        <v>0</v>
      </c>
      <c r="H15" s="54" t="str">
        <f>IF(E15&lt;1," ",IF(G15&lt;1," ",(G15-E15)/E15))</f>
        <v xml:space="preserve"> </v>
      </c>
      <c r="I15" s="840">
        <f>'1st Interim-Unrestricted MYP'!I15+'1st Interim-Restricted MYP'!I15</f>
        <v>0</v>
      </c>
      <c r="J15" s="54" t="str">
        <f>IF(G15&lt;1," ",IF(I15&lt;1," ",(I15-G15)/G15))</f>
        <v xml:space="preserve"> </v>
      </c>
      <c r="K15" s="841">
        <f>'1st Interim-Unrestricted MYP'!K15+'1st Interim-Restricted MYP'!K15</f>
        <v>0</v>
      </c>
      <c r="L15" s="420" t="str">
        <f>IF(I15&lt;1," ",IF(K15&lt;1," ",(K15-I15)/I15))</f>
        <v xml:space="preserve"> </v>
      </c>
      <c r="N15" s="1389"/>
      <c r="O15" s="3"/>
      <c r="P15" s="3"/>
      <c r="Q15" s="3"/>
      <c r="R15" s="3"/>
      <c r="S15" s="3"/>
      <c r="T15" s="3"/>
      <c r="U15" s="3"/>
      <c r="V15" s="3"/>
      <c r="W15" s="3"/>
      <c r="X15" s="3"/>
      <c r="Y15" s="3"/>
      <c r="Z15" s="3"/>
      <c r="AA15" s="3"/>
      <c r="AB15" s="3"/>
      <c r="AC15" s="3"/>
      <c r="AD15" s="1"/>
      <c r="AE15" s="1"/>
      <c r="AF15" s="1"/>
      <c r="AG15" s="1"/>
    </row>
    <row r="16" spans="1:33">
      <c r="A16" s="72"/>
      <c r="B16" s="153"/>
      <c r="C16" s="323" t="s">
        <v>318</v>
      </c>
      <c r="D16" s="395">
        <v>8096</v>
      </c>
      <c r="E16" s="837">
        <f>'1st Interim-Unrestricted MYP'!E16+'1st Interim-Restricted MYP'!E16</f>
        <v>149167</v>
      </c>
      <c r="F16" s="837">
        <f>'1st Interim-Unrestricted MYP'!F16+'1st Interim-Restricted MYP'!F16</f>
        <v>0</v>
      </c>
      <c r="G16" s="846">
        <f>'1st Interim-Unrestricted MYP'!G16+'1st Interim-Restricted MYP'!G16</f>
        <v>16614</v>
      </c>
      <c r="H16" s="54">
        <f>IF(E16&lt;1," ",IF(G16&lt;1," ",(G16-E16)/E16))</f>
        <v>-0.88862147794083146</v>
      </c>
      <c r="I16" s="841">
        <f>'1st Interim-Unrestricted MYP'!I16+'1st Interim-Restricted MYP'!I16</f>
        <v>114444</v>
      </c>
      <c r="J16" s="33">
        <f>IF(G16&lt;1," ",IF(I16&lt;1," ",(I16-G16)/G16))</f>
        <v>5.8884073672806068</v>
      </c>
      <c r="K16" s="841">
        <f>'1st Interim-Unrestricted MYP'!K16+'1st Interim-Restricted MYP'!K16</f>
        <v>173859</v>
      </c>
      <c r="L16" s="359">
        <f>IF(I16&lt;1," ",IF(K16&lt;1," ",(K16-I16)/I16))</f>
        <v>0.51916221033868093</v>
      </c>
      <c r="N16" s="1389"/>
      <c r="O16" s="3"/>
      <c r="P16" s="3"/>
      <c r="Q16" s="3"/>
      <c r="R16" s="3"/>
      <c r="S16" s="3"/>
      <c r="T16" s="3"/>
      <c r="U16" s="3"/>
      <c r="V16" s="3"/>
      <c r="W16" s="3"/>
      <c r="X16" s="3"/>
      <c r="Y16" s="3"/>
      <c r="Z16" s="3"/>
      <c r="AA16" s="3"/>
      <c r="AB16" s="3"/>
      <c r="AC16" s="3"/>
      <c r="AD16" s="1"/>
      <c r="AE16" s="1"/>
      <c r="AF16" s="1"/>
      <c r="AG16" s="1"/>
    </row>
    <row r="17" spans="1:33">
      <c r="A17" s="72"/>
      <c r="B17" s="153" t="s">
        <v>320</v>
      </c>
      <c r="C17" s="323"/>
      <c r="D17" s="395" t="s">
        <v>105</v>
      </c>
      <c r="E17" s="837">
        <f>'1st Interim-Unrestricted MYP'!E17+'1st Interim-Restricted MYP'!E17</f>
        <v>0</v>
      </c>
      <c r="F17" s="837">
        <f>'1st Interim-Unrestricted MYP'!F17+'1st Interim-Restricted MYP'!F17</f>
        <v>0</v>
      </c>
      <c r="G17" s="1087">
        <f>'1st Interim-Unrestricted MYP'!G17+'1st Interim-Restricted MYP'!G17</f>
        <v>0</v>
      </c>
      <c r="H17" s="54" t="str">
        <f>IF(E17&lt;1," ",IF(G17&lt;1," ",(G17-E17)/E17))</f>
        <v xml:space="preserve"> </v>
      </c>
      <c r="I17" s="837">
        <f>'1st Interim-Unrestricted MYP'!I17+'1st Interim-Restricted MYP'!I17</f>
        <v>0</v>
      </c>
      <c r="J17" s="33" t="str">
        <f>IF(G17&lt;1," ",IF(I17&lt;1," ",(I17-G17)/G17))</f>
        <v xml:space="preserve"> </v>
      </c>
      <c r="K17" s="837">
        <f>'1st Interim-Unrestricted MYP'!K17+'1st Interim-Restricted MYP'!K17</f>
        <v>0</v>
      </c>
      <c r="L17" s="359" t="str">
        <f>IF(I17&lt;1," ",IF(K17&lt;1," ",(K17-I17)/I17))</f>
        <v xml:space="preserve"> </v>
      </c>
      <c r="N17" s="1389"/>
      <c r="O17" s="3"/>
      <c r="P17" s="3"/>
      <c r="Q17" s="3"/>
      <c r="R17" s="3"/>
      <c r="S17" s="3"/>
      <c r="T17" s="3"/>
      <c r="U17" s="3"/>
      <c r="V17" s="3"/>
      <c r="W17" s="3"/>
      <c r="X17" s="3"/>
      <c r="Y17" s="3"/>
      <c r="Z17" s="3"/>
      <c r="AA17" s="3"/>
      <c r="AB17" s="3"/>
      <c r="AC17" s="3"/>
      <c r="AD17" s="1"/>
      <c r="AE17" s="1"/>
      <c r="AF17" s="1"/>
      <c r="AG17" s="1"/>
    </row>
    <row r="18" spans="1:33">
      <c r="A18" s="72"/>
      <c r="B18" s="153" t="s">
        <v>321</v>
      </c>
      <c r="C18" s="146"/>
      <c r="D18" s="146"/>
      <c r="E18" s="912"/>
      <c r="F18" s="912"/>
      <c r="G18" s="968"/>
      <c r="H18" s="564"/>
      <c r="I18" s="912"/>
      <c r="J18" s="564"/>
      <c r="K18" s="912"/>
      <c r="L18" s="565"/>
      <c r="N18" s="1389"/>
      <c r="O18" s="3"/>
      <c r="P18" s="3"/>
      <c r="Q18" s="3"/>
      <c r="R18" s="3"/>
      <c r="S18" s="3"/>
      <c r="T18" s="3"/>
      <c r="U18" s="3"/>
      <c r="V18" s="3"/>
      <c r="W18" s="3"/>
      <c r="X18" s="3"/>
      <c r="Y18" s="3"/>
      <c r="Z18" s="3"/>
      <c r="AA18" s="3"/>
      <c r="AB18" s="3"/>
      <c r="AC18" s="3"/>
      <c r="AD18" s="1"/>
      <c r="AE18" s="1"/>
      <c r="AF18" s="1"/>
      <c r="AG18" s="1"/>
    </row>
    <row r="19" spans="1:33">
      <c r="A19" s="72"/>
      <c r="B19" s="153"/>
      <c r="C19" s="323" t="s">
        <v>322</v>
      </c>
      <c r="D19" s="395">
        <v>8560</v>
      </c>
      <c r="E19" s="837">
        <f>'1st Interim-Unrestricted MYP'!E19+'1st Interim-Restricted MYP'!E19</f>
        <v>0</v>
      </c>
      <c r="F19" s="837">
        <f>'1st Interim-Unrestricted MYP'!F19+'1st Interim-Restricted MYP'!F19</f>
        <v>0</v>
      </c>
      <c r="G19" s="846">
        <f>'1st Interim-Unrestricted MYP'!G19+'1st Interim-Restricted MYP'!G19</f>
        <v>0</v>
      </c>
      <c r="H19" s="54" t="str">
        <f>IF(E19&lt;1," ",IF(G19&lt;1," ",(G19-E19)/E19))</f>
        <v xml:space="preserve"> </v>
      </c>
      <c r="I19" s="843">
        <f>'1st Interim-Unrestricted MYP'!I19+'1st Interim-Restricted MYP'!I19</f>
        <v>0</v>
      </c>
      <c r="J19" s="33" t="str">
        <f>IF(G19&lt;1," ",IF(I19&lt;1," ",(I19-G19)/G19))</f>
        <v xml:space="preserve"> </v>
      </c>
      <c r="K19" s="841">
        <f>'1st Interim-Unrestricted MYP'!K19+'1st Interim-Restricted MYP'!K19</f>
        <v>0</v>
      </c>
      <c r="L19" s="359" t="str">
        <f>IF(I19&lt;1," ",IF(K19&lt;1," ",(K19-I19)/I19))</f>
        <v xml:space="preserve"> </v>
      </c>
      <c r="N19" s="1389"/>
      <c r="O19" s="3"/>
      <c r="P19" s="3"/>
      <c r="Q19" s="3"/>
      <c r="R19" s="3"/>
      <c r="S19" s="3"/>
      <c r="T19" s="3"/>
      <c r="U19" s="3"/>
      <c r="V19" s="3"/>
      <c r="W19" s="3"/>
      <c r="X19" s="3"/>
      <c r="Y19" s="3"/>
      <c r="Z19" s="3"/>
      <c r="AA19" s="3"/>
      <c r="AB19" s="3"/>
      <c r="AC19" s="3"/>
      <c r="AD19" s="1"/>
      <c r="AE19" s="1"/>
      <c r="AF19" s="1"/>
      <c r="AG19" s="1"/>
    </row>
    <row r="20" spans="1:33">
      <c r="A20" s="72"/>
      <c r="B20" s="153"/>
      <c r="C20" s="323" t="s">
        <v>323</v>
      </c>
      <c r="D20" s="395">
        <v>8560</v>
      </c>
      <c r="E20" s="842">
        <f>'1st Interim-Unrestricted MYP'!E20+'1st Interim-Restricted MYP'!E20</f>
        <v>0</v>
      </c>
      <c r="F20" s="842">
        <f>'1st Interim-Unrestricted MYP'!F20+'1st Interim-Restricted MYP'!F20</f>
        <v>0</v>
      </c>
      <c r="G20" s="1087">
        <f>'1st Interim-Unrestricted MYP'!G20+'1st Interim-Restricted MYP'!G20</f>
        <v>0</v>
      </c>
      <c r="H20" s="33" t="str">
        <f>IF(E20&lt;1," ",IF(G20&lt;1," ",(G20-E20)/E20))</f>
        <v xml:space="preserve"> </v>
      </c>
      <c r="I20" s="843">
        <f>'1st Interim-Unrestricted MYP'!I20+'1st Interim-Restricted MYP'!I20</f>
        <v>0</v>
      </c>
      <c r="J20" s="33" t="str">
        <f>IF(G20&lt;1," ",IF(I20&lt;1," ",(I20-G20)/G20))</f>
        <v xml:space="preserve"> </v>
      </c>
      <c r="K20" s="841">
        <f>'1st Interim-Unrestricted MYP'!K20+'1st Interim-Restricted MYP'!K20</f>
        <v>0</v>
      </c>
      <c r="L20" s="359" t="str">
        <f>IF(I20&lt;1," ",IF(K20&lt;1," ",(K20-I20)/I20))</f>
        <v xml:space="preserve"> </v>
      </c>
      <c r="N20" s="1389"/>
      <c r="O20" s="3"/>
      <c r="P20" s="3"/>
      <c r="Q20" s="3"/>
      <c r="R20" s="3"/>
      <c r="S20" s="3"/>
      <c r="T20" s="3"/>
      <c r="U20" s="3"/>
      <c r="V20" s="3"/>
      <c r="W20" s="3"/>
      <c r="X20" s="3"/>
      <c r="Y20" s="3"/>
      <c r="Z20" s="3"/>
      <c r="AA20" s="3"/>
      <c r="AB20" s="3"/>
      <c r="AC20" s="3"/>
      <c r="AD20" s="1"/>
      <c r="AE20" s="1"/>
      <c r="AF20" s="1"/>
      <c r="AG20" s="1"/>
    </row>
    <row r="21" spans="1:33">
      <c r="A21" s="72"/>
      <c r="B21" s="153"/>
      <c r="C21" s="323" t="s">
        <v>324</v>
      </c>
      <c r="D21" s="395" t="s">
        <v>106</v>
      </c>
      <c r="E21" s="837">
        <f>'1st Interim-Unrestricted MYP'!E21+'1st Interim-Restricted MYP'!E21</f>
        <v>0</v>
      </c>
      <c r="F21" s="837">
        <f>'1st Interim-Unrestricted MYP'!F21+'1st Interim-Restricted MYP'!F21</f>
        <v>0</v>
      </c>
      <c r="G21" s="846">
        <f>'1st Interim-Unrestricted MYP'!G21+'1st Interim-Restricted MYP'!G21</f>
        <v>-25014</v>
      </c>
      <c r="H21" s="54" t="str">
        <f>IF(E21&lt;1," ",IF(G21&lt;1," ",(G21-E21)/E21))</f>
        <v xml:space="preserve"> </v>
      </c>
      <c r="I21" s="840">
        <f>'1st Interim-Unrestricted MYP'!I21+'1st Interim-Restricted MYP'!I21</f>
        <v>118620</v>
      </c>
      <c r="J21" s="33" t="str">
        <f>IF(G21&lt;1," ",IF(I21&lt;1," ",(I21-G21)/G21))</f>
        <v xml:space="preserve"> </v>
      </c>
      <c r="K21" s="841">
        <f>'1st Interim-Unrestricted MYP'!K21+'1st Interim-Restricted MYP'!K21</f>
        <v>211832</v>
      </c>
      <c r="L21" s="359">
        <f>IF(I21&lt;1," ",IF(K21&lt;1," ",(K21-I21)/I21))</f>
        <v>0.78580340583375485</v>
      </c>
      <c r="N21" s="1389"/>
      <c r="O21" s="3"/>
      <c r="P21" s="3"/>
      <c r="Q21" s="3"/>
      <c r="R21" s="3"/>
      <c r="S21" s="3"/>
      <c r="T21" s="3"/>
      <c r="U21" s="3"/>
      <c r="V21" s="3"/>
      <c r="W21" s="3"/>
      <c r="X21" s="3"/>
      <c r="Y21" s="3"/>
      <c r="Z21" s="3"/>
      <c r="AA21" s="3"/>
      <c r="AB21" s="3"/>
      <c r="AC21" s="3"/>
      <c r="AD21" s="1"/>
      <c r="AE21" s="1"/>
      <c r="AF21" s="1"/>
      <c r="AG21" s="1"/>
    </row>
    <row r="22" spans="1:33">
      <c r="A22" s="72"/>
      <c r="B22" s="153" t="s">
        <v>325</v>
      </c>
      <c r="C22" s="146"/>
      <c r="D22" s="146"/>
      <c r="E22" s="912"/>
      <c r="F22" s="912"/>
      <c r="G22" s="968"/>
      <c r="H22" s="564"/>
      <c r="I22" s="912"/>
      <c r="J22" s="564"/>
      <c r="K22" s="912"/>
      <c r="L22" s="565"/>
      <c r="N22" s="1389"/>
      <c r="O22" s="3"/>
      <c r="P22" s="3"/>
      <c r="Q22" s="3"/>
      <c r="R22" s="3"/>
      <c r="S22" s="3"/>
      <c r="T22" s="3"/>
      <c r="U22" s="3"/>
      <c r="V22" s="3"/>
      <c r="W22" s="3"/>
      <c r="X22" s="3"/>
      <c r="Y22" s="3"/>
      <c r="Z22" s="3"/>
      <c r="AA22" s="3"/>
      <c r="AB22" s="3"/>
      <c r="AC22" s="3"/>
      <c r="AD22" s="1"/>
      <c r="AE22" s="1"/>
      <c r="AF22" s="1"/>
      <c r="AG22" s="1"/>
    </row>
    <row r="23" spans="1:33">
      <c r="A23" s="72"/>
      <c r="B23" s="153"/>
      <c r="C23" s="323" t="s">
        <v>249</v>
      </c>
      <c r="D23" s="395">
        <v>8660</v>
      </c>
      <c r="E23" s="837">
        <f>'1st Interim-Unrestricted MYP'!E23+'1st Interim-Restricted MYP'!E23</f>
        <v>0</v>
      </c>
      <c r="F23" s="837">
        <f>'1st Interim-Unrestricted MYP'!F23+'1st Interim-Restricted MYP'!F23</f>
        <v>0</v>
      </c>
      <c r="G23" s="1087">
        <f>'1st Interim-Unrestricted MYP'!G23+'1st Interim-Restricted MYP'!G23</f>
        <v>0</v>
      </c>
      <c r="H23" s="54" t="str">
        <f>IF(E23&lt;1," ",IF(G23&lt;1," ",(G23-E23)/E23))</f>
        <v xml:space="preserve"> </v>
      </c>
      <c r="I23" s="840">
        <f>'1st Interim-Unrestricted MYP'!I23+'1st Interim-Restricted MYP'!I23</f>
        <v>0</v>
      </c>
      <c r="J23" s="33" t="str">
        <f>IF(G23&lt;1," ",IF(I23&lt;1," ",(I23-G23)/G23))</f>
        <v xml:space="preserve"> </v>
      </c>
      <c r="K23" s="841">
        <f>'1st Interim-Unrestricted MYP'!K23+'1st Interim-Restricted MYP'!K23</f>
        <v>0</v>
      </c>
      <c r="L23" s="359" t="str">
        <f>IF(I23&lt;1," ",IF(K23&lt;1," ",(K23-I23)/I23))</f>
        <v xml:space="preserve"> </v>
      </c>
      <c r="N23" s="1389"/>
      <c r="O23" s="3"/>
      <c r="P23" s="3"/>
      <c r="Q23" s="3"/>
      <c r="R23" s="3"/>
      <c r="S23" s="3"/>
      <c r="T23" s="3"/>
      <c r="U23" s="3"/>
      <c r="V23" s="3"/>
      <c r="W23" s="3"/>
      <c r="X23" s="3"/>
      <c r="Y23" s="3"/>
      <c r="Z23" s="3"/>
      <c r="AA23" s="3"/>
      <c r="AB23" s="3"/>
      <c r="AC23" s="3"/>
      <c r="AD23" s="1"/>
      <c r="AE23" s="1"/>
      <c r="AF23" s="1"/>
      <c r="AG23" s="1"/>
    </row>
    <row r="24" spans="1:33">
      <c r="A24" s="72"/>
      <c r="B24" s="153"/>
      <c r="C24" s="323" t="s">
        <v>326</v>
      </c>
      <c r="D24" s="395">
        <v>8792</v>
      </c>
      <c r="E24" s="837">
        <f>'1st Interim-Unrestricted MYP'!E24+'1st Interim-Restricted MYP'!E24</f>
        <v>0</v>
      </c>
      <c r="F24" s="837">
        <f>'1st Interim-Unrestricted MYP'!F24+'1st Interim-Restricted MYP'!F24</f>
        <v>0</v>
      </c>
      <c r="G24" s="1088">
        <f>'1st Interim-Unrestricted MYP'!G24+'1st Interim-Restricted MYP'!G24</f>
        <v>0</v>
      </c>
      <c r="H24" s="33" t="str">
        <f>IF(E24&lt;1," ",IF(G24&lt;1," ",(G24-E24)/E24))</f>
        <v xml:space="preserve"> </v>
      </c>
      <c r="I24" s="840">
        <f>'1st Interim-Unrestricted MYP'!I24+'1st Interim-Restricted MYP'!I24</f>
        <v>0</v>
      </c>
      <c r="J24" s="33" t="str">
        <f>IF(G24&lt;1," ",IF(I24&lt;1," ",(I24-G24)/G24))</f>
        <v xml:space="preserve"> </v>
      </c>
      <c r="K24" s="841">
        <f>'1st Interim-Unrestricted MYP'!K24+'1st Interim-Restricted MYP'!K24</f>
        <v>0</v>
      </c>
      <c r="L24" s="359" t="str">
        <f>IF(I24&lt;1," ",IF(K24&lt;1," ",(K24-I24)/I24))</f>
        <v xml:space="preserve"> </v>
      </c>
      <c r="N24" s="1389"/>
      <c r="O24" s="3"/>
      <c r="P24" s="3"/>
      <c r="Q24" s="3"/>
      <c r="R24" s="3"/>
      <c r="S24" s="3"/>
      <c r="T24" s="3"/>
      <c r="U24" s="3"/>
      <c r="V24" s="3"/>
      <c r="W24" s="3"/>
      <c r="X24" s="3"/>
      <c r="Y24" s="3"/>
      <c r="Z24" s="3"/>
      <c r="AA24" s="3"/>
      <c r="AB24" s="3"/>
      <c r="AC24" s="3"/>
      <c r="AD24" s="1"/>
      <c r="AE24" s="1"/>
      <c r="AF24" s="1"/>
      <c r="AG24" s="1"/>
    </row>
    <row r="25" spans="1:33" ht="16.5" thickBot="1">
      <c r="A25" s="72"/>
      <c r="B25" s="1005"/>
      <c r="C25" s="1038" t="s">
        <v>327</v>
      </c>
      <c r="D25" s="1039" t="s">
        <v>107</v>
      </c>
      <c r="E25" s="845">
        <f>'1st Interim-Unrestricted MYP'!E25+'1st Interim-Restricted MYP'!E25</f>
        <v>0</v>
      </c>
      <c r="F25" s="988">
        <f>'1st Interim-Unrestricted MYP'!F25+'1st Interim-Restricted MYP'!F25</f>
        <v>0</v>
      </c>
      <c r="G25" s="1089">
        <f>'1st Interim-Unrestricted MYP'!G25+'1st Interim-Restricted MYP'!G25</f>
        <v>0</v>
      </c>
      <c r="H25" s="655" t="str">
        <f>IF(E25&lt;1," ",IF(G25&lt;1," ",(G25-E25)/E25))</f>
        <v xml:space="preserve"> </v>
      </c>
      <c r="I25" s="845">
        <f>'1st Interim-Unrestricted MYP'!I25+'1st Interim-Restricted MYP'!I25</f>
        <v>0</v>
      </c>
      <c r="J25" s="100" t="str">
        <f>IF(G25&lt;1," ",IF(I25&lt;1," ",(I25-G25)/G25))</f>
        <v xml:space="preserve"> </v>
      </c>
      <c r="K25" s="845">
        <f>'1st Interim-Unrestricted MYP'!K25+'1st Interim-Restricted MYP'!K25</f>
        <v>0</v>
      </c>
      <c r="L25" s="360" t="str">
        <f>IF(I25&lt;1," ",IF(K25&lt;1," ",(K25-I25)/I25))</f>
        <v xml:space="preserve"> </v>
      </c>
      <c r="N25" s="1389"/>
      <c r="O25" s="3"/>
      <c r="P25" s="3"/>
      <c r="Q25" s="3"/>
      <c r="R25" s="3"/>
      <c r="S25" s="3"/>
      <c r="T25" s="3"/>
      <c r="U25" s="3"/>
      <c r="V25" s="3"/>
      <c r="W25" s="3"/>
      <c r="X25" s="3"/>
      <c r="Y25" s="3"/>
      <c r="Z25" s="3"/>
      <c r="AA25" s="3"/>
      <c r="AB25" s="3"/>
      <c r="AC25" s="3"/>
      <c r="AD25" s="1"/>
      <c r="AE25" s="1"/>
      <c r="AF25" s="1"/>
      <c r="AG25" s="1"/>
    </row>
    <row r="26" spans="1:33" ht="17.25" thickTop="1" thickBot="1">
      <c r="A26" s="72"/>
      <c r="B26" s="1018" t="s">
        <v>328</v>
      </c>
      <c r="C26" s="1064"/>
      <c r="D26" s="1037"/>
      <c r="E26" s="1006">
        <f>SUM(E13:E25)</f>
        <v>6754044</v>
      </c>
      <c r="F26" s="1006">
        <f>SUM(F13:F25)</f>
        <v>147399</v>
      </c>
      <c r="G26" s="1006">
        <f>SUM(G13:G25)</f>
        <v>584073</v>
      </c>
      <c r="H26" s="1007">
        <f>IF(E26&lt;1," ",IF(G26&lt;1," ",(G26-E26)/E26))</f>
        <v>-0.91352247631196959</v>
      </c>
      <c r="I26" s="1006">
        <f>SUM(I13:I25)</f>
        <v>4485326</v>
      </c>
      <c r="J26" s="1007">
        <f>IF(G26&lt;1," ",IF(I26&lt;1," ",(I26-G26)/G26))</f>
        <v>6.6793928156240741</v>
      </c>
      <c r="K26" s="1006">
        <f>SUM(K13:K25)</f>
        <v>6746442</v>
      </c>
      <c r="L26" s="1008">
        <f>IF(I26&lt;1," ",IF(K26&lt;1," ",(K26-I26)/I26))</f>
        <v>0.50411408223170395</v>
      </c>
      <c r="N26" s="1389"/>
      <c r="O26" s="3"/>
      <c r="P26" s="3"/>
      <c r="Q26" s="3"/>
      <c r="R26" s="3"/>
      <c r="S26" s="3"/>
      <c r="T26" s="3"/>
      <c r="U26" s="3"/>
      <c r="V26" s="3"/>
      <c r="W26" s="3"/>
      <c r="X26" s="3"/>
      <c r="Y26" s="3"/>
      <c r="Z26" s="3"/>
      <c r="AA26" s="3"/>
      <c r="AB26" s="3"/>
      <c r="AC26" s="3"/>
      <c r="AD26" s="1"/>
      <c r="AE26" s="1"/>
      <c r="AF26" s="1"/>
      <c r="AG26" s="1"/>
    </row>
    <row r="27" spans="1:33" ht="16.5" thickTop="1">
      <c r="A27" s="72"/>
      <c r="B27" s="1"/>
      <c r="C27" s="1"/>
      <c r="D27" s="1"/>
      <c r="E27" s="310"/>
      <c r="F27" s="310"/>
      <c r="G27" s="1487"/>
      <c r="H27" s="1487"/>
      <c r="I27" s="1487"/>
      <c r="J27" s="1487"/>
      <c r="K27" s="1487"/>
      <c r="L27" s="1488"/>
      <c r="N27" s="1389"/>
      <c r="O27" s="3"/>
      <c r="P27" s="3"/>
      <c r="Q27" s="3"/>
      <c r="R27" s="3"/>
      <c r="S27" s="3"/>
      <c r="T27" s="3"/>
      <c r="U27" s="3"/>
      <c r="V27" s="3"/>
      <c r="W27" s="3"/>
      <c r="X27" s="3"/>
      <c r="Y27" s="3"/>
      <c r="Z27" s="3"/>
      <c r="AA27" s="3"/>
      <c r="AB27" s="3"/>
      <c r="AC27" s="3"/>
      <c r="AD27" s="1"/>
      <c r="AE27" s="1"/>
      <c r="AF27" s="1"/>
      <c r="AG27" s="1"/>
    </row>
    <row r="28" spans="1:33">
      <c r="A28" s="1511" t="s">
        <v>3</v>
      </c>
      <c r="B28" s="1512"/>
      <c r="C28" s="1512"/>
      <c r="D28" s="161"/>
      <c r="E28" s="87"/>
      <c r="F28" s="87"/>
      <c r="G28" s="1492"/>
      <c r="H28" s="1492"/>
      <c r="I28" s="1492"/>
      <c r="J28" s="1492"/>
      <c r="K28" s="1492"/>
      <c r="L28" s="1493"/>
      <c r="N28" s="1389"/>
      <c r="O28" s="3"/>
      <c r="P28" s="3"/>
      <c r="Q28" s="3"/>
      <c r="R28" s="3"/>
      <c r="S28" s="3"/>
      <c r="T28" s="3"/>
      <c r="U28" s="3"/>
      <c r="V28" s="3"/>
      <c r="W28" s="3"/>
      <c r="X28" s="3"/>
      <c r="Y28" s="3"/>
      <c r="Z28" s="3"/>
      <c r="AA28" s="3"/>
      <c r="AB28" s="3"/>
      <c r="AC28" s="3"/>
      <c r="AD28" s="1"/>
      <c r="AE28" s="1"/>
      <c r="AF28" s="1"/>
      <c r="AG28" s="1"/>
    </row>
    <row r="29" spans="1:33">
      <c r="A29" s="72"/>
      <c r="B29" s="153" t="s">
        <v>4</v>
      </c>
      <c r="C29" s="323"/>
      <c r="D29" s="322" t="s">
        <v>108</v>
      </c>
      <c r="E29" s="837">
        <f>'1st Interim-Unrestricted MYP'!E29+'1st Interim-Restricted MYP'!E29</f>
        <v>2015928</v>
      </c>
      <c r="F29" s="837">
        <f>'1st Interim-Unrestricted MYP'!F29+'1st Interim-Restricted MYP'!F29</f>
        <v>130556.3315</v>
      </c>
      <c r="G29" s="847">
        <f>'1st Interim-Unrestricted MYP'!G29+'1st Interim-Restricted MYP'!G29</f>
        <v>317125</v>
      </c>
      <c r="H29" s="33">
        <f t="shared" ref="H29:H37" si="0">IF(E29&lt;1," ",IF(G29&lt;1," ",(G29-E29)/E29))</f>
        <v>-0.84269031433662311</v>
      </c>
      <c r="I29" s="841">
        <f>'1st Interim-Unrestricted MYP'!I29+'1st Interim-Restricted MYP'!I29</f>
        <v>1345400</v>
      </c>
      <c r="J29" s="33">
        <f t="shared" ref="J29:J37" si="1">IF(G29&lt;1," ",IF(I29&lt;1," ",(I29-G29)/G29))</f>
        <v>3.2424911312573905</v>
      </c>
      <c r="K29" s="841">
        <f>'1st Interim-Unrestricted MYP'!K29+'1st Interim-Restricted MYP'!K29</f>
        <v>2164575</v>
      </c>
      <c r="L29" s="359">
        <f t="shared" ref="L29:L37" si="2">IF(I29&lt;1," ",IF(K29&lt;1," ",(K29-I29)/I29))</f>
        <v>0.6088709677419355</v>
      </c>
      <c r="N29" s="1389"/>
      <c r="O29" s="3"/>
      <c r="P29" s="3"/>
      <c r="Q29" s="3"/>
      <c r="R29" s="3"/>
      <c r="S29" s="3"/>
      <c r="T29" s="3"/>
      <c r="U29" s="3"/>
      <c r="V29" s="3"/>
      <c r="W29" s="3"/>
      <c r="X29" s="3"/>
      <c r="Y29" s="3"/>
      <c r="Z29" s="3"/>
      <c r="AA29" s="3"/>
      <c r="AB29" s="3"/>
      <c r="AC29" s="3"/>
      <c r="AD29" s="1"/>
      <c r="AE29" s="1"/>
      <c r="AF29" s="1"/>
      <c r="AG29" s="1"/>
    </row>
    <row r="30" spans="1:33">
      <c r="A30" s="72"/>
      <c r="B30" s="153" t="s">
        <v>24</v>
      </c>
      <c r="C30" s="323"/>
      <c r="D30" s="322" t="s">
        <v>109</v>
      </c>
      <c r="E30" s="837">
        <f>'1st Interim-Unrestricted MYP'!E30+'1st Interim-Restricted MYP'!E30</f>
        <v>0</v>
      </c>
      <c r="F30" s="837">
        <f>'1st Interim-Unrestricted MYP'!F30+'1st Interim-Restricted MYP'!F30</f>
        <v>0</v>
      </c>
      <c r="G30" s="847">
        <f>'1st Interim-Unrestricted MYP'!G30+'1st Interim-Restricted MYP'!G30</f>
        <v>0</v>
      </c>
      <c r="H30" s="33" t="str">
        <f t="shared" si="0"/>
        <v xml:space="preserve"> </v>
      </c>
      <c r="I30" s="841">
        <f>'1st Interim-Unrestricted MYP'!I30+'1st Interim-Restricted MYP'!I30</f>
        <v>364000</v>
      </c>
      <c r="J30" s="33" t="str">
        <f t="shared" si="1"/>
        <v xml:space="preserve"> </v>
      </c>
      <c r="K30" s="841">
        <f>'1st Interim-Unrestricted MYP'!K30+'1st Interim-Restricted MYP'!K30</f>
        <v>639083</v>
      </c>
      <c r="L30" s="359">
        <f t="shared" si="2"/>
        <v>0.75572252747252744</v>
      </c>
      <c r="N30" s="1389"/>
      <c r="O30" s="3"/>
      <c r="P30" s="3"/>
      <c r="Q30" s="3"/>
      <c r="R30" s="3"/>
      <c r="S30" s="3"/>
      <c r="T30" s="3"/>
      <c r="U30" s="3"/>
      <c r="V30" s="3"/>
      <c r="W30" s="3"/>
      <c r="X30" s="3"/>
      <c r="Y30" s="3"/>
      <c r="Z30" s="3"/>
      <c r="AA30" s="3"/>
      <c r="AB30" s="3"/>
      <c r="AC30" s="3"/>
      <c r="AD30" s="1"/>
      <c r="AE30" s="1"/>
      <c r="AF30" s="1"/>
      <c r="AG30" s="1"/>
    </row>
    <row r="31" spans="1:33">
      <c r="A31" s="72"/>
      <c r="B31" s="153" t="s">
        <v>25</v>
      </c>
      <c r="C31" s="323"/>
      <c r="D31" s="322" t="s">
        <v>110</v>
      </c>
      <c r="E31" s="837">
        <f>'1st Interim-Unrestricted MYP'!E31+'1st Interim-Restricted MYP'!E31</f>
        <v>758070</v>
      </c>
      <c r="F31" s="837">
        <f>'1st Interim-Unrestricted MYP'!F31+'1st Interim-Restricted MYP'!F31</f>
        <v>36702.770000000004</v>
      </c>
      <c r="G31" s="847">
        <f>'1st Interim-Unrestricted MYP'!G31+'1st Interim-Restricted MYP'!G31</f>
        <v>96481</v>
      </c>
      <c r="H31" s="33">
        <f t="shared" si="0"/>
        <v>-0.87272811217961399</v>
      </c>
      <c r="I31" s="841">
        <f>'1st Interim-Unrestricted MYP'!I31+'1st Interim-Restricted MYP'!I31</f>
        <v>722045</v>
      </c>
      <c r="J31" s="33">
        <f t="shared" si="1"/>
        <v>6.4838051015225799</v>
      </c>
      <c r="K31" s="841">
        <f>'1st Interim-Unrestricted MYP'!K31+'1st Interim-Restricted MYP'!K31</f>
        <v>1184257</v>
      </c>
      <c r="L31" s="359">
        <f t="shared" si="2"/>
        <v>0.64014292737987244</v>
      </c>
      <c r="N31" s="1389"/>
      <c r="O31" s="3"/>
      <c r="P31" s="3"/>
      <c r="Q31" s="3"/>
      <c r="R31" s="3"/>
      <c r="S31" s="3"/>
      <c r="T31" s="3"/>
      <c r="U31" s="3"/>
      <c r="V31" s="3"/>
      <c r="W31" s="3"/>
      <c r="X31" s="3"/>
      <c r="Y31" s="3"/>
      <c r="Z31" s="3"/>
      <c r="AA31" s="3"/>
      <c r="AB31" s="3"/>
      <c r="AC31" s="3"/>
      <c r="AD31" s="1"/>
      <c r="AE31" s="1"/>
      <c r="AF31" s="1"/>
      <c r="AG31" s="1"/>
    </row>
    <row r="32" spans="1:33">
      <c r="A32" s="72"/>
      <c r="B32" s="153" t="s">
        <v>26</v>
      </c>
      <c r="C32" s="323"/>
      <c r="D32" s="322" t="s">
        <v>111</v>
      </c>
      <c r="E32" s="837">
        <f>'1st Interim-Unrestricted MYP'!E32+'1st Interim-Restricted MYP'!E32</f>
        <v>315840</v>
      </c>
      <c r="F32" s="837">
        <f>'1st Interim-Unrestricted MYP'!F32+'1st Interim-Restricted MYP'!F32</f>
        <v>30336</v>
      </c>
      <c r="G32" s="847">
        <f>'1st Interim-Unrestricted MYP'!G32+'1st Interim-Restricted MYP'!G32</f>
        <v>30336</v>
      </c>
      <c r="H32" s="33">
        <f t="shared" si="0"/>
        <v>-0.90395136778115504</v>
      </c>
      <c r="I32" s="841">
        <f>'1st Interim-Unrestricted MYP'!I32+'1st Interim-Restricted MYP'!I32</f>
        <v>195840</v>
      </c>
      <c r="J32" s="33">
        <f t="shared" si="1"/>
        <v>5.4556962025316453</v>
      </c>
      <c r="K32" s="841">
        <f>'1st Interim-Unrestricted MYP'!K32+'1st Interim-Restricted MYP'!K32</f>
        <v>248000</v>
      </c>
      <c r="L32" s="359">
        <f t="shared" si="2"/>
        <v>0.26633986928104575</v>
      </c>
      <c r="N32" s="1389"/>
      <c r="O32" s="3"/>
      <c r="P32" s="3"/>
      <c r="Q32" s="3"/>
      <c r="R32" s="3"/>
      <c r="S32" s="3"/>
      <c r="T32" s="3"/>
      <c r="U32" s="3"/>
      <c r="V32" s="3"/>
      <c r="W32" s="3"/>
      <c r="X32" s="3"/>
      <c r="Y32" s="3"/>
      <c r="Z32" s="3"/>
      <c r="AA32" s="3"/>
      <c r="AB32" s="3"/>
      <c r="AC32" s="3"/>
      <c r="AD32" s="1"/>
      <c r="AE32" s="1"/>
      <c r="AF32" s="1"/>
      <c r="AG32" s="1"/>
    </row>
    <row r="33" spans="1:33">
      <c r="A33" s="72"/>
      <c r="B33" s="153" t="s">
        <v>27</v>
      </c>
      <c r="C33" s="323"/>
      <c r="D33" s="322" t="s">
        <v>112</v>
      </c>
      <c r="E33" s="837">
        <f>'1st Interim-Unrestricted MYP'!E33+'1st Interim-Restricted MYP'!E33</f>
        <v>3912258</v>
      </c>
      <c r="F33" s="837">
        <f>'1st Interim-Unrestricted MYP'!F33+'1st Interim-Restricted MYP'!F33</f>
        <v>148650.70000000001</v>
      </c>
      <c r="G33" s="847">
        <f>'1st Interim-Unrestricted MYP'!G33+'1st Interim-Restricted MYP'!G33</f>
        <v>315464</v>
      </c>
      <c r="H33" s="33">
        <f t="shared" si="0"/>
        <v>-0.91936523613728949</v>
      </c>
      <c r="I33" s="841">
        <f>'1st Interim-Unrestricted MYP'!I33+'1st Interim-Restricted MYP'!I33</f>
        <v>2384686</v>
      </c>
      <c r="J33" s="33">
        <f t="shared" si="1"/>
        <v>6.5592967818831944</v>
      </c>
      <c r="K33" s="841">
        <f>'1st Interim-Unrestricted MYP'!K33+'1st Interim-Restricted MYP'!K33</f>
        <v>3357343</v>
      </c>
      <c r="L33" s="359">
        <f t="shared" si="2"/>
        <v>0.40787634095222597</v>
      </c>
      <c r="N33" s="1389"/>
      <c r="O33" s="3"/>
      <c r="P33" s="3"/>
      <c r="Q33" s="3"/>
      <c r="R33" s="3"/>
      <c r="S33" s="3"/>
      <c r="T33" s="3"/>
      <c r="U33" s="3"/>
      <c r="V33" s="3"/>
      <c r="W33" s="3"/>
      <c r="X33" s="3"/>
      <c r="Y33" s="3"/>
      <c r="Z33" s="3"/>
      <c r="AA33" s="3"/>
      <c r="AB33" s="3"/>
      <c r="AC33" s="3"/>
      <c r="AD33" s="1"/>
      <c r="AE33" s="1"/>
      <c r="AF33" s="1"/>
      <c r="AG33" s="1"/>
    </row>
    <row r="34" spans="1:33">
      <c r="A34" s="72"/>
      <c r="B34" s="153" t="s">
        <v>5</v>
      </c>
      <c r="C34" s="323"/>
      <c r="D34" s="322" t="s">
        <v>113</v>
      </c>
      <c r="E34" s="837">
        <f>'1st Interim-Unrestricted MYP'!E34+'1st Interim-Restricted MYP'!E34</f>
        <v>0</v>
      </c>
      <c r="F34" s="837">
        <f>'1st Interim-Unrestricted MYP'!F34+'1st Interim-Restricted MYP'!F34</f>
        <v>0</v>
      </c>
      <c r="G34" s="847">
        <f>'1st Interim-Unrestricted MYP'!G34+'1st Interim-Restricted MYP'!G34</f>
        <v>0</v>
      </c>
      <c r="H34" s="33" t="str">
        <f t="shared" si="0"/>
        <v xml:space="preserve"> </v>
      </c>
      <c r="I34" s="841">
        <f>'1st Interim-Unrestricted MYP'!I34+'1st Interim-Restricted MYP'!I34</f>
        <v>0</v>
      </c>
      <c r="J34" s="33" t="str">
        <f t="shared" si="1"/>
        <v xml:space="preserve"> </v>
      </c>
      <c r="K34" s="841">
        <f>'1st Interim-Unrestricted MYP'!K34+'1st Interim-Restricted MYP'!K34</f>
        <v>0</v>
      </c>
      <c r="L34" s="359" t="str">
        <f t="shared" si="2"/>
        <v xml:space="preserve"> </v>
      </c>
      <c r="N34" s="1389"/>
      <c r="O34" s="3"/>
      <c r="P34" s="3"/>
      <c r="Q34" s="3"/>
      <c r="R34" s="3"/>
      <c r="S34" s="3"/>
      <c r="T34" s="3"/>
      <c r="U34" s="3"/>
      <c r="V34" s="3"/>
      <c r="W34" s="3"/>
      <c r="X34" s="3"/>
      <c r="Y34" s="3"/>
      <c r="Z34" s="3"/>
      <c r="AA34" s="3"/>
      <c r="AB34" s="3"/>
      <c r="AC34" s="3"/>
      <c r="AD34" s="1"/>
      <c r="AE34" s="1"/>
      <c r="AF34" s="1"/>
      <c r="AG34" s="1"/>
    </row>
    <row r="35" spans="1:33">
      <c r="A35" s="72"/>
      <c r="B35" s="153" t="s">
        <v>28</v>
      </c>
      <c r="C35" s="323"/>
      <c r="D35" s="322" t="s">
        <v>114</v>
      </c>
      <c r="E35" s="837">
        <f>'1st Interim-Unrestricted MYP'!E35+'1st Interim-Restricted MYP'!E35</f>
        <v>0</v>
      </c>
      <c r="F35" s="837">
        <f>'1st Interim-Unrestricted MYP'!F35+'1st Interim-Restricted MYP'!F35</f>
        <v>0</v>
      </c>
      <c r="G35" s="847">
        <f>'1st Interim-Unrestricted MYP'!G35+'1st Interim-Restricted MYP'!G35</f>
        <v>0</v>
      </c>
      <c r="H35" s="33" t="str">
        <f t="shared" si="0"/>
        <v xml:space="preserve"> </v>
      </c>
      <c r="I35" s="841">
        <f>'1st Interim-Unrestricted MYP'!I35+'1st Interim-Restricted MYP'!I35</f>
        <v>0</v>
      </c>
      <c r="J35" s="33" t="str">
        <f t="shared" si="1"/>
        <v xml:space="preserve"> </v>
      </c>
      <c r="K35" s="841">
        <f>'1st Interim-Unrestricted MYP'!K35+'1st Interim-Restricted MYP'!K35</f>
        <v>0</v>
      </c>
      <c r="L35" s="359" t="str">
        <f t="shared" si="2"/>
        <v xml:space="preserve"> </v>
      </c>
      <c r="N35" s="1389"/>
      <c r="O35" s="3"/>
      <c r="P35" s="3"/>
      <c r="Q35" s="3"/>
      <c r="R35" s="3"/>
      <c r="S35" s="3"/>
      <c r="T35" s="3"/>
      <c r="U35" s="3"/>
      <c r="V35" s="3"/>
      <c r="W35" s="3"/>
      <c r="X35" s="3"/>
      <c r="Y35" s="3"/>
      <c r="Z35" s="3"/>
      <c r="AA35" s="3"/>
      <c r="AB35" s="3"/>
      <c r="AC35" s="3"/>
      <c r="AD35" s="1"/>
      <c r="AE35" s="1"/>
      <c r="AF35" s="1"/>
      <c r="AG35" s="1"/>
    </row>
    <row r="36" spans="1:33" ht="16.5" thickBot="1">
      <c r="A36" s="72"/>
      <c r="B36" s="1005" t="s">
        <v>157</v>
      </c>
      <c r="C36" s="1038"/>
      <c r="D36" s="688" t="s">
        <v>120</v>
      </c>
      <c r="E36" s="988">
        <f>'1st Interim-Unrestricted MYP'!E36+'1st Interim-Restricted MYP'!E36</f>
        <v>0</v>
      </c>
      <c r="F36" s="988">
        <f>'1st Interim-Unrestricted MYP'!F36+'1st Interim-Restricted MYP'!F36</f>
        <v>0</v>
      </c>
      <c r="G36" s="1049">
        <f>'1st Interim-Unrestricted MYP'!G36+'1st Interim-Restricted MYP'!G36</f>
        <v>0</v>
      </c>
      <c r="H36" s="100" t="str">
        <f t="shared" si="0"/>
        <v xml:space="preserve"> </v>
      </c>
      <c r="I36" s="894">
        <f>'1st Interim-Unrestricted MYP'!I36+'1st Interim-Restricted MYP'!I36</f>
        <v>0</v>
      </c>
      <c r="J36" s="100" t="str">
        <f t="shared" si="1"/>
        <v xml:space="preserve"> </v>
      </c>
      <c r="K36" s="894">
        <f>'1st Interim-Unrestricted MYP'!K36+'1st Interim-Restricted MYP'!K36</f>
        <v>0</v>
      </c>
      <c r="L36" s="360" t="str">
        <f t="shared" si="2"/>
        <v xml:space="preserve"> </v>
      </c>
      <c r="N36" s="1389"/>
      <c r="O36" s="3"/>
      <c r="P36" s="3"/>
      <c r="Q36" s="3"/>
      <c r="R36" s="3"/>
      <c r="S36" s="3"/>
      <c r="T36" s="3"/>
      <c r="U36" s="3"/>
      <c r="V36" s="3"/>
      <c r="W36" s="3"/>
      <c r="X36" s="3"/>
      <c r="Y36" s="3"/>
      <c r="Z36" s="3"/>
      <c r="AA36" s="3"/>
      <c r="AB36" s="3"/>
      <c r="AC36" s="3"/>
      <c r="AD36" s="1"/>
      <c r="AE36" s="1"/>
      <c r="AF36" s="1"/>
      <c r="AG36" s="1"/>
    </row>
    <row r="37" spans="1:33" ht="17.25" thickTop="1" thickBot="1">
      <c r="A37" s="72"/>
      <c r="B37" s="1018" t="s">
        <v>29</v>
      </c>
      <c r="C37" s="1064"/>
      <c r="D37" s="1065"/>
      <c r="E37" s="1006">
        <f>SUM(E29:E36)</f>
        <v>7002096</v>
      </c>
      <c r="F37" s="1006">
        <f>SUM(F29:F36)</f>
        <v>346245.8015</v>
      </c>
      <c r="G37" s="1006">
        <f>SUM(G29:G36)</f>
        <v>759406</v>
      </c>
      <c r="H37" s="1007">
        <f t="shared" si="0"/>
        <v>-0.89154590282681068</v>
      </c>
      <c r="I37" s="1006">
        <f>SUM(I29:I36)</f>
        <v>5011971</v>
      </c>
      <c r="J37" s="1007">
        <f t="shared" si="1"/>
        <v>5.5998569934922822</v>
      </c>
      <c r="K37" s="1006">
        <f>SUM(K29:K36)</f>
        <v>7593258</v>
      </c>
      <c r="L37" s="1008">
        <f t="shared" si="2"/>
        <v>0.51502432875210169</v>
      </c>
      <c r="N37" s="1389"/>
      <c r="O37" s="3"/>
      <c r="P37" s="3"/>
      <c r="Q37" s="3"/>
      <c r="R37" s="3"/>
      <c r="S37" s="3"/>
      <c r="T37" s="3"/>
      <c r="U37" s="3"/>
      <c r="V37" s="3"/>
      <c r="W37" s="3"/>
      <c r="X37" s="3"/>
      <c r="Y37" s="3"/>
      <c r="Z37" s="3"/>
      <c r="AA37" s="3"/>
      <c r="AB37" s="3"/>
      <c r="AC37" s="3"/>
      <c r="AD37" s="1"/>
      <c r="AE37" s="1"/>
      <c r="AF37" s="1"/>
      <c r="AG37" s="1"/>
    </row>
    <row r="38" spans="1:33" ht="17.25" thickTop="1" thickBot="1">
      <c r="A38" s="72"/>
      <c r="B38" s="1"/>
      <c r="C38" s="1"/>
      <c r="D38" s="180"/>
      <c r="E38" s="320"/>
      <c r="F38" s="320"/>
      <c r="G38" s="1520"/>
      <c r="H38" s="1520"/>
      <c r="I38" s="1520"/>
      <c r="J38" s="1520"/>
      <c r="K38" s="1520"/>
      <c r="L38" s="1521"/>
      <c r="N38" s="1389"/>
      <c r="O38" s="3"/>
      <c r="P38" s="3"/>
      <c r="Q38" s="3"/>
      <c r="R38" s="3"/>
      <c r="S38" s="3"/>
      <c r="T38" s="3"/>
      <c r="U38" s="3"/>
      <c r="V38" s="3"/>
      <c r="W38" s="3"/>
      <c r="X38" s="3"/>
      <c r="Y38" s="3"/>
      <c r="Z38" s="3"/>
      <c r="AA38" s="3"/>
      <c r="AB38" s="3"/>
      <c r="AC38" s="3"/>
      <c r="AD38" s="1"/>
      <c r="AE38" s="1"/>
      <c r="AF38" s="1"/>
      <c r="AG38" s="1"/>
    </row>
    <row r="39" spans="1:33" ht="17.25" thickTop="1" thickBot="1">
      <c r="A39" s="1021" t="s">
        <v>216</v>
      </c>
      <c r="B39" s="1022"/>
      <c r="C39" s="1026"/>
      <c r="D39" s="1027"/>
      <c r="E39" s="1023">
        <f>SUM(E26-E37)</f>
        <v>-248052</v>
      </c>
      <c r="F39" s="1023">
        <f>SUM(F26-F37)</f>
        <v>-198846.8015</v>
      </c>
      <c r="G39" s="1023">
        <f>SUM(G26-G37)</f>
        <v>-175333</v>
      </c>
      <c r="H39" s="1024" t="str">
        <f>IF(E39&lt;1," ",IF(G39&lt;1," ",(G39-E39)/E39))</f>
        <v xml:space="preserve"> </v>
      </c>
      <c r="I39" s="1023">
        <f>SUM(I26-I37)</f>
        <v>-526645</v>
      </c>
      <c r="J39" s="1024" t="str">
        <f>IF(G39&lt;1," ",IF(I39&lt;1," ",(I39-G39)/G39))</f>
        <v xml:space="preserve"> </v>
      </c>
      <c r="K39" s="1023">
        <f>SUM(K26-K37)</f>
        <v>-846816</v>
      </c>
      <c r="L39" s="1025" t="str">
        <f>IF(I39&lt;1," ",IF(K39&lt;1," ",(K39-I39)/I39))</f>
        <v xml:space="preserve"> </v>
      </c>
      <c r="N39" s="1389"/>
      <c r="O39" s="3"/>
      <c r="P39" s="3"/>
      <c r="Q39" s="3"/>
      <c r="R39" s="3"/>
      <c r="S39" s="3"/>
      <c r="T39" s="3"/>
      <c r="U39" s="3"/>
      <c r="V39" s="3"/>
      <c r="W39" s="3"/>
      <c r="X39" s="3"/>
      <c r="Y39" s="3"/>
      <c r="Z39" s="3"/>
      <c r="AA39" s="3"/>
      <c r="AB39" s="3"/>
      <c r="AC39" s="3"/>
      <c r="AD39" s="1"/>
      <c r="AE39" s="1"/>
      <c r="AF39" s="1"/>
      <c r="AG39" s="1"/>
    </row>
    <row r="40" spans="1:33" ht="16.5" thickTop="1">
      <c r="A40" s="72"/>
      <c r="B40" s="1"/>
      <c r="C40" s="1"/>
      <c r="D40" s="393"/>
      <c r="E40" s="88"/>
      <c r="F40" s="88"/>
      <c r="G40" s="1522"/>
      <c r="H40" s="1522"/>
      <c r="I40" s="1522"/>
      <c r="J40" s="1522"/>
      <c r="K40" s="1522"/>
      <c r="L40" s="1523"/>
      <c r="N40" s="1389"/>
      <c r="O40" s="3"/>
      <c r="P40" s="3"/>
      <c r="Q40" s="3"/>
      <c r="R40" s="3"/>
      <c r="S40" s="3"/>
      <c r="T40" s="3"/>
      <c r="U40" s="3"/>
      <c r="V40" s="3"/>
      <c r="W40" s="3"/>
      <c r="X40" s="3"/>
      <c r="Y40" s="3"/>
      <c r="Z40" s="3"/>
      <c r="AA40" s="3"/>
      <c r="AB40" s="3"/>
      <c r="AC40" s="3"/>
      <c r="AD40" s="1"/>
      <c r="AE40" s="1"/>
      <c r="AF40" s="1"/>
      <c r="AG40" s="1"/>
    </row>
    <row r="41" spans="1:33">
      <c r="A41" s="354" t="s">
        <v>30</v>
      </c>
      <c r="B41" s="1"/>
      <c r="C41" s="161"/>
      <c r="D41" s="394"/>
      <c r="E41" s="87"/>
      <c r="F41" s="87"/>
      <c r="G41" s="1492"/>
      <c r="H41" s="1492"/>
      <c r="I41" s="1492"/>
      <c r="J41" s="1492"/>
      <c r="K41" s="1492"/>
      <c r="L41" s="1493"/>
      <c r="N41" s="1389"/>
      <c r="O41" s="3"/>
      <c r="P41" s="3"/>
      <c r="Q41" s="3"/>
      <c r="R41" s="3"/>
      <c r="S41" s="3"/>
      <c r="T41" s="3"/>
      <c r="U41" s="3"/>
      <c r="V41" s="3"/>
      <c r="W41" s="3"/>
      <c r="X41" s="3"/>
      <c r="Y41" s="3"/>
      <c r="Z41" s="3"/>
      <c r="AA41" s="3"/>
      <c r="AB41" s="3"/>
      <c r="AC41" s="3"/>
      <c r="AD41" s="1"/>
      <c r="AE41" s="1"/>
      <c r="AF41" s="1"/>
      <c r="AG41" s="1"/>
    </row>
    <row r="42" spans="1:33">
      <c r="A42" s="72"/>
      <c r="B42" s="153" t="s">
        <v>135</v>
      </c>
      <c r="C42" s="323"/>
      <c r="D42" s="358">
        <v>8900</v>
      </c>
      <c r="E42" s="841">
        <f>'1st Interim-Unrestricted MYP'!E42+'1st Interim-Restricted MYP'!E42</f>
        <v>450673</v>
      </c>
      <c r="F42" s="841">
        <f>'1st Interim-Unrestricted MYP'!F42+'1st Interim-Restricted MYP'!F42</f>
        <v>0</v>
      </c>
      <c r="G42" s="841">
        <f>'1st Interim-Unrestricted MYP'!G42+'1st Interim-Restricted MYP'!G42</f>
        <v>0</v>
      </c>
      <c r="H42" s="33" t="str">
        <f>IF(E42&lt;1," ",IF(G42&lt;1," ",(G42-E42)/E42))</f>
        <v xml:space="preserve"> </v>
      </c>
      <c r="I42" s="841">
        <f>'1st Interim-Unrestricted MYP'!I42+'1st Interim-Restricted MYP'!I42</f>
        <v>0</v>
      </c>
      <c r="J42" s="33" t="str">
        <f>IF(G42&lt;1," ",IF(I42&lt;1," ",(I42-G42)/G42))</f>
        <v xml:space="preserve"> </v>
      </c>
      <c r="K42" s="841">
        <f>'1st Interim-Unrestricted MYP'!K42+'1st Interim-Restricted MYP'!K42</f>
        <v>0</v>
      </c>
      <c r="L42" s="359" t="str">
        <f>IF(I42&lt;1," ",IF(K42&lt;1," ",(K42-I42)/I42))</f>
        <v xml:space="preserve"> </v>
      </c>
      <c r="N42" s="1389"/>
      <c r="O42" s="3"/>
      <c r="P42" s="3"/>
      <c r="Q42" s="3"/>
      <c r="R42" s="3"/>
      <c r="S42" s="3"/>
      <c r="T42" s="3"/>
      <c r="U42" s="3"/>
      <c r="V42" s="3"/>
      <c r="W42" s="3"/>
      <c r="X42" s="3"/>
      <c r="Y42" s="3"/>
      <c r="Z42" s="3"/>
      <c r="AA42" s="3"/>
      <c r="AB42" s="3"/>
      <c r="AC42" s="3"/>
      <c r="AD42" s="1"/>
      <c r="AE42" s="1"/>
      <c r="AF42" s="1"/>
      <c r="AG42" s="1"/>
    </row>
    <row r="43" spans="1:33" ht="16.5" thickBot="1">
      <c r="A43" s="72"/>
      <c r="B43" s="1005" t="s">
        <v>31</v>
      </c>
      <c r="C43" s="1038"/>
      <c r="D43" s="1034">
        <v>7600</v>
      </c>
      <c r="E43" s="894">
        <f>'1st Interim-Unrestricted MYP'!E43+'1st Interim-Restricted MYP'!E43</f>
        <v>0</v>
      </c>
      <c r="F43" s="894">
        <f>'1st Interim-Unrestricted MYP'!F43+'1st Interim-Restricted MYP'!F43</f>
        <v>0</v>
      </c>
      <c r="G43" s="894">
        <f>'1st Interim-Unrestricted MYP'!G43+'1st Interim-Restricted MYP'!G43</f>
        <v>-192856</v>
      </c>
      <c r="H43" s="100" t="str">
        <f>IF(E43&lt;1," ",IF(G43&lt;1," ",(G43-E43)/E43))</f>
        <v xml:space="preserve"> </v>
      </c>
      <c r="I43" s="894">
        <f>'1st Interim-Unrestricted MYP'!I43+'1st Interim-Restricted MYP'!I43</f>
        <v>-667376</v>
      </c>
      <c r="J43" s="100" t="str">
        <f>IF(G43&lt;1," ",IF(I43&lt;1," ",(I43-G43)/G43))</f>
        <v xml:space="preserve"> </v>
      </c>
      <c r="K43" s="894">
        <f>'1st Interim-Unrestricted MYP'!K43+'1st Interim-Restricted MYP'!K43</f>
        <v>-914649</v>
      </c>
      <c r="L43" s="360" t="str">
        <f>IF(I43&lt;1," ",IF(K43&lt;1," ",(K43-I43)/I43))</f>
        <v xml:space="preserve"> </v>
      </c>
      <c r="N43" s="1389"/>
      <c r="O43" s="3"/>
      <c r="P43" s="3"/>
      <c r="Q43" s="3"/>
      <c r="R43" s="3"/>
      <c r="S43" s="3"/>
      <c r="T43" s="3"/>
      <c r="U43" s="3"/>
      <c r="V43" s="3"/>
      <c r="W43" s="3"/>
      <c r="X43" s="3"/>
      <c r="Y43" s="3"/>
      <c r="Z43" s="3"/>
      <c r="AA43" s="3"/>
      <c r="AB43" s="3"/>
      <c r="AC43" s="3"/>
      <c r="AD43" s="1"/>
      <c r="AE43" s="1"/>
      <c r="AF43" s="1"/>
      <c r="AG43" s="1"/>
    </row>
    <row r="44" spans="1:33" ht="17.25" thickTop="1" thickBot="1">
      <c r="A44" s="72"/>
      <c r="B44" s="1018" t="s">
        <v>32</v>
      </c>
      <c r="C44" s="1064"/>
      <c r="D44" s="1065"/>
      <c r="E44" s="1006">
        <f>'1st Interim-Unrestricted MYP'!E44+'1st Interim-Restricted MYP'!E44</f>
        <v>450673</v>
      </c>
      <c r="F44" s="1006">
        <f>F42-F43</f>
        <v>0</v>
      </c>
      <c r="G44" s="1006">
        <f>G42-G43</f>
        <v>192856</v>
      </c>
      <c r="H44" s="1007">
        <f>IF(E44&lt;1," ",IF(G44&lt;1," ",(G44-E44)/E44))</f>
        <v>-0.57207110255107363</v>
      </c>
      <c r="I44" s="1006">
        <f>I42-I43</f>
        <v>667376</v>
      </c>
      <c r="J44" s="1007">
        <f>IF(G44&lt;1," ",IF(I44&lt;1," ",(I44-G44)/G44))</f>
        <v>2.4604886547475835</v>
      </c>
      <c r="K44" s="1006">
        <f>K42-K43</f>
        <v>914649</v>
      </c>
      <c r="L44" s="1008">
        <f>IF(I44&lt;1," ",IF(K44&lt;1," ",(K44-I44)/I44))</f>
        <v>0.37051527175085708</v>
      </c>
      <c r="N44" s="1389"/>
      <c r="O44" s="3"/>
      <c r="P44" s="3"/>
      <c r="Q44" s="3"/>
      <c r="R44" s="3"/>
      <c r="S44" s="3"/>
      <c r="T44" s="3"/>
      <c r="U44" s="3"/>
      <c r="V44" s="3"/>
      <c r="W44" s="3"/>
      <c r="X44" s="3"/>
      <c r="Y44" s="3"/>
      <c r="Z44" s="3"/>
      <c r="AA44" s="3"/>
      <c r="AB44" s="3"/>
      <c r="AC44" s="3"/>
      <c r="AD44" s="1"/>
      <c r="AE44" s="1"/>
      <c r="AF44" s="1"/>
      <c r="AG44" s="1"/>
    </row>
    <row r="45" spans="1:33" ht="17.25" thickTop="1" thickBot="1">
      <c r="A45" s="72"/>
      <c r="B45" s="1"/>
      <c r="C45" s="1"/>
      <c r="D45" s="180"/>
      <c r="E45" s="310"/>
      <c r="F45" s="310"/>
      <c r="G45" s="310"/>
      <c r="H45" s="56"/>
      <c r="I45" s="310"/>
      <c r="J45" s="56"/>
      <c r="K45" s="310"/>
      <c r="L45" s="361"/>
      <c r="N45" s="1389"/>
      <c r="O45" s="3"/>
      <c r="P45" s="3"/>
      <c r="Q45" s="3"/>
      <c r="R45" s="3"/>
      <c r="S45" s="3"/>
      <c r="T45" s="3"/>
      <c r="U45" s="3"/>
      <c r="V45" s="3"/>
      <c r="W45" s="3"/>
      <c r="X45" s="3"/>
      <c r="Y45" s="3"/>
      <c r="Z45" s="3"/>
      <c r="AA45" s="3"/>
      <c r="AB45" s="3"/>
      <c r="AC45" s="3"/>
      <c r="AD45" s="1"/>
      <c r="AE45" s="1"/>
      <c r="AF45" s="1"/>
      <c r="AG45" s="1"/>
    </row>
    <row r="46" spans="1:33" ht="17.25" thickTop="1" thickBot="1">
      <c r="A46" s="1021" t="s">
        <v>33</v>
      </c>
      <c r="B46" s="1022"/>
      <c r="C46" s="1026"/>
      <c r="D46" s="1027"/>
      <c r="E46" s="1023">
        <f>E39+E44</f>
        <v>202621</v>
      </c>
      <c r="F46" s="1023">
        <f>F39+F44</f>
        <v>-198846.8015</v>
      </c>
      <c r="G46" s="1023">
        <f>G39+G44</f>
        <v>17523</v>
      </c>
      <c r="H46" s="1024">
        <f>IF(E46&lt;1," ",IF(G46&lt;1," ",(G46-E46)/E46))</f>
        <v>-0.91351834212643312</v>
      </c>
      <c r="I46" s="1023">
        <f>I39+I44</f>
        <v>140731</v>
      </c>
      <c r="J46" s="1024">
        <f>IF(G46&lt;1," ",IF(I46&lt;1," ",(I46-G46)/G46))</f>
        <v>7.0312161159618789</v>
      </c>
      <c r="K46" s="1023">
        <f>K39+K44</f>
        <v>67833</v>
      </c>
      <c r="L46" s="1025">
        <f>IF(I46&lt;1," ",IF(K46&lt;1," ",(K46-I46)/I46))</f>
        <v>-0.51799532441324225</v>
      </c>
      <c r="N46" s="1389"/>
      <c r="O46" s="3"/>
      <c r="P46" s="3"/>
      <c r="Q46" s="3"/>
      <c r="R46" s="3"/>
      <c r="S46" s="3"/>
      <c r="T46" s="3"/>
      <c r="U46" s="3"/>
      <c r="V46" s="3"/>
      <c r="W46" s="3"/>
      <c r="X46" s="3"/>
      <c r="Y46" s="3"/>
      <c r="Z46" s="3"/>
      <c r="AA46" s="3"/>
      <c r="AB46" s="3"/>
      <c r="AC46" s="3"/>
      <c r="AD46" s="1"/>
      <c r="AE46" s="1"/>
      <c r="AF46" s="1"/>
      <c r="AG46" s="1"/>
    </row>
    <row r="47" spans="1:33" ht="16.5" thickTop="1">
      <c r="A47" s="354"/>
      <c r="B47" s="1"/>
      <c r="C47" s="1"/>
      <c r="D47" s="180"/>
      <c r="E47" s="310"/>
      <c r="F47" s="310"/>
      <c r="G47" s="1487"/>
      <c r="H47" s="1487"/>
      <c r="I47" s="1487"/>
      <c r="J47" s="1487"/>
      <c r="K47" s="1487"/>
      <c r="L47" s="1488"/>
      <c r="N47" s="1389"/>
      <c r="O47" s="3"/>
      <c r="P47" s="3"/>
      <c r="Q47" s="3"/>
      <c r="R47" s="3"/>
      <c r="S47" s="3"/>
      <c r="T47" s="3"/>
      <c r="U47" s="3"/>
      <c r="V47" s="3"/>
      <c r="W47" s="3"/>
      <c r="X47" s="3"/>
      <c r="Y47" s="3"/>
      <c r="Z47" s="3"/>
      <c r="AA47" s="3"/>
      <c r="AB47" s="3"/>
      <c r="AC47" s="3"/>
      <c r="AD47" s="1"/>
      <c r="AE47" s="1"/>
      <c r="AF47" s="1"/>
      <c r="AG47" s="1"/>
    </row>
    <row r="48" spans="1:33">
      <c r="A48" s="354" t="s">
        <v>6</v>
      </c>
      <c r="B48" s="1"/>
      <c r="C48" s="161"/>
      <c r="D48" s="394"/>
      <c r="E48" s="310"/>
      <c r="F48" s="310"/>
      <c r="G48" s="1487"/>
      <c r="H48" s="1487"/>
      <c r="I48" s="1487"/>
      <c r="J48" s="1487"/>
      <c r="K48" s="1487"/>
      <c r="L48" s="1488"/>
      <c r="N48" s="1389"/>
      <c r="O48" s="3"/>
      <c r="P48" s="3"/>
      <c r="Q48" s="3"/>
      <c r="R48" s="3"/>
      <c r="S48" s="3"/>
      <c r="T48" s="3"/>
      <c r="U48" s="3"/>
      <c r="V48" s="3"/>
      <c r="W48" s="3"/>
      <c r="X48" s="3"/>
      <c r="Y48" s="3"/>
      <c r="Z48" s="3"/>
      <c r="AA48" s="3"/>
      <c r="AB48" s="3"/>
      <c r="AC48" s="3"/>
      <c r="AD48" s="1"/>
      <c r="AE48" s="1"/>
      <c r="AF48" s="1"/>
      <c r="AG48" s="1"/>
    </row>
    <row r="49" spans="1:37">
      <c r="A49" s="72"/>
      <c r="B49" s="341" t="s">
        <v>170</v>
      </c>
      <c r="C49" s="342"/>
      <c r="D49" s="343">
        <v>9791</v>
      </c>
      <c r="E49" s="841">
        <f>'1st Interim-Unrestricted MYP'!E49+'1st Interim-Restricted MYP'!E49</f>
        <v>6480.8400000000838</v>
      </c>
      <c r="F49" s="841">
        <f>'1st Interim-Unrestricted MYP'!F49+'1st Interim-Restricted MYP'!F49</f>
        <v>6480.8400000000838</v>
      </c>
      <c r="G49" s="841">
        <f>'1st Interim-Unrestricted MYP'!G49+'1st Interim-Restricted MYP'!G49</f>
        <v>6480.8400000000838</v>
      </c>
      <c r="H49" s="1264">
        <f>IF(E49&lt;1," ",IF(G49&lt;1," ",(G49-E49)/E49))</f>
        <v>0</v>
      </c>
      <c r="I49" s="1260"/>
      <c r="J49" s="1265" t="str">
        <f>IF(G49&lt;1," ",IF(I49&lt;1," ",(I49-G49)/G49))</f>
        <v xml:space="preserve"> </v>
      </c>
      <c r="K49" s="1261"/>
      <c r="L49" s="1266" t="str">
        <f>IF(I49&lt;1," ",IF(K49&lt;1," ",(K49-I49)/I49))</f>
        <v xml:space="preserve"> </v>
      </c>
      <c r="N49" s="1389"/>
      <c r="O49" s="3"/>
      <c r="P49" s="3"/>
      <c r="Q49" s="3"/>
      <c r="R49" s="3"/>
      <c r="S49" s="3"/>
      <c r="T49" s="3"/>
      <c r="U49" s="3"/>
      <c r="V49" s="3"/>
      <c r="W49" s="3"/>
      <c r="X49" s="3"/>
      <c r="Y49" s="3"/>
      <c r="Z49" s="3"/>
      <c r="AA49" s="3"/>
      <c r="AB49" s="3"/>
      <c r="AC49" s="3"/>
      <c r="AD49" s="1"/>
      <c r="AE49" s="1"/>
      <c r="AF49" s="1"/>
      <c r="AG49" s="1"/>
    </row>
    <row r="50" spans="1:37">
      <c r="A50" s="72"/>
      <c r="B50" s="363" t="s">
        <v>144</v>
      </c>
      <c r="C50" s="364"/>
      <c r="D50" s="365">
        <v>9792</v>
      </c>
      <c r="E50" s="969"/>
      <c r="F50" s="841">
        <f>'1st Interim-Unrestricted MYP'!F50+'1st Interim-Restricted MYP'!F50</f>
        <v>-51931.159999999916</v>
      </c>
      <c r="G50" s="841">
        <f>'1st Interim-Unrestricted MYP'!G50+'1st Interim-Restricted MYP'!G50</f>
        <v>-51931.159999999916</v>
      </c>
      <c r="H50" s="683"/>
      <c r="I50" s="879"/>
      <c r="J50" s="656"/>
      <c r="K50" s="877"/>
      <c r="L50" s="658"/>
      <c r="N50" s="1389"/>
      <c r="O50" s="3"/>
      <c r="P50" s="3"/>
      <c r="Q50" s="3"/>
      <c r="R50" s="3"/>
      <c r="S50" s="3"/>
      <c r="T50" s="3"/>
      <c r="U50" s="3"/>
      <c r="V50" s="3"/>
      <c r="W50" s="3"/>
      <c r="X50" s="3"/>
      <c r="Y50" s="3"/>
      <c r="Z50" s="3"/>
      <c r="AA50" s="3"/>
      <c r="AB50" s="3"/>
      <c r="AC50" s="3"/>
      <c r="AD50" s="1"/>
      <c r="AE50" s="1"/>
      <c r="AF50" s="1"/>
      <c r="AG50" s="1"/>
    </row>
    <row r="51" spans="1:37">
      <c r="A51" s="72"/>
      <c r="B51" s="363" t="str">
        <f>'Budget-Restricted MYP'!B51</f>
        <v xml:space="preserve">  Beg Fund Balance at Unaudited Actuals</v>
      </c>
      <c r="C51" s="364"/>
      <c r="D51" s="1072"/>
      <c r="E51" s="969"/>
      <c r="F51" s="841">
        <f>'1st Interim-Unrestricted MYP'!F51+'1st Interim-Restricted MYP'!F51</f>
        <v>-45450.319999999832</v>
      </c>
      <c r="G51" s="841">
        <f>'1st Interim-Unrestricted MYP'!G51+'1st Interim-Restricted MYP'!G51</f>
        <v>-45450.319999999832</v>
      </c>
      <c r="H51" s="683"/>
      <c r="I51" s="879"/>
      <c r="J51" s="656"/>
      <c r="K51" s="877"/>
      <c r="L51" s="658"/>
      <c r="N51" s="1389"/>
      <c r="O51" s="3"/>
      <c r="P51" s="3"/>
      <c r="Q51" s="3"/>
      <c r="R51" s="3"/>
      <c r="S51" s="3"/>
      <c r="T51" s="3"/>
      <c r="U51" s="3"/>
      <c r="V51" s="3"/>
      <c r="W51" s="3"/>
      <c r="X51" s="3"/>
      <c r="Y51" s="3"/>
      <c r="Z51" s="3"/>
      <c r="AA51" s="3"/>
      <c r="AB51" s="3"/>
      <c r="AC51" s="3"/>
      <c r="AD51" s="1"/>
      <c r="AE51" s="1"/>
      <c r="AF51" s="1"/>
      <c r="AG51" s="1"/>
    </row>
    <row r="52" spans="1:37">
      <c r="A52" s="72"/>
      <c r="B52" s="363" t="s">
        <v>315</v>
      </c>
      <c r="C52" s="364"/>
      <c r="D52" s="365">
        <v>9793</v>
      </c>
      <c r="E52" s="969"/>
      <c r="F52" s="841">
        <f>'1st Interim-Unrestricted MYP'!F52+'1st Interim-Restricted MYP'!F52</f>
        <v>21486.319999999832</v>
      </c>
      <c r="G52" s="841">
        <f>'1st Interim-Unrestricted MYP'!G52+'1st Interim-Restricted MYP'!G52</f>
        <v>21486.319999999832</v>
      </c>
      <c r="H52" s="683"/>
      <c r="I52" s="1142"/>
      <c r="J52" s="656"/>
      <c r="K52" s="877"/>
      <c r="L52" s="658"/>
      <c r="N52" s="1389"/>
      <c r="O52" s="3"/>
      <c r="P52" s="3"/>
      <c r="Q52" s="3"/>
      <c r="R52" s="3"/>
      <c r="S52" s="3"/>
      <c r="T52" s="3"/>
      <c r="U52" s="3"/>
      <c r="V52" s="3"/>
      <c r="W52" s="3"/>
      <c r="X52" s="3"/>
      <c r="Y52" s="3"/>
      <c r="Z52" s="3"/>
      <c r="AA52" s="3"/>
      <c r="AB52" s="3"/>
      <c r="AC52" s="3"/>
      <c r="AD52" s="1"/>
      <c r="AE52" s="1"/>
      <c r="AF52" s="1"/>
      <c r="AG52" s="1"/>
    </row>
    <row r="53" spans="1:37">
      <c r="A53" s="72"/>
      <c r="B53" s="363" t="s">
        <v>314</v>
      </c>
      <c r="C53" s="364"/>
      <c r="D53" s="365">
        <v>9795</v>
      </c>
      <c r="E53" s="841">
        <f>'1st Interim-Unrestricted MYP'!E53+'1st Interim-Restricted MYP'!E53</f>
        <v>0</v>
      </c>
      <c r="F53" s="841">
        <f>'1st Interim-Unrestricted MYP'!F53+'1st Interim-Restricted MYP'!F53</f>
        <v>0</v>
      </c>
      <c r="G53" s="841">
        <f>'1st Interim-Unrestricted MYP'!G53+'1st Interim-Restricted MYP'!G53</f>
        <v>0</v>
      </c>
      <c r="H53" s="683"/>
      <c r="I53" s="880"/>
      <c r="J53" s="657"/>
      <c r="K53" s="878"/>
      <c r="L53" s="659"/>
      <c r="N53" s="1389"/>
      <c r="O53" s="3"/>
      <c r="P53" s="3"/>
      <c r="Q53" s="3"/>
      <c r="R53" s="3"/>
      <c r="S53" s="3"/>
      <c r="T53" s="3"/>
      <c r="U53" s="3"/>
      <c r="V53" s="3"/>
      <c r="W53" s="3"/>
      <c r="X53" s="3"/>
      <c r="Y53" s="3"/>
      <c r="Z53" s="3"/>
      <c r="AA53" s="3"/>
      <c r="AB53" s="3"/>
      <c r="AC53" s="3"/>
      <c r="AD53" s="1"/>
      <c r="AE53" s="1"/>
      <c r="AF53" s="1"/>
      <c r="AG53" s="1"/>
    </row>
    <row r="54" spans="1:37" ht="16.5" thickBot="1">
      <c r="A54" s="72"/>
      <c r="B54" s="1016" t="str">
        <f>'Budget-Restricted MYP'!B54</f>
        <v xml:space="preserve">  Beginning Fund Balance as per Audit Report +/- Restatements</v>
      </c>
      <c r="C54" s="560"/>
      <c r="D54" s="1017"/>
      <c r="E54" s="894">
        <f>'1st Interim-Unrestricted MYP'!E54+'1st Interim-Restricted MYP'!E54</f>
        <v>0</v>
      </c>
      <c r="F54" s="894">
        <f>'1st Interim-Unrestricted MYP'!F54+'1st Interim-Restricted MYP'!F54</f>
        <v>-23964</v>
      </c>
      <c r="G54" s="894">
        <f>'1st Interim-Unrestricted MYP'!G54+'1st Interim-Restricted MYP'!G54</f>
        <v>-23964</v>
      </c>
      <c r="H54" s="674" t="str">
        <f>IF(E54&lt;1," ",IF(G54&lt;1," ",(G54-E54)/E54))</f>
        <v xml:space="preserve"> </v>
      </c>
      <c r="I54" s="1285">
        <f>'1st Interim-Unrestricted MYP'!I54+'1st Interim-Restricted MYP'!I54</f>
        <v>-6441</v>
      </c>
      <c r="J54" s="657" t="str">
        <f>IF(G54&lt;1," ",IF(I54&lt;1," ",(I54-G54)/G54))</f>
        <v xml:space="preserve"> </v>
      </c>
      <c r="K54" s="1286">
        <f>'1st Interim-Unrestricted MYP'!K54+'1st Interim-Restricted MYP'!K54</f>
        <v>134290</v>
      </c>
      <c r="L54" s="659" t="str">
        <f>IF(I54&lt;1," ",IF(K54&lt;1," ",(K54-I54)/I54))</f>
        <v xml:space="preserve"> </v>
      </c>
      <c r="N54" s="1389"/>
      <c r="O54" s="3"/>
      <c r="P54" s="3"/>
      <c r="Q54" s="3"/>
      <c r="R54" s="3"/>
      <c r="S54" s="3"/>
      <c r="T54" s="3"/>
      <c r="U54" s="3"/>
      <c r="V54" s="3"/>
      <c r="W54" s="3"/>
      <c r="X54" s="3"/>
      <c r="Y54" s="3"/>
      <c r="Z54" s="3"/>
      <c r="AA54" s="3"/>
      <c r="AB54" s="3"/>
      <c r="AC54" s="3"/>
      <c r="AD54" s="1"/>
      <c r="AE54" s="1"/>
      <c r="AF54" s="1"/>
      <c r="AG54" s="1"/>
      <c r="AH54" s="1"/>
      <c r="AI54" s="1"/>
      <c r="AJ54" s="1"/>
      <c r="AK54" s="1"/>
    </row>
    <row r="55" spans="1:37" ht="17.25" thickTop="1" thickBot="1">
      <c r="A55" s="72"/>
      <c r="B55" s="1018" t="s">
        <v>34</v>
      </c>
      <c r="C55" s="1019"/>
      <c r="D55" s="1020">
        <v>9790</v>
      </c>
      <c r="E55" s="1006">
        <f>'1st Interim-Unrestricted MYP'!E55+'1st Interim-Restricted MYP'!E55</f>
        <v>209101.84000000008</v>
      </c>
      <c r="F55" s="1006">
        <f>'1st Interim-Unrestricted MYP'!F55+'1st Interim-Restricted MYP'!F55</f>
        <v>-222810.8015</v>
      </c>
      <c r="G55" s="1006">
        <f>'1st Interim-Unrestricted MYP'!G55+'1st Interim-Restricted MYP'!G55</f>
        <v>-6441</v>
      </c>
      <c r="H55" s="647" t="str">
        <f>IF(E55&lt;1," ",IF(G55&lt;1," ",(G55-E55)/E55))</f>
        <v xml:space="preserve"> </v>
      </c>
      <c r="I55" s="1006">
        <f>'1st Interim-Unrestricted MYP'!I55+'1st Interim-Restricted MYP'!I55</f>
        <v>134290</v>
      </c>
      <c r="J55" s="647" t="str">
        <f>IF(G55&lt;1," ",IF(I55&lt;1," ",(I55-G55)/G55))</f>
        <v xml:space="preserve"> </v>
      </c>
      <c r="K55" s="1006">
        <f>'1st Interim-Unrestricted MYP'!K55+'1st Interim-Restricted MYP'!K55</f>
        <v>202123</v>
      </c>
      <c r="L55" s="650">
        <f>IF(I55&lt;1," ",IF(K55&lt;1," ",(K55-I55)/I55))</f>
        <v>0.5051232407476357</v>
      </c>
      <c r="N55" s="1389"/>
      <c r="O55" s="3"/>
      <c r="P55" s="3"/>
      <c r="Q55" s="3"/>
      <c r="R55" s="3"/>
      <c r="S55" s="3"/>
      <c r="T55" s="3"/>
      <c r="U55" s="3"/>
      <c r="V55" s="3"/>
      <c r="W55" s="3"/>
      <c r="X55" s="3"/>
      <c r="Y55" s="3"/>
      <c r="Z55" s="3"/>
      <c r="AA55" s="3"/>
      <c r="AB55" s="3"/>
      <c r="AC55" s="3"/>
      <c r="AD55" s="1"/>
      <c r="AE55" s="1"/>
      <c r="AF55" s="1"/>
      <c r="AG55" s="1"/>
    </row>
    <row r="56" spans="1:37" ht="16.5" thickTop="1">
      <c r="A56" s="72"/>
      <c r="B56" s="1"/>
      <c r="C56" s="1"/>
      <c r="D56" s="180"/>
      <c r="E56" s="181"/>
      <c r="F56" s="181"/>
      <c r="G56" s="181"/>
      <c r="H56" s="56"/>
      <c r="I56" s="181"/>
      <c r="J56" s="56"/>
      <c r="K56" s="181"/>
      <c r="L56" s="361"/>
      <c r="N56" s="1389"/>
      <c r="O56" s="3"/>
      <c r="P56" s="3"/>
      <c r="Q56" s="3"/>
      <c r="R56" s="3"/>
      <c r="S56" s="3"/>
      <c r="T56" s="3"/>
      <c r="U56" s="3"/>
      <c r="V56" s="3"/>
      <c r="W56" s="3"/>
      <c r="X56" s="3"/>
      <c r="Y56" s="3"/>
      <c r="Z56" s="3"/>
      <c r="AA56" s="3"/>
      <c r="AB56" s="3"/>
      <c r="AC56" s="3"/>
      <c r="AD56" s="1"/>
      <c r="AE56" s="1"/>
      <c r="AF56" s="1"/>
      <c r="AG56" s="1"/>
    </row>
    <row r="57" spans="1:37">
      <c r="A57" s="372" t="s">
        <v>150</v>
      </c>
      <c r="B57"/>
      <c r="C57" s="103"/>
      <c r="D57" s="616" t="s">
        <v>2</v>
      </c>
      <c r="E57" s="512"/>
      <c r="F57" s="310"/>
      <c r="G57" s="310"/>
      <c r="H57" s="56"/>
      <c r="I57" s="310"/>
      <c r="J57" s="56"/>
      <c r="K57" s="310"/>
      <c r="L57" s="361"/>
      <c r="N57" s="1389"/>
      <c r="O57" s="3"/>
      <c r="P57" s="3"/>
      <c r="Q57" s="3"/>
      <c r="R57" s="3"/>
      <c r="S57" s="3"/>
      <c r="T57" s="3"/>
      <c r="U57" s="3"/>
      <c r="V57" s="3"/>
      <c r="W57" s="3"/>
      <c r="X57" s="3"/>
      <c r="Y57" s="3"/>
      <c r="Z57" s="3"/>
      <c r="AA57" s="3"/>
      <c r="AB57" s="3"/>
      <c r="AC57" s="3"/>
      <c r="AD57" s="1"/>
      <c r="AE57" s="1"/>
      <c r="AF57" s="1"/>
      <c r="AG57" s="1"/>
    </row>
    <row r="58" spans="1:37">
      <c r="A58" s="72"/>
      <c r="B58" s="567" t="s">
        <v>7</v>
      </c>
      <c r="C58" s="568" t="s">
        <v>151</v>
      </c>
      <c r="D58" s="408"/>
      <c r="E58" s="409"/>
      <c r="F58" s="409"/>
      <c r="G58" s="1534"/>
      <c r="H58" s="1534"/>
      <c r="I58" s="1534"/>
      <c r="J58" s="1534"/>
      <c r="K58" s="1534"/>
      <c r="L58" s="1535"/>
      <c r="N58" s="1389"/>
      <c r="O58" s="3"/>
      <c r="P58" s="3"/>
      <c r="Q58" s="3"/>
      <c r="R58" s="3"/>
      <c r="S58" s="3"/>
      <c r="T58" s="3"/>
      <c r="U58" s="3"/>
      <c r="V58" s="3"/>
      <c r="W58" s="3"/>
      <c r="X58" s="3"/>
      <c r="Y58" s="3"/>
      <c r="Z58" s="3"/>
      <c r="AA58" s="3"/>
      <c r="AB58" s="3"/>
      <c r="AC58" s="3"/>
      <c r="AD58" s="1"/>
      <c r="AE58" s="1"/>
      <c r="AF58" s="1"/>
      <c r="AG58" s="1"/>
    </row>
    <row r="59" spans="1:37">
      <c r="A59" s="72"/>
      <c r="B59" s="401"/>
      <c r="C59" s="399" t="s">
        <v>35</v>
      </c>
      <c r="D59" s="336">
        <v>9711</v>
      </c>
      <c r="E59" s="841">
        <f>'1st Interim-Unrestricted MYP'!E59+'1st Interim-Restricted MYP'!E59</f>
        <v>0</v>
      </c>
      <c r="F59" s="841">
        <f>'1st Interim-Unrestricted MYP'!F59+'1st Interim-Restricted MYP'!F59</f>
        <v>0</v>
      </c>
      <c r="G59" s="841">
        <f>'1st Interim-Unrestricted MYP'!G59+'1st Interim-Restricted MYP'!G59</f>
        <v>0</v>
      </c>
      <c r="H59" s="33" t="str">
        <f>IF(E59&lt;1," ",IF(G59&lt;1," ",(G59-E59)/E59))</f>
        <v xml:space="preserve"> </v>
      </c>
      <c r="I59" s="841">
        <f>'1st Interim-Unrestricted MYP'!I59+'1st Interim-Restricted MYP'!I59</f>
        <v>0</v>
      </c>
      <c r="J59" s="33" t="str">
        <f>IF(G59&lt;1," ",IF(I59&lt;1," ",(I59-G59)/G59))</f>
        <v xml:space="preserve"> </v>
      </c>
      <c r="K59" s="841">
        <f>'1st Interim-Unrestricted MYP'!K59+'1st Interim-Restricted MYP'!K59</f>
        <v>0</v>
      </c>
      <c r="L59" s="359" t="str">
        <f>IF(I59&lt;1," ",IF(K59&lt;1," ",(K59-I59)/I59))</f>
        <v xml:space="preserve"> </v>
      </c>
      <c r="N59" s="1389"/>
      <c r="O59" s="3"/>
      <c r="P59" s="3"/>
      <c r="Q59" s="3"/>
      <c r="R59" s="3"/>
      <c r="S59" s="3"/>
      <c r="T59" s="3"/>
      <c r="U59" s="3"/>
      <c r="V59" s="3"/>
      <c r="W59" s="3"/>
      <c r="X59" s="3"/>
      <c r="Y59" s="3"/>
      <c r="Z59" s="3"/>
      <c r="AA59" s="3"/>
      <c r="AB59" s="3"/>
      <c r="AC59" s="3"/>
      <c r="AD59" s="1"/>
      <c r="AE59" s="1"/>
      <c r="AF59" s="1"/>
      <c r="AG59" s="1"/>
    </row>
    <row r="60" spans="1:37">
      <c r="A60" s="72"/>
      <c r="B60" s="398"/>
      <c r="C60" s="399" t="s">
        <v>10</v>
      </c>
      <c r="D60" s="336">
        <v>9712</v>
      </c>
      <c r="E60" s="841">
        <f>'1st Interim-Unrestricted MYP'!E60+'1st Interim-Restricted MYP'!E60</f>
        <v>0</v>
      </c>
      <c r="F60" s="841">
        <f>'1st Interim-Unrestricted MYP'!F60+'1st Interim-Restricted MYP'!F60</f>
        <v>0</v>
      </c>
      <c r="G60" s="841">
        <f>'1st Interim-Unrestricted MYP'!G60+'1st Interim-Restricted MYP'!G60</f>
        <v>0</v>
      </c>
      <c r="H60" s="33" t="str">
        <f>IF(E60&lt;1," ",IF(G60&lt;1," ",(G60-E60)/E60))</f>
        <v xml:space="preserve"> </v>
      </c>
      <c r="I60" s="841">
        <f>'1st Interim-Unrestricted MYP'!I60+'1st Interim-Restricted MYP'!I60</f>
        <v>0</v>
      </c>
      <c r="J60" s="33" t="str">
        <f>IF(G60&lt;1," ",IF(I60&lt;1," ",(I60-G60)/G60))</f>
        <v xml:space="preserve"> </v>
      </c>
      <c r="K60" s="841">
        <f>'1st Interim-Unrestricted MYP'!K60+'1st Interim-Restricted MYP'!K60</f>
        <v>0</v>
      </c>
      <c r="L60" s="359" t="str">
        <f>IF(I60&lt;1," ",IF(K60&lt;1," ",(K60-I60)/I60))</f>
        <v xml:space="preserve"> </v>
      </c>
      <c r="N60" s="1389"/>
      <c r="O60" s="3"/>
      <c r="P60" s="3"/>
      <c r="Q60" s="3"/>
      <c r="R60" s="3"/>
      <c r="S60" s="3"/>
      <c r="T60" s="3"/>
      <c r="U60" s="3"/>
      <c r="V60" s="3"/>
      <c r="W60" s="3"/>
      <c r="X60" s="3"/>
      <c r="Y60" s="3"/>
      <c r="Z60" s="3"/>
      <c r="AA60" s="3"/>
      <c r="AB60" s="3"/>
      <c r="AC60" s="3"/>
      <c r="AD60" s="1"/>
      <c r="AE60" s="1"/>
      <c r="AF60" s="1"/>
      <c r="AG60" s="1"/>
    </row>
    <row r="61" spans="1:37">
      <c r="A61" s="72"/>
      <c r="B61" s="398"/>
      <c r="C61" s="399" t="s">
        <v>11</v>
      </c>
      <c r="D61" s="336">
        <v>9713</v>
      </c>
      <c r="E61" s="841">
        <f>'1st Interim-Unrestricted MYP'!E61+'1st Interim-Restricted MYP'!E61</f>
        <v>0</v>
      </c>
      <c r="F61" s="841">
        <f>'1st Interim-Unrestricted MYP'!F61+'1st Interim-Restricted MYP'!F61</f>
        <v>0</v>
      </c>
      <c r="G61" s="841">
        <f>'1st Interim-Unrestricted MYP'!G61+'1st Interim-Restricted MYP'!G61</f>
        <v>0</v>
      </c>
      <c r="H61" s="33" t="str">
        <f>IF(E61&lt;1," ",IF(G61&lt;1," ",(G61-E61)/E61))</f>
        <v xml:space="preserve"> </v>
      </c>
      <c r="I61" s="841">
        <f>'1st Interim-Unrestricted MYP'!I61+'1st Interim-Restricted MYP'!I61</f>
        <v>0</v>
      </c>
      <c r="J61" s="33" t="str">
        <f>IF(G61&lt;1," ",IF(I61&lt;1," ",(I61-G61)/G61))</f>
        <v xml:space="preserve"> </v>
      </c>
      <c r="K61" s="841">
        <f>'1st Interim-Unrestricted MYP'!K61+'1st Interim-Restricted MYP'!K61</f>
        <v>0</v>
      </c>
      <c r="L61" s="359" t="str">
        <f>IF(I61&lt;1," ",IF(K61&lt;1," ",(K61-I61)/I61))</f>
        <v xml:space="preserve"> </v>
      </c>
      <c r="N61" s="1389"/>
      <c r="O61" s="3"/>
      <c r="P61" s="3"/>
      <c r="Q61" s="3"/>
      <c r="R61" s="3"/>
      <c r="S61" s="3"/>
      <c r="T61" s="3"/>
      <c r="U61" s="3"/>
      <c r="V61" s="3"/>
      <c r="W61" s="3"/>
      <c r="X61" s="3"/>
      <c r="Y61" s="3"/>
      <c r="Z61" s="3"/>
      <c r="AA61" s="3"/>
      <c r="AB61" s="3"/>
      <c r="AC61" s="3"/>
      <c r="AD61" s="1"/>
      <c r="AE61" s="1"/>
      <c r="AF61" s="1"/>
      <c r="AG61" s="1"/>
    </row>
    <row r="62" spans="1:37">
      <c r="A62" s="72"/>
      <c r="B62" s="398"/>
      <c r="C62" s="399" t="s">
        <v>152</v>
      </c>
      <c r="D62" s="336">
        <v>9719</v>
      </c>
      <c r="E62" s="841">
        <f>'1st Interim-Unrestricted MYP'!E62+'1st Interim-Restricted MYP'!E62</f>
        <v>0</v>
      </c>
      <c r="F62" s="841">
        <f>'1st Interim-Unrestricted MYP'!F62+'1st Interim-Restricted MYP'!F62</f>
        <v>0</v>
      </c>
      <c r="G62" s="841">
        <f>'1st Interim-Unrestricted MYP'!G62+'1st Interim-Restricted MYP'!G62</f>
        <v>0</v>
      </c>
      <c r="H62" s="33" t="str">
        <f>IF(E62&lt;1," ",IF(G62&lt;1," ",(G62-E62)/E62))</f>
        <v xml:space="preserve"> </v>
      </c>
      <c r="I62" s="841">
        <f>'1st Interim-Unrestricted MYP'!I62+'1st Interim-Restricted MYP'!I62</f>
        <v>0</v>
      </c>
      <c r="J62" s="33" t="str">
        <f>IF(G62&lt;1," ",IF(I62&lt;1," ",(I62-G62)/G62))</f>
        <v xml:space="preserve"> </v>
      </c>
      <c r="K62" s="841">
        <f>'1st Interim-Unrestricted MYP'!K62+'1st Interim-Restricted MYP'!K62</f>
        <v>0</v>
      </c>
      <c r="L62" s="359" t="str">
        <f>IF(I62&lt;1," ",IF(K62&lt;1," ",(K62-I62)/I62))</f>
        <v xml:space="preserve"> </v>
      </c>
      <c r="N62" s="1389"/>
      <c r="O62" s="3"/>
      <c r="P62" s="3"/>
      <c r="Q62" s="3"/>
      <c r="R62" s="3"/>
      <c r="S62" s="3"/>
      <c r="T62" s="3"/>
      <c r="U62" s="3"/>
      <c r="V62" s="3"/>
      <c r="W62" s="3"/>
      <c r="X62" s="3"/>
      <c r="Y62" s="3"/>
      <c r="Z62" s="3"/>
      <c r="AA62" s="3"/>
      <c r="AB62" s="3"/>
      <c r="AC62" s="3"/>
      <c r="AD62" s="1"/>
      <c r="AE62" s="1"/>
      <c r="AF62" s="1"/>
      <c r="AG62" s="1"/>
    </row>
    <row r="63" spans="1:37">
      <c r="A63" s="72"/>
      <c r="B63" s="398" t="s">
        <v>8</v>
      </c>
      <c r="C63" s="400" t="s">
        <v>153</v>
      </c>
      <c r="D63" s="336">
        <v>9740</v>
      </c>
      <c r="E63" s="841">
        <f>'1st Interim-Unrestricted MYP'!E63+'1st Interim-Restricted MYP'!E63</f>
        <v>0</v>
      </c>
      <c r="F63" s="841">
        <f>'1st Interim-Unrestricted MYP'!F63+'1st Interim-Restricted MYP'!F63</f>
        <v>0</v>
      </c>
      <c r="G63" s="841">
        <f>'1st Interim-Unrestricted MYP'!G63+'1st Interim-Restricted MYP'!G63</f>
        <v>0</v>
      </c>
      <c r="H63" s="33" t="str">
        <f>IF(E63&lt;1," ",IF(G63&lt;1," ",(G63-E63)/E63))</f>
        <v xml:space="preserve"> </v>
      </c>
      <c r="I63" s="841">
        <f>'1st Interim-Unrestricted MYP'!I63+'1st Interim-Restricted MYP'!I63</f>
        <v>0</v>
      </c>
      <c r="J63" s="33" t="str">
        <f>IF(G63&lt;1," ",IF(I63&lt;1," ",(I63-G63)/G63))</f>
        <v xml:space="preserve"> </v>
      </c>
      <c r="K63" s="841">
        <f>'1st Interim-Unrestricted MYP'!K63+'1st Interim-Restricted MYP'!K63</f>
        <v>0</v>
      </c>
      <c r="L63" s="359" t="str">
        <f>IF(I63&lt;1," ",IF(K63&lt;1," ",(K63-I63)/I63))</f>
        <v xml:space="preserve"> </v>
      </c>
      <c r="N63" s="1389"/>
      <c r="O63" s="3"/>
      <c r="P63" s="3"/>
      <c r="Q63" s="3"/>
      <c r="R63" s="3"/>
      <c r="S63" s="3"/>
      <c r="T63" s="3"/>
      <c r="U63" s="3"/>
      <c r="V63" s="3"/>
      <c r="W63" s="3"/>
      <c r="X63" s="3"/>
      <c r="Y63" s="3"/>
      <c r="Z63" s="3"/>
      <c r="AA63" s="3"/>
      <c r="AB63" s="3"/>
      <c r="AC63" s="3"/>
      <c r="AD63" s="1"/>
      <c r="AE63" s="1"/>
      <c r="AF63" s="1"/>
      <c r="AG63" s="1"/>
    </row>
    <row r="64" spans="1:37">
      <c r="A64" s="72"/>
      <c r="B64" s="398" t="s">
        <v>9</v>
      </c>
      <c r="C64" s="407" t="s">
        <v>363</v>
      </c>
      <c r="D64" s="1101"/>
      <c r="E64" s="848"/>
      <c r="F64" s="912"/>
      <c r="G64" s="912"/>
      <c r="H64" s="85"/>
      <c r="I64" s="912"/>
      <c r="J64" s="698"/>
      <c r="K64" s="971"/>
      <c r="L64" s="949"/>
      <c r="N64" s="1389"/>
      <c r="O64" s="3"/>
      <c r="P64" s="3"/>
      <c r="Q64" s="3"/>
      <c r="R64" s="3"/>
      <c r="S64" s="3"/>
      <c r="T64" s="3"/>
      <c r="U64" s="3"/>
      <c r="V64" s="3"/>
      <c r="W64" s="3"/>
      <c r="X64" s="3"/>
      <c r="Y64" s="3"/>
      <c r="Z64" s="3"/>
      <c r="AA64" s="3"/>
      <c r="AB64" s="3"/>
      <c r="AC64" s="3"/>
      <c r="AD64" s="1"/>
      <c r="AE64" s="1"/>
      <c r="AF64" s="1"/>
      <c r="AG64" s="1"/>
    </row>
    <row r="65" spans="1:33">
      <c r="A65" s="72"/>
      <c r="B65" s="398"/>
      <c r="C65" s="399" t="s">
        <v>154</v>
      </c>
      <c r="D65" s="337">
        <v>9750</v>
      </c>
      <c r="E65" s="841">
        <f>'1st Interim-Unrestricted MYP'!E65+'1st Interim-Restricted MYP'!E65</f>
        <v>0</v>
      </c>
      <c r="F65" s="841">
        <f>'1st Interim-Unrestricted MYP'!F65+'1st Interim-Restricted MYP'!F65</f>
        <v>0</v>
      </c>
      <c r="G65" s="841">
        <f>'1st Interim-Unrestricted MYP'!G65+'1st Interim-Restricted MYP'!G65</f>
        <v>0</v>
      </c>
      <c r="H65" s="54" t="str">
        <f>IF(E65&lt;1," ",IF(G65&lt;1," ",(G65-E65)/E65))</f>
        <v xml:space="preserve"> </v>
      </c>
      <c r="I65" s="841">
        <f>'1st Interim-Unrestricted MYP'!I65+'1st Interim-Restricted MYP'!I65</f>
        <v>0</v>
      </c>
      <c r="J65" s="54" t="str">
        <f>IF(G65&lt;1," ",IF(I65&lt;1," ",(I65-G65)/G65))</f>
        <v xml:space="preserve"> </v>
      </c>
      <c r="K65" s="841">
        <f>'1st Interim-Unrestricted MYP'!K65+'1st Interim-Restricted MYP'!K65</f>
        <v>0</v>
      </c>
      <c r="L65" s="359" t="str">
        <f>IF(I65&lt;1," ",IF(K65&lt;1," ",(K65-I65)/I65))</f>
        <v xml:space="preserve"> </v>
      </c>
      <c r="N65" s="1389"/>
      <c r="O65" s="3"/>
      <c r="P65" s="3"/>
      <c r="Q65" s="3"/>
      <c r="R65" s="3"/>
      <c r="S65" s="3"/>
      <c r="T65" s="3"/>
      <c r="U65" s="3"/>
      <c r="V65" s="3"/>
      <c r="W65" s="3"/>
      <c r="X65" s="3"/>
      <c r="Y65" s="3"/>
      <c r="Z65" s="3"/>
      <c r="AA65" s="3"/>
      <c r="AB65" s="3"/>
      <c r="AC65" s="3"/>
      <c r="AD65" s="1"/>
      <c r="AE65" s="1"/>
      <c r="AF65" s="1"/>
      <c r="AG65" s="1"/>
    </row>
    <row r="66" spans="1:33">
      <c r="A66" s="72"/>
      <c r="B66" s="398"/>
      <c r="C66" s="399" t="s">
        <v>155</v>
      </c>
      <c r="D66" s="337">
        <v>9760</v>
      </c>
      <c r="E66" s="841">
        <f>'1st Interim-Unrestricted MYP'!E66+'1st Interim-Restricted MYP'!E66</f>
        <v>0</v>
      </c>
      <c r="F66" s="841">
        <f>'1st Interim-Unrestricted MYP'!F66+'1st Interim-Restricted MYP'!F66</f>
        <v>0</v>
      </c>
      <c r="G66" s="841">
        <f>'1st Interim-Unrestricted MYP'!G66+'1st Interim-Restricted MYP'!G66</f>
        <v>0</v>
      </c>
      <c r="H66" s="54" t="str">
        <f>IF(E66&lt;1," ",IF(G66&lt;1," ",(G66-E66)/E66))</f>
        <v xml:space="preserve"> </v>
      </c>
      <c r="I66" s="841">
        <f>'1st Interim-Unrestricted MYP'!I66+'1st Interim-Restricted MYP'!I66</f>
        <v>0</v>
      </c>
      <c r="J66" s="54" t="str">
        <f>IF(G66&lt;1," ",IF(I66&lt;1," ",(I66-G66)/G66))</f>
        <v xml:space="preserve"> </v>
      </c>
      <c r="K66" s="841">
        <f>'1st Interim-Unrestricted MYP'!K66+'1st Interim-Restricted MYP'!K66</f>
        <v>0</v>
      </c>
      <c r="L66" s="359" t="str">
        <f>IF(I66&lt;1," ",IF(K66&lt;1," ",(K66-I66)/I66))</f>
        <v xml:space="preserve"> </v>
      </c>
      <c r="N66" s="1389"/>
      <c r="O66" s="3"/>
      <c r="P66" s="3"/>
      <c r="Q66" s="3"/>
      <c r="R66" s="3"/>
      <c r="S66" s="3"/>
      <c r="T66" s="3"/>
      <c r="U66" s="3"/>
      <c r="V66" s="3"/>
      <c r="W66" s="3"/>
      <c r="X66" s="3"/>
      <c r="Y66" s="3"/>
      <c r="Z66" s="3"/>
      <c r="AA66" s="3"/>
      <c r="AB66" s="3"/>
      <c r="AC66" s="3"/>
      <c r="AD66" s="1"/>
      <c r="AE66" s="1"/>
      <c r="AF66" s="1"/>
      <c r="AG66" s="1"/>
    </row>
    <row r="67" spans="1:33">
      <c r="A67" s="72"/>
      <c r="B67" s="398" t="s">
        <v>40</v>
      </c>
      <c r="C67" s="400" t="s">
        <v>156</v>
      </c>
      <c r="D67" s="336">
        <v>9780</v>
      </c>
      <c r="E67" s="841">
        <f>'1st Interim-Unrestricted MYP'!E67+'1st Interim-Restricted MYP'!E67</f>
        <v>0</v>
      </c>
      <c r="F67" s="841">
        <f>'1st Interim-Unrestricted MYP'!F67+'1st Interim-Restricted MYP'!F67</f>
        <v>0</v>
      </c>
      <c r="G67" s="841">
        <f>'1st Interim-Unrestricted MYP'!G67+'1st Interim-Restricted MYP'!G67</f>
        <v>0</v>
      </c>
      <c r="H67" s="54" t="str">
        <f>IF(E67&lt;1," ",IF(G67&lt;1," ",(G67-E67)/E67))</f>
        <v xml:space="preserve"> </v>
      </c>
      <c r="I67" s="841">
        <f>'1st Interim-Unrestricted MYP'!I67+'1st Interim-Restricted MYP'!I67</f>
        <v>0</v>
      </c>
      <c r="J67" s="54" t="str">
        <f>IF(G67&lt;1," ",IF(I67&lt;1," ",(I67-G67)/G67))</f>
        <v xml:space="preserve"> </v>
      </c>
      <c r="K67" s="841">
        <f>'1st Interim-Unrestricted MYP'!K67+'1st Interim-Restricted MYP'!K67</f>
        <v>0</v>
      </c>
      <c r="L67" s="359" t="str">
        <f>IF(I67&lt;1," ",IF(K67&lt;1," ",(K67-I67)/I67))</f>
        <v xml:space="preserve"> </v>
      </c>
      <c r="N67" s="1389"/>
      <c r="O67" s="3"/>
      <c r="P67" s="3"/>
      <c r="Q67" s="3"/>
      <c r="R67" s="3"/>
      <c r="S67" s="3"/>
      <c r="T67" s="3"/>
      <c r="U67" s="3"/>
      <c r="V67" s="3"/>
      <c r="W67" s="3"/>
      <c r="X67" s="3"/>
      <c r="Y67" s="3"/>
      <c r="Z67" s="3"/>
      <c r="AA67" s="3"/>
      <c r="AB67" s="3"/>
      <c r="AC67" s="3"/>
      <c r="AD67" s="1"/>
      <c r="AE67" s="1"/>
      <c r="AF67" s="1"/>
      <c r="AG67" s="1"/>
    </row>
    <row r="68" spans="1:33" customFormat="1">
      <c r="A68" s="72"/>
      <c r="B68" s="398" t="s">
        <v>42</v>
      </c>
      <c r="C68" s="407" t="s">
        <v>366</v>
      </c>
      <c r="D68" s="663"/>
      <c r="E68" s="848"/>
      <c r="F68" s="912"/>
      <c r="G68" s="912"/>
      <c r="H68" s="85"/>
      <c r="I68" s="912"/>
      <c r="J68" s="698"/>
      <c r="K68" s="971"/>
      <c r="L68" s="949"/>
      <c r="M68" s="1383"/>
      <c r="N68" s="1383"/>
      <c r="O68" s="1383"/>
      <c r="P68" s="1383"/>
      <c r="Q68" s="1383"/>
      <c r="R68" s="1383"/>
      <c r="S68" s="1383"/>
      <c r="T68" s="1383"/>
      <c r="U68" s="1383"/>
      <c r="V68" s="1383"/>
      <c r="W68" s="1383"/>
      <c r="X68" s="1383"/>
      <c r="Y68" s="1383"/>
      <c r="Z68" s="1383"/>
      <c r="AA68" s="1383"/>
      <c r="AB68" s="1383"/>
      <c r="AC68" s="1383"/>
    </row>
    <row r="69" spans="1:33">
      <c r="A69" s="72"/>
      <c r="B69" s="398"/>
      <c r="C69" s="399" t="s">
        <v>364</v>
      </c>
      <c r="D69" s="337">
        <v>9789</v>
      </c>
      <c r="E69" s="841">
        <f>'1st Interim-Unrestricted MYP'!E69+'1st Interim-Restricted MYP'!E69</f>
        <v>0</v>
      </c>
      <c r="F69" s="841">
        <f>'1st Interim-Unrestricted MYP'!F69+'1st Interim-Restricted MYP'!F69</f>
        <v>0</v>
      </c>
      <c r="G69" s="841">
        <f>'1st Interim-Unrestricted MYP'!G69+'1st Interim-Restricted MYP'!G69</f>
        <v>0</v>
      </c>
      <c r="H69" s="54" t="str">
        <f>IF(E69&lt;1," ",IF(G69&lt;1," ",(G69-E69)/E69))</f>
        <v xml:space="preserve"> </v>
      </c>
      <c r="I69" s="841">
        <f>'1st Interim-Unrestricted MYP'!I69+'1st Interim-Restricted MYP'!I69</f>
        <v>0</v>
      </c>
      <c r="J69" s="54" t="str">
        <f>IF(G69&lt;1," ",IF(I69&lt;1," ",(I69-G69)/G69))</f>
        <v xml:space="preserve"> </v>
      </c>
      <c r="K69" s="841">
        <f>'1st Interim-Unrestricted MYP'!K69+'1st Interim-Restricted MYP'!K69</f>
        <v>0</v>
      </c>
      <c r="L69" s="359" t="str">
        <f>IF(I69&lt;1," ",IF(K69&lt;1," ",(K69-I69)/I69))</f>
        <v xml:space="preserve"> </v>
      </c>
      <c r="N69" s="1389"/>
      <c r="O69" s="3"/>
      <c r="P69" s="3"/>
      <c r="Q69" s="3"/>
      <c r="R69" s="3"/>
      <c r="S69" s="3"/>
      <c r="T69" s="3"/>
      <c r="U69" s="3"/>
      <c r="V69" s="3"/>
      <c r="W69" s="3"/>
      <c r="X69" s="3"/>
      <c r="Y69" s="3"/>
      <c r="Z69" s="3"/>
      <c r="AA69" s="3"/>
      <c r="AB69" s="3"/>
      <c r="AC69" s="3"/>
      <c r="AD69" s="1"/>
      <c r="AE69" s="1"/>
      <c r="AF69" s="1"/>
      <c r="AG69" s="1"/>
    </row>
    <row r="70" spans="1:33" ht="16.5" thickBot="1">
      <c r="A70" s="72"/>
      <c r="B70" s="1005"/>
      <c r="C70" s="1011" t="s">
        <v>365</v>
      </c>
      <c r="D70" s="688">
        <v>9790</v>
      </c>
      <c r="E70" s="841">
        <f>'1st Interim-Unrestricted MYP'!E70+'1st Interim-Restricted MYP'!E70</f>
        <v>209101.84000000008</v>
      </c>
      <c r="F70" s="841">
        <f>'1st Interim-Unrestricted MYP'!F70+'1st Interim-Restricted MYP'!F70</f>
        <v>-222810.8015</v>
      </c>
      <c r="G70" s="841">
        <f>'1st Interim-Unrestricted MYP'!G70+'1st Interim-Restricted MYP'!G70</f>
        <v>-6441</v>
      </c>
      <c r="H70" s="54" t="str">
        <f>IF(E70&lt;1," ",IF(G70&lt;1," ",(G70-E70)/E70))</f>
        <v xml:space="preserve"> </v>
      </c>
      <c r="I70" s="841">
        <f>'1st Interim-Unrestricted MYP'!I70+'1st Interim-Restricted MYP'!I70</f>
        <v>134290</v>
      </c>
      <c r="J70" s="54" t="str">
        <f>IF(G70&lt;1," ",IF(I70&lt;1," ",(I70-G70)/G70))</f>
        <v xml:space="preserve"> </v>
      </c>
      <c r="K70" s="841">
        <f>'1st Interim-Unrestricted MYP'!K70+'1st Interim-Restricted MYP'!K70</f>
        <v>202123</v>
      </c>
      <c r="L70" s="359">
        <f>IF(I70&lt;1," ",IF(K70&lt;1," ",(K70-I70)/I70))</f>
        <v>0.5051232407476357</v>
      </c>
      <c r="N70" s="1389"/>
      <c r="O70" s="3"/>
      <c r="P70" s="3"/>
      <c r="Q70" s="3"/>
      <c r="R70" s="3"/>
      <c r="S70" s="3"/>
      <c r="T70" s="3"/>
      <c r="U70" s="3"/>
      <c r="V70" s="3"/>
      <c r="W70" s="3"/>
      <c r="X70" s="3"/>
      <c r="Y70" s="3"/>
      <c r="Z70" s="3"/>
      <c r="AA70" s="3"/>
      <c r="AB70" s="3"/>
      <c r="AC70" s="3"/>
      <c r="AD70" s="1"/>
      <c r="AE70" s="1"/>
      <c r="AF70" s="1"/>
      <c r="AG70" s="1"/>
    </row>
    <row r="71" spans="1:33" ht="17.25" thickTop="1" thickBot="1">
      <c r="A71" s="281"/>
      <c r="B71" s="1562" t="s">
        <v>331</v>
      </c>
      <c r="C71" s="1563"/>
      <c r="D71" s="1563"/>
      <c r="E71" s="1051">
        <f>(E69+E70)/(+E37+E43)</f>
        <v>2.9862749668099393E-2</v>
      </c>
      <c r="F71" s="1051">
        <f>(F69+F70)/(+F37+F43)</f>
        <v>-0.64350470254005376</v>
      </c>
      <c r="G71" s="1051">
        <f>(G69+G70)/(+G37+G43)</f>
        <v>-1.1368811225840615E-2</v>
      </c>
      <c r="H71" s="1014"/>
      <c r="I71" s="1051">
        <f>(I69+I70)/(+I37+I43)</f>
        <v>3.0909670521648162E-2</v>
      </c>
      <c r="J71" s="1014"/>
      <c r="K71" s="1051">
        <f>(K69+K70)/(+K37+K43)</f>
        <v>3.0264236160553792E-2</v>
      </c>
      <c r="L71" s="1015"/>
      <c r="N71" s="1389"/>
      <c r="O71" s="3"/>
      <c r="P71" s="3"/>
      <c r="Q71" s="3"/>
      <c r="R71" s="3"/>
      <c r="S71" s="3"/>
      <c r="T71" s="3"/>
      <c r="U71" s="3"/>
      <c r="V71" s="3"/>
      <c r="W71" s="3"/>
      <c r="X71" s="3"/>
      <c r="Y71" s="3"/>
      <c r="Z71" s="3"/>
      <c r="AA71" s="3"/>
      <c r="AB71" s="3"/>
      <c r="AC71" s="3"/>
      <c r="AD71" s="1"/>
      <c r="AE71" s="1"/>
      <c r="AF71" s="1"/>
      <c r="AG71" s="1"/>
    </row>
    <row r="72" spans="1:33">
      <c r="N72" s="1389"/>
    </row>
    <row r="73" spans="1:33">
      <c r="N73" s="1389"/>
    </row>
  </sheetData>
  <sheetProtection password="B5CC" sheet="1"/>
  <mergeCells count="16">
    <mergeCell ref="B71:D71"/>
    <mergeCell ref="A1:C1"/>
    <mergeCell ref="A2:C2"/>
    <mergeCell ref="A3:C3"/>
    <mergeCell ref="G38:L38"/>
    <mergeCell ref="G40:L40"/>
    <mergeCell ref="G41:L41"/>
    <mergeCell ref="G47:L47"/>
    <mergeCell ref="G48:L48"/>
    <mergeCell ref="G58:L58"/>
    <mergeCell ref="A28:C28"/>
    <mergeCell ref="A8:C8"/>
    <mergeCell ref="G11:L11"/>
    <mergeCell ref="G12:L12"/>
    <mergeCell ref="G27:L27"/>
    <mergeCell ref="G28:L28"/>
  </mergeCells>
  <phoneticPr fontId="6" type="noConversion"/>
  <conditionalFormatting sqref="A1:A3">
    <cfRule type="containsText" dxfId="131" priority="1" stopIfTrue="1" operator="containsText" text="Enter">
      <formula>NOT(ISERROR(SEARCH("Enter",A1)))</formula>
    </cfRule>
  </conditionalFormatting>
  <printOptions horizontalCentered="1"/>
  <pageMargins left="0.25" right="0.25" top="0.75" bottom="0.75" header="0.3" footer="0.3"/>
  <pageSetup scale="39" orientation="landscape" r:id="rId1"/>
  <headerFooter alignWithMargins="0">
    <oddFooter>&amp;A&amp;RPage &amp;P</oddFooter>
  </headerFooter>
  <rowBreaks count="1" manualBreakCount="1">
    <brk id="46"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2">
    <tabColor theme="6" tint="-0.249977111117893"/>
  </sheetPr>
  <dimension ref="A1:B28"/>
  <sheetViews>
    <sheetView showGridLines="0" zoomScale="145" zoomScaleNormal="145" workbookViewId="0">
      <selection activeCell="B39" sqref="B39"/>
    </sheetView>
  </sheetViews>
  <sheetFormatPr defaultRowHeight="12.75"/>
  <cols>
    <col min="1" max="1" width="6.140625" customWidth="1"/>
    <col min="2" max="2" width="76.5703125" customWidth="1"/>
  </cols>
  <sheetData>
    <row r="1" spans="1:2">
      <c r="A1" s="139" t="s">
        <v>44</v>
      </c>
    </row>
    <row r="2" spans="1:2">
      <c r="A2" s="139" t="s">
        <v>223</v>
      </c>
    </row>
    <row r="3" spans="1:2">
      <c r="A3" s="1250">
        <f>Instructions!H1</f>
        <v>0</v>
      </c>
    </row>
    <row r="4" spans="1:2" ht="15.75">
      <c r="A4" s="1411" t="str">
        <f>IF('BUDGET-CERTIFICATION'!$H$1="","Enter Charter School Name on BUDGET-CERTIFICATION Worksheet",'BUDGET-CERTIFICATION'!$H$1)</f>
        <v>Elite Academic Academy - Adult Work Force Investment</v>
      </c>
      <c r="B4" s="1411"/>
    </row>
    <row r="5" spans="1:2" ht="15.75">
      <c r="A5" s="1411"/>
      <c r="B5" s="1411"/>
    </row>
    <row r="6" spans="1:2">
      <c r="A6" s="139"/>
    </row>
    <row r="7" spans="1:2">
      <c r="A7" s="251" t="s">
        <v>266</v>
      </c>
    </row>
    <row r="8" spans="1:2">
      <c r="A8" s="140"/>
    </row>
    <row r="9" spans="1:2">
      <c r="A9" s="143" t="s">
        <v>277</v>
      </c>
    </row>
    <row r="10" spans="1:2">
      <c r="A10" s="1412" t="str">
        <f>"CHARTER "&amp;'Budget-ADA'!K7&amp;" Budget/Interim Reporting Worksheet (all Budget tabs completed):"</f>
        <v>CHARTER 2020-21 Budget/Interim Reporting Worksheet (all Budget tabs completed):</v>
      </c>
      <c r="B10" s="1412"/>
    </row>
    <row r="11" spans="1:2" ht="13.5" thickBot="1">
      <c r="A11" s="229"/>
      <c r="B11" t="s">
        <v>267</v>
      </c>
    </row>
    <row r="12" spans="1:2" ht="13.5" thickBot="1">
      <c r="A12" s="230"/>
      <c r="B12" s="141" t="s">
        <v>268</v>
      </c>
    </row>
    <row r="13" spans="1:2" ht="13.5" thickBot="1">
      <c r="A13" s="230"/>
      <c r="B13" s="141" t="s">
        <v>352</v>
      </c>
    </row>
    <row r="14" spans="1:2" ht="13.5" thickBot="1">
      <c r="A14" s="230"/>
      <c r="B14" s="141" t="s">
        <v>269</v>
      </c>
    </row>
    <row r="15" spans="1:2" ht="13.5" thickBot="1">
      <c r="A15" s="230"/>
      <c r="B15" s="141" t="s">
        <v>270</v>
      </c>
    </row>
    <row r="16" spans="1:2" ht="13.5" thickBot="1">
      <c r="A16" s="230"/>
      <c r="B16" s="141" t="s">
        <v>271</v>
      </c>
    </row>
    <row r="17" spans="1:2" ht="13.5" thickBot="1">
      <c r="A17" s="230"/>
      <c r="B17" s="141" t="s">
        <v>272</v>
      </c>
    </row>
    <row r="18" spans="1:2" ht="13.5" thickBot="1">
      <c r="A18" s="230"/>
      <c r="B18" s="141" t="s">
        <v>273</v>
      </c>
    </row>
    <row r="19" spans="1:2" ht="13.5" thickBot="1">
      <c r="A19" s="230"/>
      <c r="B19" s="141" t="s">
        <v>274</v>
      </c>
    </row>
    <row r="20" spans="1:2">
      <c r="A20" s="235"/>
      <c r="B20" s="141"/>
    </row>
    <row r="21" spans="1:2" ht="13.5" thickBot="1">
      <c r="A21" s="229"/>
      <c r="B21" s="141" t="s">
        <v>279</v>
      </c>
    </row>
    <row r="22" spans="1:2" ht="13.5" thickBot="1">
      <c r="A22" s="229"/>
      <c r="B22" s="141" t="s">
        <v>275</v>
      </c>
    </row>
    <row r="23" spans="1:2">
      <c r="A23" s="235"/>
      <c r="B23" s="141"/>
    </row>
    <row r="24" spans="1:2">
      <c r="A24" s="141" t="s">
        <v>292</v>
      </c>
    </row>
    <row r="25" spans="1:2" ht="13.5" thickBot="1">
      <c r="A25" s="229"/>
      <c r="B25" s="141" t="s">
        <v>276</v>
      </c>
    </row>
    <row r="26" spans="1:2">
      <c r="A26" s="235"/>
    </row>
    <row r="27" spans="1:2">
      <c r="A27" s="141" t="s">
        <v>278</v>
      </c>
    </row>
    <row r="28" spans="1:2">
      <c r="A28" s="1410" t="s">
        <v>224</v>
      </c>
      <c r="B28" s="1410"/>
    </row>
  </sheetData>
  <sheetProtection password="B5CC" sheet="1"/>
  <mergeCells count="4">
    <mergeCell ref="A28:B28"/>
    <mergeCell ref="A4:B4"/>
    <mergeCell ref="A5:B5"/>
    <mergeCell ref="A10:B10"/>
  </mergeCells>
  <conditionalFormatting sqref="A4">
    <cfRule type="containsText" dxfId="303" priority="3" stopIfTrue="1" operator="containsText" text="Enter">
      <formula>NOT(ISERROR(SEARCH("Enter",A4)))</formula>
    </cfRule>
    <cfRule type="cellIs" dxfId="302" priority="4" stopIfTrue="1" operator="equal">
      <formula>"Enter Charter CDS # on BUDGET - CERT Worksheet"</formula>
    </cfRule>
  </conditionalFormatting>
  <conditionalFormatting sqref="A5">
    <cfRule type="containsText" dxfId="301" priority="1" stopIfTrue="1" operator="containsText" text="Enter">
      <formula>NOT(ISERROR(SEARCH("Enter",A5)))</formula>
    </cfRule>
    <cfRule type="cellIs" dxfId="300" priority="2" stopIfTrue="1" operator="equal">
      <formula>"Enter Charter CDS # on BUDGET - CERT Worksheet"</formula>
    </cfRule>
  </conditionalFormatting>
  <hyperlinks>
    <hyperlink ref="A28" r:id="rId1" xr:uid="{00000000-0004-0000-0100-000000000000}"/>
  </hyperlinks>
  <pageMargins left="0.7" right="0.7" top="0.75" bottom="0.75" header="0.3" footer="0.3"/>
  <pageSetup fitToHeight="0"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tabColor theme="4"/>
    <pageSetUpPr fitToPage="1"/>
  </sheetPr>
  <dimension ref="A1:K33"/>
  <sheetViews>
    <sheetView showGridLines="0" view="pageBreakPreview" topLeftCell="A4" zoomScale="85" zoomScaleNormal="100" zoomScaleSheetLayoutView="85" workbookViewId="0">
      <selection activeCell="I22" sqref="I22"/>
    </sheetView>
  </sheetViews>
  <sheetFormatPr defaultRowHeight="12.75"/>
  <cols>
    <col min="1" max="1" width="3.7109375" customWidth="1"/>
    <col min="2" max="2" width="25.7109375" customWidth="1"/>
    <col min="3" max="3" width="10.7109375" customWidth="1"/>
    <col min="4" max="4" width="15.5703125" customWidth="1"/>
    <col min="5" max="10" width="14.7109375" customWidth="1"/>
  </cols>
  <sheetData>
    <row r="1" spans="1:11" ht="18">
      <c r="A1" s="142" t="s">
        <v>126</v>
      </c>
      <c r="B1" s="142"/>
    </row>
    <row r="2" spans="1:11">
      <c r="A2" s="182" t="str">
        <f>'1st Interim-ADA'!J4</f>
        <v>Fiscal Year 2020-21 First Interim Report</v>
      </c>
    </row>
    <row r="3" spans="1:11" ht="13.5" customHeight="1">
      <c r="A3" s="1610" t="str">
        <f>IF('INTERIM-CERTIFICATION'!$M$1="","CHARTER NAME: Enter Charter Name on INTERIM-CERTIFICATION Worksheet",(CONCATENATE("CHARTER NAME: ",'INTERIM-CERTIFICATION'!$M$1)))</f>
        <v>CHARTER NAME: Elite Academic Academy - Adult Work Force Investment</v>
      </c>
      <c r="B3" s="1610"/>
      <c r="C3" s="1610"/>
      <c r="D3" s="1610"/>
      <c r="E3" s="1610"/>
      <c r="F3" s="1610"/>
    </row>
    <row r="4" spans="1:11">
      <c r="A4">
        <f>Instructions!H1</f>
        <v>0</v>
      </c>
      <c r="B4" s="1111"/>
    </row>
    <row r="5" spans="1:11">
      <c r="A5" s="1579" t="s">
        <v>338</v>
      </c>
      <c r="B5" s="1579"/>
      <c r="C5" s="1579"/>
      <c r="D5" s="1579"/>
      <c r="E5" s="1579"/>
      <c r="F5" s="1579"/>
      <c r="G5" s="1579"/>
      <c r="H5" s="1579"/>
    </row>
    <row r="6" spans="1:11">
      <c r="A6" s="1579"/>
      <c r="B6" s="1579"/>
      <c r="C6" s="1579"/>
      <c r="D6" s="1579"/>
      <c r="E6" s="1579"/>
      <c r="F6" s="1579"/>
      <c r="G6" s="1579"/>
      <c r="H6" s="1579"/>
    </row>
    <row r="7" spans="1:11">
      <c r="A7" s="1579"/>
      <c r="B7" s="1579"/>
      <c r="C7" s="1579"/>
      <c r="D7" s="1579"/>
      <c r="E7" s="1579"/>
      <c r="F7" s="1579"/>
      <c r="G7" s="1579"/>
      <c r="H7" s="1579"/>
    </row>
    <row r="8" spans="1:11">
      <c r="A8" s="1580" t="s">
        <v>339</v>
      </c>
      <c r="B8" s="1580"/>
      <c r="C8" s="1580"/>
      <c r="D8" s="1580"/>
      <c r="E8" s="1580"/>
      <c r="F8" s="1580"/>
      <c r="G8" s="1580"/>
      <c r="H8" s="1580"/>
    </row>
    <row r="10" spans="1:11" ht="19.5" customHeight="1" thickBot="1">
      <c r="A10" s="229"/>
      <c r="B10" s="139" t="s">
        <v>258</v>
      </c>
    </row>
    <row r="11" spans="1:11" ht="13.5" thickBot="1"/>
    <row r="12" spans="1:11" ht="13.5" thickTop="1">
      <c r="A12" s="184"/>
      <c r="B12" s="185"/>
      <c r="C12" s="186"/>
      <c r="D12" s="241" t="s">
        <v>251</v>
      </c>
      <c r="E12" s="1573" t="str">
        <f>'1st Interim-Assumptions'!G6</f>
        <v>2020-21</v>
      </c>
      <c r="F12" s="1576"/>
      <c r="G12" s="1575" t="str">
        <f>'1st Interim-Assumptions'!H6</f>
        <v>2021-22</v>
      </c>
      <c r="H12" s="1576"/>
      <c r="I12" s="1575" t="str">
        <f>'1st Interim-Assumptions'!J6</f>
        <v>2022-23</v>
      </c>
      <c r="J12" s="1576"/>
      <c r="K12" s="187" t="s">
        <v>127</v>
      </c>
    </row>
    <row r="13" spans="1:11">
      <c r="A13" s="188"/>
      <c r="C13" s="189" t="s">
        <v>130</v>
      </c>
      <c r="D13" s="190" t="str">
        <f>'Budget-DEBT'!D13</f>
        <v>2020</v>
      </c>
      <c r="E13" s="1577" t="s">
        <v>128</v>
      </c>
      <c r="F13" s="1578"/>
      <c r="G13" s="1577" t="s">
        <v>128</v>
      </c>
      <c r="H13" s="1578"/>
      <c r="I13" s="1577" t="s">
        <v>128</v>
      </c>
      <c r="J13" s="1578"/>
      <c r="K13" s="191" t="s">
        <v>247</v>
      </c>
    </row>
    <row r="14" spans="1:11" ht="13.5" thickBot="1">
      <c r="A14" s="188" t="s">
        <v>129</v>
      </c>
      <c r="C14" s="252" t="s">
        <v>253</v>
      </c>
      <c r="D14" s="242" t="s">
        <v>250</v>
      </c>
      <c r="E14" s="246" t="s">
        <v>248</v>
      </c>
      <c r="F14" s="247" t="s">
        <v>249</v>
      </c>
      <c r="G14" s="246" t="s">
        <v>248</v>
      </c>
      <c r="H14" s="247" t="s">
        <v>249</v>
      </c>
      <c r="I14" s="246" t="s">
        <v>248</v>
      </c>
      <c r="J14" s="247" t="s">
        <v>249</v>
      </c>
      <c r="K14" s="192"/>
    </row>
    <row r="15" spans="1:11" ht="18" customHeight="1" thickBot="1">
      <c r="A15" s="193" t="s">
        <v>139</v>
      </c>
      <c r="B15" s="194"/>
      <c r="C15" s="231"/>
      <c r="D15" s="31"/>
      <c r="E15" s="243"/>
      <c r="F15" s="245"/>
      <c r="G15" s="243"/>
      <c r="H15" s="245"/>
      <c r="I15" s="243"/>
      <c r="J15" s="245"/>
      <c r="K15" s="248"/>
    </row>
    <row r="16" spans="1:11" ht="18" customHeight="1" thickBot="1">
      <c r="A16" s="193" t="s">
        <v>140</v>
      </c>
      <c r="B16" s="194"/>
      <c r="C16" s="231"/>
      <c r="D16" s="31"/>
      <c r="E16" s="243"/>
      <c r="F16" s="245"/>
      <c r="G16" s="243"/>
      <c r="H16" s="245"/>
      <c r="I16" s="243"/>
      <c r="J16" s="245"/>
      <c r="K16" s="248"/>
    </row>
    <row r="17" spans="1:11" ht="18" customHeight="1" thickBot="1">
      <c r="A17" s="193" t="s">
        <v>142</v>
      </c>
      <c r="B17" s="194"/>
      <c r="C17" s="231"/>
      <c r="D17" s="31"/>
      <c r="E17" s="243"/>
      <c r="F17" s="245"/>
      <c r="G17" s="243"/>
      <c r="H17" s="245"/>
      <c r="I17" s="243"/>
      <c r="J17" s="245"/>
      <c r="K17" s="248"/>
    </row>
    <row r="18" spans="1:11" ht="18" customHeight="1" thickBot="1">
      <c r="A18" s="193" t="s">
        <v>141</v>
      </c>
      <c r="B18" s="194"/>
      <c r="C18" s="231"/>
      <c r="D18" s="223"/>
      <c r="E18" s="244"/>
      <c r="F18" s="245"/>
      <c r="G18" s="244"/>
      <c r="H18" s="245"/>
      <c r="I18" s="244"/>
      <c r="J18" s="245"/>
      <c r="K18" s="248"/>
    </row>
    <row r="19" spans="1:11" ht="18" customHeight="1" thickBot="1">
      <c r="A19" s="193" t="s">
        <v>134</v>
      </c>
      <c r="B19" s="194"/>
      <c r="C19" s="231"/>
      <c r="D19" s="31"/>
      <c r="E19" s="243"/>
      <c r="F19" s="245"/>
      <c r="G19" s="243"/>
      <c r="H19" s="245"/>
      <c r="I19" s="243"/>
      <c r="J19" s="245"/>
      <c r="K19" s="248"/>
    </row>
    <row r="20" spans="1:11" ht="18" customHeight="1" thickBot="1">
      <c r="A20" s="193" t="s">
        <v>138</v>
      </c>
      <c r="B20" s="194"/>
      <c r="C20" s="231"/>
      <c r="D20" s="31"/>
      <c r="E20" s="243"/>
      <c r="F20" s="245"/>
      <c r="G20" s="243"/>
      <c r="H20" s="245"/>
      <c r="I20" s="243"/>
      <c r="J20" s="245"/>
      <c r="K20" s="248"/>
    </row>
    <row r="21" spans="1:11" ht="18" customHeight="1" thickBot="1">
      <c r="A21" s="193" t="s">
        <v>131</v>
      </c>
      <c r="B21" s="194"/>
      <c r="C21" s="231"/>
      <c r="D21" s="31"/>
      <c r="E21" s="243"/>
      <c r="F21" s="245"/>
      <c r="G21" s="243"/>
      <c r="H21" s="245"/>
      <c r="I21" s="243"/>
      <c r="J21" s="245"/>
      <c r="K21" s="248"/>
    </row>
    <row r="22" spans="1:11" ht="18" customHeight="1" thickBot="1">
      <c r="A22" s="193">
        <v>1</v>
      </c>
      <c r="B22" s="194"/>
      <c r="C22" s="231">
        <v>3</v>
      </c>
      <c r="D22" s="31">
        <v>187498</v>
      </c>
      <c r="E22" s="243">
        <v>62500</v>
      </c>
      <c r="F22" s="245">
        <f>66384-62500</f>
        <v>3884</v>
      </c>
      <c r="G22" s="243">
        <v>62500</v>
      </c>
      <c r="H22" s="245">
        <f>65001-62500</f>
        <v>2501</v>
      </c>
      <c r="I22" s="243">
        <v>62498</v>
      </c>
      <c r="J22" s="245">
        <f>63600-62498</f>
        <v>1102</v>
      </c>
      <c r="K22" s="248"/>
    </row>
    <row r="23" spans="1:11" ht="18" customHeight="1" thickBot="1">
      <c r="A23" s="193">
        <v>2</v>
      </c>
      <c r="B23" s="194"/>
      <c r="C23" s="231"/>
      <c r="D23" s="31"/>
      <c r="E23" s="243"/>
      <c r="F23" s="245"/>
      <c r="G23" s="243"/>
      <c r="H23" s="245"/>
      <c r="I23" s="243"/>
      <c r="J23" s="245"/>
      <c r="K23" s="248"/>
    </row>
    <row r="24" spans="1:11" ht="18" customHeight="1" thickBot="1">
      <c r="A24" s="193">
        <v>3</v>
      </c>
      <c r="B24" s="194"/>
      <c r="C24" s="231"/>
      <c r="D24" s="31"/>
      <c r="E24" s="243"/>
      <c r="F24" s="245"/>
      <c r="G24" s="243"/>
      <c r="H24" s="245"/>
      <c r="I24" s="243"/>
      <c r="J24" s="245"/>
      <c r="K24" s="248"/>
    </row>
    <row r="25" spans="1:11" ht="18.75" customHeight="1" thickBot="1">
      <c r="A25" s="195" t="s">
        <v>169</v>
      </c>
      <c r="B25" s="194"/>
      <c r="C25" s="231"/>
      <c r="D25" s="31"/>
      <c r="E25" s="243"/>
      <c r="F25" s="245"/>
      <c r="G25" s="243"/>
      <c r="H25" s="245"/>
      <c r="I25" s="243"/>
      <c r="J25" s="245"/>
      <c r="K25" s="248"/>
    </row>
    <row r="26" spans="1:11" ht="18" customHeight="1">
      <c r="A26" s="188"/>
      <c r="C26" s="196"/>
      <c r="D26" s="196"/>
      <c r="E26" s="196"/>
      <c r="F26" s="196"/>
      <c r="G26" s="196"/>
      <c r="H26" s="196"/>
      <c r="I26" s="196"/>
      <c r="J26" s="196"/>
      <c r="K26" s="197"/>
    </row>
    <row r="27" spans="1:11" ht="18" customHeight="1" thickBot="1">
      <c r="A27" s="198" t="s">
        <v>132</v>
      </c>
      <c r="B27" s="199"/>
      <c r="C27" s="200"/>
      <c r="D27" s="200"/>
      <c r="E27" s="200"/>
      <c r="F27" s="200"/>
      <c r="G27" s="200"/>
      <c r="H27" s="200"/>
      <c r="I27" s="200"/>
      <c r="J27" s="200"/>
      <c r="K27" s="201"/>
    </row>
    <row r="28" spans="1:11" ht="18" customHeight="1" thickBot="1">
      <c r="A28" s="1614"/>
      <c r="B28" s="1615"/>
      <c r="C28" s="1615"/>
      <c r="D28" s="1615"/>
      <c r="E28" s="1615"/>
      <c r="F28" s="1615"/>
      <c r="G28" s="1615"/>
      <c r="H28" s="1615"/>
      <c r="I28" s="1615"/>
      <c r="J28" s="1615"/>
      <c r="K28" s="1616"/>
    </row>
    <row r="29" spans="1:11" ht="18" customHeight="1" thickBot="1">
      <c r="A29" s="1617"/>
      <c r="B29" s="1615"/>
      <c r="C29" s="1615"/>
      <c r="D29" s="1615"/>
      <c r="E29" s="1615"/>
      <c r="F29" s="1615"/>
      <c r="G29" s="1615"/>
      <c r="H29" s="1615"/>
      <c r="I29" s="1615"/>
      <c r="J29" s="1615"/>
      <c r="K29" s="1616"/>
    </row>
    <row r="30" spans="1:11" ht="18" customHeight="1" thickBot="1">
      <c r="A30" s="1614"/>
      <c r="B30" s="1615"/>
      <c r="C30" s="1615"/>
      <c r="D30" s="1615"/>
      <c r="E30" s="1615"/>
      <c r="F30" s="1615"/>
      <c r="G30" s="1615"/>
      <c r="H30" s="1615"/>
      <c r="I30" s="1615"/>
      <c r="J30" s="1615"/>
      <c r="K30" s="1616"/>
    </row>
    <row r="31" spans="1:11" ht="15" customHeight="1">
      <c r="A31" s="202" t="s">
        <v>133</v>
      </c>
      <c r="B31" s="203"/>
      <c r="C31" s="203"/>
      <c r="D31" s="203"/>
      <c r="E31" s="203"/>
      <c r="F31" s="203"/>
      <c r="G31" s="203"/>
      <c r="H31" s="203"/>
      <c r="I31" s="203"/>
      <c r="J31" s="203"/>
      <c r="K31" s="204"/>
    </row>
    <row r="32" spans="1:11" ht="93.75" customHeight="1" thickBot="1">
      <c r="A32" s="1611" t="s">
        <v>421</v>
      </c>
      <c r="B32" s="1612"/>
      <c r="C32" s="1612"/>
      <c r="D32" s="1612"/>
      <c r="E32" s="1612"/>
      <c r="F32" s="1612"/>
      <c r="G32" s="1612"/>
      <c r="H32" s="1612"/>
      <c r="I32" s="1612"/>
      <c r="J32" s="1612"/>
      <c r="K32" s="1613"/>
    </row>
    <row r="33" ht="13.5" thickTop="1"/>
  </sheetData>
  <sheetProtection password="B5CC" sheet="1"/>
  <mergeCells count="13">
    <mergeCell ref="A3:F3"/>
    <mergeCell ref="A8:H8"/>
    <mergeCell ref="A5:H7"/>
    <mergeCell ref="A32:K32"/>
    <mergeCell ref="A28:K28"/>
    <mergeCell ref="A29:K29"/>
    <mergeCell ref="A30:K30"/>
    <mergeCell ref="E12:F12"/>
    <mergeCell ref="G12:H12"/>
    <mergeCell ref="I12:J12"/>
    <mergeCell ref="E13:F13"/>
    <mergeCell ref="G13:H13"/>
    <mergeCell ref="I13:J13"/>
  </mergeCells>
  <phoneticPr fontId="6" type="noConversion"/>
  <conditionalFormatting sqref="A3">
    <cfRule type="containsText" dxfId="130" priority="1" stopIfTrue="1" operator="containsText" text="Enter">
      <formula>NOT(ISERROR(SEARCH("Enter",A3)))</formula>
    </cfRule>
  </conditionalFormatting>
  <printOptions horizontalCentered="1"/>
  <pageMargins left="0.25" right="0.25" top="0.75" bottom="0.75" header="0.3" footer="0.3"/>
  <pageSetup scale="87" orientation="landscape" r:id="rId1"/>
  <headerFooter alignWithMargins="0">
    <oddFooter>&amp;A&amp;RPage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6">
    <tabColor theme="4"/>
    <pageSetUpPr autoPageBreaks="0" fitToPage="1"/>
  </sheetPr>
  <dimension ref="A1:AF60"/>
  <sheetViews>
    <sheetView showGridLines="0" view="pageBreakPreview" zoomScale="70" zoomScaleNormal="70" zoomScaleSheetLayoutView="70" workbookViewId="0">
      <pane xSplit="4" ySplit="7" topLeftCell="E23" activePane="bottomRight" state="frozen"/>
      <selection activeCell="A25" sqref="A25"/>
      <selection pane="topRight" activeCell="A25" sqref="A25"/>
      <selection pane="bottomLeft" activeCell="A25" sqref="A25"/>
      <selection pane="bottomRight" activeCell="U45" sqref="U45"/>
    </sheetView>
  </sheetViews>
  <sheetFormatPr defaultRowHeight="12.75"/>
  <cols>
    <col min="1" max="1" width="2.5703125" customWidth="1"/>
    <col min="2" max="2" width="45.85546875" customWidth="1"/>
    <col min="3" max="3" width="14.7109375" customWidth="1"/>
    <col min="4" max="4" width="12.85546875" customWidth="1"/>
    <col min="5" max="5" width="13.42578125" customWidth="1"/>
    <col min="6" max="6" width="9" bestFit="1" customWidth="1"/>
    <col min="7" max="7" width="13.42578125" customWidth="1"/>
    <col min="8" max="8" width="8.7109375" customWidth="1"/>
    <col min="9" max="9" width="13.42578125" customWidth="1"/>
    <col min="10" max="10" width="8.7109375" customWidth="1"/>
    <col min="11" max="11" width="13.28515625" customWidth="1"/>
    <col min="12" max="12" width="8.7109375" customWidth="1"/>
    <col min="13" max="13" width="13.42578125" customWidth="1"/>
    <col min="14" max="14" width="8.7109375" customWidth="1"/>
    <col min="15" max="15" width="13.42578125" customWidth="1"/>
    <col min="16" max="16" width="8.7109375" customWidth="1"/>
    <col min="17" max="17" width="13.42578125" customWidth="1"/>
    <col min="18" max="18" width="8.7109375" customWidth="1"/>
    <col min="19" max="19" width="13.42578125" customWidth="1"/>
    <col min="20" max="20" width="9.140625" customWidth="1"/>
    <col min="21" max="21" width="13.42578125" customWidth="1"/>
    <col min="22" max="22" width="9.140625" customWidth="1"/>
    <col min="23" max="23" width="13.42578125" customWidth="1"/>
    <col min="24" max="24" width="9.140625" customWidth="1"/>
    <col min="25" max="25" width="13.42578125" customWidth="1"/>
    <col min="26" max="26" width="9.140625" customWidth="1"/>
    <col min="27" max="27" width="13.7109375" customWidth="1"/>
    <col min="28" max="28" width="9.140625" customWidth="1"/>
    <col min="29" max="29" width="13.7109375" customWidth="1"/>
    <col min="30" max="32" width="13.7109375" style="196" customWidth="1"/>
  </cols>
  <sheetData>
    <row r="1" spans="1:32" ht="16.5" thickBot="1">
      <c r="A1" s="205"/>
      <c r="B1" s="205"/>
      <c r="C1" s="205"/>
      <c r="D1" s="205"/>
      <c r="E1" s="206"/>
      <c r="F1" s="1588" t="str">
        <f>IF('INTERIM-CERTIFICATION'!$M$1="","CHARTER NAME: Enter Charter Name on INTERIM-CERTIFICATION Worksheet",(CONCATENATE("CHARTER NAME: ",'INTERIM-CERTIFICATION'!$M$1)))</f>
        <v>CHARTER NAME: Elite Academic Academy - Adult Work Force Investment</v>
      </c>
      <c r="G1" s="1588" t="str">
        <f>IF('INTERIM-CERTIFICATION'!$H$1="","CHARTER NAME: Enter Charter Name on INTERIM-CERTIFICATION Worksheet",(CONCATENATE("CHARTER NAME: ",'INTERIM-CERTIFICATION'!$H$1)))</f>
        <v>CHARTER NAME: Enter Charter Name on INTERIM-CERTIFICATION Worksheet</v>
      </c>
      <c r="H1" s="1588"/>
      <c r="I1" s="1588"/>
      <c r="J1" s="1588"/>
      <c r="K1" s="1588"/>
      <c r="L1" s="1588"/>
      <c r="M1" s="208"/>
      <c r="N1" s="207"/>
      <c r="O1" s="208"/>
      <c r="P1" s="207"/>
      <c r="Q1" s="208"/>
      <c r="R1" s="207"/>
      <c r="S1" s="208"/>
      <c r="T1" s="1588" t="str">
        <f>IF('INTERIM-CERTIFICATION'!$M$1="","CHARTER NAME: Enter Charter Name on INTERIM-CERTIFICATION Worksheet",(CONCATENATE("CHARTER NAME: ",'INTERIM-CERTIFICATION'!$M$1)))</f>
        <v>CHARTER NAME: Elite Academic Academy - Adult Work Force Investment</v>
      </c>
      <c r="U1" s="1588" t="str">
        <f>IF('INTERIM-CERTIFICATION'!$H$1="","CHARTER NAME: Enter Charter Name on INTERIM-CERTIFICATION Worksheet",(CONCATENATE("CHARTER NAME: ",'INTERIM-CERTIFICATION'!$H$1)))</f>
        <v>CHARTER NAME: Enter Charter Name on INTERIM-CERTIFICATION Worksheet</v>
      </c>
      <c r="V1" s="1588"/>
      <c r="W1" s="1588"/>
      <c r="X1" s="1588"/>
      <c r="Y1" s="1588"/>
      <c r="Z1" s="1588"/>
      <c r="AA1" s="208"/>
      <c r="AB1" s="207"/>
      <c r="AC1" s="28"/>
      <c r="AD1" s="1161"/>
      <c r="AE1" s="1161"/>
      <c r="AF1" s="1161"/>
    </row>
    <row r="2" spans="1:32" ht="15.75">
      <c r="B2" s="212" t="s">
        <v>123</v>
      </c>
      <c r="C2" s="101">
        <v>44178</v>
      </c>
      <c r="D2" s="213"/>
      <c r="G2" s="1618" t="str">
        <f>""&amp;'Budget-ADA'!K7&amp;"  First Interim Cash Flow"</f>
        <v>2020-21  First Interim Cash Flow</v>
      </c>
      <c r="H2" s="1618"/>
      <c r="I2" s="1618"/>
      <c r="J2" s="1618"/>
      <c r="K2" s="1618"/>
      <c r="M2" s="208"/>
      <c r="O2" s="208"/>
      <c r="Q2" s="208"/>
      <c r="S2" s="208"/>
      <c r="U2" s="207"/>
      <c r="W2" s="256" t="str">
        <f>+G2</f>
        <v>2020-21  First Interim Cash Flow</v>
      </c>
      <c r="Y2" s="207"/>
      <c r="AA2" s="208"/>
      <c r="AC2" s="28"/>
      <c r="AD2" s="1161"/>
      <c r="AE2" s="1161"/>
      <c r="AF2" s="1161"/>
    </row>
    <row r="3" spans="1:32" ht="16.5" thickBot="1">
      <c r="A3" s="1255">
        <f>Instructions!H1</f>
        <v>0</v>
      </c>
      <c r="B3" s="211"/>
      <c r="C3" s="24"/>
      <c r="D3" s="24"/>
      <c r="E3" s="27"/>
      <c r="F3" s="26"/>
      <c r="G3" s="28"/>
      <c r="H3" s="26"/>
      <c r="I3" s="28"/>
      <c r="J3" s="26"/>
      <c r="K3" s="28"/>
      <c r="L3" s="26"/>
      <c r="M3" s="28"/>
      <c r="N3" s="26"/>
      <c r="O3" s="28"/>
      <c r="P3" s="26"/>
      <c r="Q3" s="28"/>
      <c r="R3" s="26"/>
      <c r="S3" s="28"/>
      <c r="T3" s="26"/>
      <c r="U3" s="28"/>
      <c r="V3" s="26"/>
      <c r="W3" s="28"/>
      <c r="X3" s="26"/>
      <c r="Y3" s="28"/>
      <c r="Z3" s="26"/>
      <c r="AA3" s="28"/>
      <c r="AB3" s="26"/>
      <c r="AC3" s="28"/>
      <c r="AD3" s="1161"/>
      <c r="AE3" s="1161"/>
      <c r="AF3" s="1161"/>
    </row>
    <row r="4" spans="1:32" ht="15.75">
      <c r="A4" s="458"/>
      <c r="B4" s="76"/>
      <c r="C4" s="76"/>
      <c r="D4" s="76"/>
      <c r="E4" s="687" t="s">
        <v>85</v>
      </c>
      <c r="F4" s="459" t="s">
        <v>86</v>
      </c>
      <c r="G4" s="602" t="s">
        <v>87</v>
      </c>
      <c r="H4" s="459" t="s">
        <v>86</v>
      </c>
      <c r="I4" s="602" t="s">
        <v>89</v>
      </c>
      <c r="J4" s="459" t="s">
        <v>86</v>
      </c>
      <c r="K4" s="602" t="s">
        <v>90</v>
      </c>
      <c r="L4" s="603" t="s">
        <v>86</v>
      </c>
      <c r="M4" s="602" t="s">
        <v>91</v>
      </c>
      <c r="N4" s="459" t="s">
        <v>86</v>
      </c>
      <c r="O4" s="602" t="s">
        <v>92</v>
      </c>
      <c r="P4" s="459" t="s">
        <v>86</v>
      </c>
      <c r="Q4" s="602" t="s">
        <v>93</v>
      </c>
      <c r="R4" s="459" t="s">
        <v>86</v>
      </c>
      <c r="S4" s="602" t="s">
        <v>94</v>
      </c>
      <c r="T4" s="459" t="s">
        <v>86</v>
      </c>
      <c r="U4" s="602" t="s">
        <v>95</v>
      </c>
      <c r="V4" s="459" t="s">
        <v>86</v>
      </c>
      <c r="W4" s="602" t="s">
        <v>96</v>
      </c>
      <c r="X4" s="459" t="s">
        <v>86</v>
      </c>
      <c r="Y4" s="602" t="s">
        <v>97</v>
      </c>
      <c r="Z4" s="459" t="s">
        <v>86</v>
      </c>
      <c r="AA4" s="602" t="s">
        <v>98</v>
      </c>
      <c r="AB4" s="459" t="s">
        <v>86</v>
      </c>
      <c r="AC4" s="1195" t="s">
        <v>99</v>
      </c>
      <c r="AD4" s="1171"/>
      <c r="AE4" s="1171" t="s">
        <v>20</v>
      </c>
      <c r="AF4" s="1171"/>
    </row>
    <row r="5" spans="1:32" ht="16.5" thickBot="1">
      <c r="A5" s="215"/>
      <c r="B5" s="24"/>
      <c r="C5" s="24"/>
      <c r="D5" s="24"/>
      <c r="E5" s="258" t="s">
        <v>64</v>
      </c>
      <c r="F5" s="1185" t="s">
        <v>100</v>
      </c>
      <c r="G5" s="1187" t="s">
        <v>64</v>
      </c>
      <c r="H5" s="1185" t="s">
        <v>100</v>
      </c>
      <c r="I5" s="1187" t="s">
        <v>64</v>
      </c>
      <c r="J5" s="1185" t="s">
        <v>100</v>
      </c>
      <c r="K5" s="1187" t="s">
        <v>64</v>
      </c>
      <c r="L5" s="68" t="s">
        <v>100</v>
      </c>
      <c r="M5" s="216" t="s">
        <v>99</v>
      </c>
      <c r="N5" s="1185" t="s">
        <v>100</v>
      </c>
      <c r="O5" s="216" t="s">
        <v>99</v>
      </c>
      <c r="P5" s="65" t="s">
        <v>100</v>
      </c>
      <c r="Q5" s="216" t="s">
        <v>99</v>
      </c>
      <c r="R5" s="1185" t="s">
        <v>100</v>
      </c>
      <c r="S5" s="216" t="s">
        <v>99</v>
      </c>
      <c r="T5" s="65" t="s">
        <v>100</v>
      </c>
      <c r="U5" s="216" t="s">
        <v>99</v>
      </c>
      <c r="V5" s="65" t="s">
        <v>100</v>
      </c>
      <c r="W5" s="216" t="s">
        <v>99</v>
      </c>
      <c r="X5" s="65" t="s">
        <v>100</v>
      </c>
      <c r="Y5" s="216" t="s">
        <v>99</v>
      </c>
      <c r="Z5" s="65" t="s">
        <v>100</v>
      </c>
      <c r="AA5" s="216" t="s">
        <v>99</v>
      </c>
      <c r="AB5" s="65" t="s">
        <v>100</v>
      </c>
      <c r="AC5" s="1196" t="s">
        <v>101</v>
      </c>
      <c r="AD5" s="1172" t="s">
        <v>0</v>
      </c>
      <c r="AE5" s="1172" t="s">
        <v>17</v>
      </c>
      <c r="AF5" s="1172" t="s">
        <v>102</v>
      </c>
    </row>
    <row r="6" spans="1:32" ht="17.25" thickTop="1" thickBot="1">
      <c r="A6" s="218" t="s">
        <v>103</v>
      </c>
      <c r="B6" s="209"/>
      <c r="D6" s="468" t="s">
        <v>124</v>
      </c>
      <c r="E6" s="1211">
        <v>120988.65</v>
      </c>
      <c r="F6" s="66"/>
      <c r="G6" s="219">
        <f>E60</f>
        <v>171043</v>
      </c>
      <c r="H6" s="66"/>
      <c r="I6" s="219">
        <f>G60</f>
        <v>-76793.159999999974</v>
      </c>
      <c r="J6" s="66"/>
      <c r="K6" s="219">
        <f>I60</f>
        <v>-636034.03402299993</v>
      </c>
      <c r="L6" s="605"/>
      <c r="M6" s="573">
        <f>K60</f>
        <v>-422246.01552299992</v>
      </c>
      <c r="N6" s="1186"/>
      <c r="O6" s="573">
        <f>M60</f>
        <v>-203805.87268769325</v>
      </c>
      <c r="P6" s="66"/>
      <c r="Q6" s="573">
        <f>O60</f>
        <v>-149262.72985238652</v>
      </c>
      <c r="R6" s="66"/>
      <c r="S6" s="573">
        <f>Q60</f>
        <v>-94719.587017079801</v>
      </c>
      <c r="T6" s="66"/>
      <c r="U6" s="219">
        <f>S60</f>
        <v>15668.275818226917</v>
      </c>
      <c r="V6" s="66"/>
      <c r="W6" s="219">
        <f>U60</f>
        <v>127896.10532020031</v>
      </c>
      <c r="X6" s="66"/>
      <c r="Y6" s="219">
        <f>W60</f>
        <v>252508.25926661812</v>
      </c>
      <c r="Z6" s="66"/>
      <c r="AA6" s="219">
        <f>Y60</f>
        <v>399353.9769167396</v>
      </c>
      <c r="AB6" s="66"/>
      <c r="AC6" s="1197">
        <f>AA60</f>
        <v>424610.75531635666</v>
      </c>
      <c r="AD6" s="62">
        <f>AC60</f>
        <v>424610.75531635666</v>
      </c>
      <c r="AE6" s="62"/>
      <c r="AF6" s="62"/>
    </row>
    <row r="7" spans="1:32" ht="17.25" thickTop="1" thickBot="1">
      <c r="A7" s="460"/>
      <c r="B7" s="423"/>
      <c r="C7" s="69"/>
      <c r="D7" s="1226"/>
      <c r="E7" s="1622" t="s">
        <v>382</v>
      </c>
      <c r="F7" s="1622"/>
      <c r="G7" s="1622"/>
      <c r="H7" s="1622"/>
      <c r="I7" s="1622"/>
      <c r="J7" s="1622"/>
      <c r="K7" s="1622"/>
      <c r="L7" s="1623"/>
      <c r="M7" s="70"/>
      <c r="N7" s="67"/>
      <c r="O7" s="70"/>
      <c r="P7" s="67"/>
      <c r="Q7" s="70"/>
      <c r="R7" s="67"/>
      <c r="S7" s="70"/>
      <c r="T7" s="67"/>
      <c r="U7" s="70"/>
      <c r="V7" s="67"/>
      <c r="W7" s="70"/>
      <c r="X7" s="67"/>
      <c r="Y7" s="70"/>
      <c r="Z7" s="67"/>
      <c r="AA7" s="70"/>
      <c r="AB7" s="67"/>
      <c r="AC7" s="614"/>
      <c r="AD7" s="1164"/>
      <c r="AE7" s="1164"/>
      <c r="AF7" s="1178"/>
    </row>
    <row r="8" spans="1:32" ht="15.75">
      <c r="A8" s="71" t="s">
        <v>104</v>
      </c>
      <c r="B8" s="582"/>
      <c r="C8" s="428"/>
      <c r="D8" s="1227"/>
      <c r="E8" s="583"/>
      <c r="F8" s="178"/>
      <c r="G8" s="430"/>
      <c r="H8" s="178"/>
      <c r="I8" s="430"/>
      <c r="J8" s="178"/>
      <c r="K8" s="430"/>
      <c r="L8" s="1222"/>
      <c r="M8" s="430"/>
      <c r="N8" s="178"/>
      <c r="O8" s="430"/>
      <c r="P8" s="178"/>
      <c r="Q8" s="430"/>
      <c r="R8" s="178"/>
      <c r="S8" s="430"/>
      <c r="T8" s="178"/>
      <c r="U8" s="430"/>
      <c r="V8" s="178"/>
      <c r="W8" s="430"/>
      <c r="X8" s="178"/>
      <c r="Y8" s="430"/>
      <c r="Z8" s="178"/>
      <c r="AA8" s="430"/>
      <c r="AB8" s="178"/>
      <c r="AC8" s="584"/>
      <c r="AD8" s="1165"/>
      <c r="AE8" s="1165"/>
      <c r="AF8" s="1174"/>
    </row>
    <row r="9" spans="1:32" ht="15.75">
      <c r="A9" s="461" t="s">
        <v>319</v>
      </c>
      <c r="B9" s="153"/>
      <c r="C9" s="146"/>
      <c r="D9" s="1224"/>
      <c r="E9" s="860"/>
      <c r="F9" s="441"/>
      <c r="G9" s="569"/>
      <c r="H9" s="441"/>
      <c r="I9" s="569"/>
      <c r="J9" s="441"/>
      <c r="K9" s="569"/>
      <c r="L9" s="574"/>
      <c r="M9" s="569"/>
      <c r="N9" s="441"/>
      <c r="O9" s="569"/>
      <c r="P9" s="441"/>
      <c r="Q9" s="569"/>
      <c r="R9" s="441"/>
      <c r="S9" s="569"/>
      <c r="T9" s="441"/>
      <c r="U9" s="569"/>
      <c r="V9" s="441"/>
      <c r="W9" s="569"/>
      <c r="X9" s="441"/>
      <c r="Y9" s="569"/>
      <c r="Z9" s="441"/>
      <c r="AA9" s="569"/>
      <c r="AB9" s="441"/>
      <c r="AC9" s="861"/>
      <c r="AD9" s="1212"/>
      <c r="AE9" s="1169"/>
      <c r="AF9" s="442"/>
    </row>
    <row r="10" spans="1:32" ht="15.75">
      <c r="A10" s="462"/>
      <c r="B10" s="146" t="s">
        <v>163</v>
      </c>
      <c r="C10" s="322">
        <v>8011</v>
      </c>
      <c r="D10" s="1224"/>
      <c r="E10" s="433">
        <v>0</v>
      </c>
      <c r="F10" s="593" t="str">
        <f>IF($AE10&lt;1," ",IF(E10&lt;1," ",(E10)/$AE10))</f>
        <v xml:space="preserve"> </v>
      </c>
      <c r="G10" s="445">
        <v>36580</v>
      </c>
      <c r="H10" s="593">
        <f>IF($AE10&lt;1," ",IF(G10&lt;1," ",(G10)/$AE10))</f>
        <v>6.3067116998294884E-2</v>
      </c>
      <c r="I10" s="445">
        <v>41860</v>
      </c>
      <c r="J10" s="593">
        <f>IF($AE10&lt;1," ",IF(I10&lt;1," ",(I10)/$AE10))</f>
        <v>7.2170298456769366E-2</v>
      </c>
      <c r="K10" s="445">
        <v>65845</v>
      </c>
      <c r="L10" s="391">
        <f>IF($AE10&lt;1," ",IF(K10&lt;1," ",(K10)/$AE10))</f>
        <v>0.11352253468432821</v>
      </c>
      <c r="M10" s="445">
        <v>60931.439784320006</v>
      </c>
      <c r="N10" s="390">
        <f>IF($AE10&lt;1," ",IF(M10&lt;1," ",(M10)/$AE10))</f>
        <v>0.10505112743991987</v>
      </c>
      <c r="O10" s="445">
        <v>60931.439784320006</v>
      </c>
      <c r="P10" s="390">
        <f>IF($AE10&lt;1," ",IF(O10&lt;1," ",(O10)/$AE10))</f>
        <v>0.10505112743991987</v>
      </c>
      <c r="Q10" s="445">
        <v>60931.439784320006</v>
      </c>
      <c r="R10" s="593">
        <f>IF($AE10&lt;1," ",IF(Q10&lt;1," ",(Q10)/$AE10))</f>
        <v>0.10505112743991987</v>
      </c>
      <c r="S10" s="445">
        <v>60931.439784320006</v>
      </c>
      <c r="T10" s="390">
        <f>IF($AE10&lt;1," ",IF(S10&lt;1," ",(S10)/$AE10))</f>
        <v>0.10505112743991987</v>
      </c>
      <c r="U10" s="445">
        <v>60931.439784320006</v>
      </c>
      <c r="V10" s="390">
        <f>IF($AE10&lt;1," ",IF(U10&lt;1," ",(U10)/$AE10))</f>
        <v>0.10505112743991987</v>
      </c>
      <c r="W10" s="445">
        <v>60931.439784320006</v>
      </c>
      <c r="X10" s="390">
        <f>IF($AE10&lt;1," ",IF(W10&lt;1," ",(W10)/$AE10))</f>
        <v>0.10505112743991987</v>
      </c>
      <c r="Y10" s="445">
        <v>60931.439784320006</v>
      </c>
      <c r="Z10" s="390">
        <f>IF($AE10&lt;1," ",IF(Y10&lt;1," ",(Y10)/$AE10))</f>
        <v>0.10505112743991987</v>
      </c>
      <c r="AA10" s="445">
        <v>9212</v>
      </c>
      <c r="AB10" s="390">
        <f>IF($AE10&lt;1," ",IF(AA10&lt;1," ",(AA10)/$AE10))</f>
        <v>1.5882293105202089E-2</v>
      </c>
      <c r="AC10" s="450"/>
      <c r="AD10" s="434">
        <f>+E10+G10+I10+K10+M10+O10+Q10+S10+U10+W10+Y10+AA10+AC10</f>
        <v>580017.07849024003</v>
      </c>
      <c r="AE10" s="434">
        <f>'1st Interim-Summary MYP'!G13</f>
        <v>580017</v>
      </c>
      <c r="AF10" s="434">
        <f>+AE10-AD10</f>
        <v>-7.8490240033715963E-2</v>
      </c>
    </row>
    <row r="11" spans="1:32" ht="15.75">
      <c r="A11" s="462"/>
      <c r="B11" s="146" t="s">
        <v>164</v>
      </c>
      <c r="C11" s="322">
        <v>8012</v>
      </c>
      <c r="D11" s="1224"/>
      <c r="E11" s="433"/>
      <c r="F11" s="593" t="str">
        <f>IF($AE11&lt;1," ",IF(E11&lt;1," ",(E11)/$AE11))</f>
        <v xml:space="preserve"> </v>
      </c>
      <c r="G11" s="445"/>
      <c r="H11" s="593" t="str">
        <f>IF($AE11&lt;1," ",IF(G11&lt;1," ",(G11)/$AE11))</f>
        <v xml:space="preserve"> </v>
      </c>
      <c r="I11" s="445"/>
      <c r="J11" s="593" t="str">
        <f>IF($AE11&lt;1," ",IF(I11&lt;1," ",(I11)/$AE11))</f>
        <v xml:space="preserve"> </v>
      </c>
      <c r="K11" s="445">
        <v>3114</v>
      </c>
      <c r="L11" s="391">
        <f>IF($AE11&lt;1," ",IF(K11&lt;1," ",(K11)/$AE11))</f>
        <v>0.25</v>
      </c>
      <c r="M11" s="433">
        <v>1168</v>
      </c>
      <c r="N11" s="390">
        <f>IF($AE11&lt;1," ",IF(M11&lt;1," ",(M11)/$AE11))</f>
        <v>9.3770070648683368E-2</v>
      </c>
      <c r="O11" s="433">
        <v>1168</v>
      </c>
      <c r="P11" s="390">
        <f>IF($AE11&lt;1," ",IF(O11&lt;1," ",(O11)/$AE11))</f>
        <v>9.3770070648683368E-2</v>
      </c>
      <c r="Q11" s="433">
        <v>1168</v>
      </c>
      <c r="R11" s="593">
        <f>IF($AE11&lt;1," ",IF(Q11&lt;1," ",(Q11)/$AE11))</f>
        <v>9.3770070648683368E-2</v>
      </c>
      <c r="S11" s="433">
        <v>1168</v>
      </c>
      <c r="T11" s="390">
        <f>IF($AE11&lt;1," ",IF(S11&lt;1," ",(S11)/$AE11))</f>
        <v>9.3770070648683368E-2</v>
      </c>
      <c r="U11" s="433">
        <v>1168</v>
      </c>
      <c r="V11" s="390">
        <f>IF($AE11&lt;1," ",IF(U11&lt;1," ",(U11)/$AE11))</f>
        <v>9.3770070648683368E-2</v>
      </c>
      <c r="W11" s="433">
        <v>1168</v>
      </c>
      <c r="X11" s="390">
        <f>IF($AE11&lt;1," ",IF(W11&lt;1," ",(W11)/$AE11))</f>
        <v>9.3770070648683368E-2</v>
      </c>
      <c r="Y11" s="433">
        <v>1168</v>
      </c>
      <c r="Z11" s="390">
        <f>IF($AE11&lt;1," ",IF(Y11&lt;1," ",(Y11)/$AE11))</f>
        <v>9.3770070648683368E-2</v>
      </c>
      <c r="AA11" s="433">
        <v>1168</v>
      </c>
      <c r="AB11" s="390">
        <f>IF($AE11&lt;1," ",IF(AA11&lt;1," ",(AA11)/$AE11))</f>
        <v>9.3770070648683368E-2</v>
      </c>
      <c r="AC11" s="433"/>
      <c r="AD11" s="434">
        <f>+E11+G11+I11+K11+M11+O11+Q11+S11+U11+W11+Y11+AA11+AC11</f>
        <v>12458</v>
      </c>
      <c r="AE11" s="434">
        <f>'1st Interim-Summary MYP'!G14</f>
        <v>12456</v>
      </c>
      <c r="AF11" s="434">
        <f>+AE11-AD11</f>
        <v>-2</v>
      </c>
    </row>
    <row r="12" spans="1:32" ht="15.75">
      <c r="A12" s="462"/>
      <c r="B12" s="146" t="s">
        <v>317</v>
      </c>
      <c r="C12" s="322">
        <v>8019</v>
      </c>
      <c r="D12" s="1228"/>
      <c r="E12" s="433"/>
      <c r="F12" s="593" t="str">
        <f>IF($AE12&lt;1," ",IF(E12&lt;1," ",(E12)/$AE12))</f>
        <v xml:space="preserve"> </v>
      </c>
      <c r="G12" s="445"/>
      <c r="H12" s="593" t="str">
        <f>IF($AE12&lt;1," ",IF(G12&lt;1," ",(G12)/$AE12))</f>
        <v xml:space="preserve"> </v>
      </c>
      <c r="I12" s="445"/>
      <c r="J12" s="593" t="str">
        <f>IF($AE12&lt;1," ",IF(I12&lt;1," ",(I12)/$AE12))</f>
        <v xml:space="preserve"> </v>
      </c>
      <c r="K12" s="445"/>
      <c r="L12" s="391" t="str">
        <f>IF($AE12&lt;1," ",IF(K12&lt;1," ",(K12)/$AE12))</f>
        <v xml:space="preserve"> </v>
      </c>
      <c r="M12" s="433"/>
      <c r="N12" s="390" t="str">
        <f>IF($AE12&lt;1," ",IF(M12&lt;1," ",(M12)/$AE12))</f>
        <v xml:space="preserve"> </v>
      </c>
      <c r="O12" s="445"/>
      <c r="P12" s="390" t="str">
        <f>IF($AE12&lt;1," ",IF(O12&lt;1," ",(O12)/$AE12))</f>
        <v xml:space="preserve"> </v>
      </c>
      <c r="Q12" s="445"/>
      <c r="R12" s="593" t="str">
        <f>IF($AE12&lt;1," ",IF(Q12&lt;1," ",(Q12)/$AE12))</f>
        <v xml:space="preserve"> </v>
      </c>
      <c r="S12" s="445"/>
      <c r="T12" s="390" t="str">
        <f>IF($AE12&lt;1," ",IF(S12&lt;1," ",(S12)/$AE12))</f>
        <v xml:space="preserve"> </v>
      </c>
      <c r="U12" s="445"/>
      <c r="V12" s="390" t="str">
        <f>IF($AE12&lt;1," ",IF(U12&lt;1," ",(U12)/$AE12))</f>
        <v xml:space="preserve"> </v>
      </c>
      <c r="W12" s="445"/>
      <c r="X12" s="390" t="str">
        <f>IF($AE12&lt;1," ",IF(W12&lt;1," ",(W12)/$AE12))</f>
        <v xml:space="preserve"> </v>
      </c>
      <c r="Y12" s="445"/>
      <c r="Z12" s="390" t="str">
        <f>IF($AE12&lt;1," ",IF(Y12&lt;1," ",(Y12)/$AE12))</f>
        <v xml:space="preserve"> </v>
      </c>
      <c r="AA12" s="445"/>
      <c r="AB12" s="390" t="str">
        <f>IF($AE12&lt;1," ",IF(AA12&lt;1," ",(AA12)/$AE12))</f>
        <v xml:space="preserve"> </v>
      </c>
      <c r="AC12" s="450"/>
      <c r="AD12" s="434">
        <f>+E12+G12+I12+K12+M12+O12+Q12+S12+U12+W12+Y12+AA12+AC12</f>
        <v>0</v>
      </c>
      <c r="AE12" s="435">
        <f>'1st Interim-Summary MYP'!G15</f>
        <v>0</v>
      </c>
      <c r="AF12" s="434">
        <f>+AE12-AD12</f>
        <v>0</v>
      </c>
    </row>
    <row r="13" spans="1:32" ht="15.75">
      <c r="A13" s="462"/>
      <c r="B13" s="146" t="s">
        <v>318</v>
      </c>
      <c r="C13" s="322">
        <v>8096</v>
      </c>
      <c r="D13" s="1228"/>
      <c r="E13" s="433"/>
      <c r="F13" s="593" t="str">
        <f>IF($AE13&lt;1," ",IF(E13&lt;1," ",(E13)/$AE13))</f>
        <v xml:space="preserve"> </v>
      </c>
      <c r="G13" s="445"/>
      <c r="H13" s="593" t="str">
        <f>IF($AE13&lt;1," ",IF(G13&lt;1," ",(G13)/$AE13))</f>
        <v xml:space="preserve"> </v>
      </c>
      <c r="I13" s="445"/>
      <c r="J13" s="593" t="str">
        <f>IF($AE13&lt;1," ",IF(I13&lt;1," ",(I13)/$AE13))</f>
        <v xml:space="preserve"> </v>
      </c>
      <c r="K13" s="445"/>
      <c r="L13" s="391" t="str">
        <f>IF($AE13&lt;1," ",IF(K13&lt;1," ",(K13)/$AE13))</f>
        <v xml:space="preserve"> </v>
      </c>
      <c r="M13" s="433">
        <v>2077</v>
      </c>
      <c r="N13" s="390">
        <f>IF($AE13&lt;1," ",IF(M13&lt;1," ",(M13)/$AE13))</f>
        <v>0.12501504755025883</v>
      </c>
      <c r="O13" s="433">
        <v>2077</v>
      </c>
      <c r="P13" s="390">
        <f>IF($AE13&lt;1," ",IF(O13&lt;1," ",(O13)/$AE13))</f>
        <v>0.12501504755025883</v>
      </c>
      <c r="Q13" s="433">
        <v>2077</v>
      </c>
      <c r="R13" s="593">
        <f>IF($AE13&lt;1," ",IF(Q13&lt;1," ",(Q13)/$AE13))</f>
        <v>0.12501504755025883</v>
      </c>
      <c r="S13" s="433">
        <v>2077</v>
      </c>
      <c r="T13" s="390">
        <f>IF($AE13&lt;1," ",IF(S13&lt;1," ",(S13)/$AE13))</f>
        <v>0.12501504755025883</v>
      </c>
      <c r="U13" s="433">
        <v>2077</v>
      </c>
      <c r="V13" s="390">
        <f>IF($AE13&lt;1," ",IF(U13&lt;1," ",(U13)/$AE13))</f>
        <v>0.12501504755025883</v>
      </c>
      <c r="W13" s="433">
        <v>2077</v>
      </c>
      <c r="X13" s="390">
        <f>IF($AE13&lt;1," ",IF(W13&lt;1," ",(W13)/$AE13))</f>
        <v>0.12501504755025883</v>
      </c>
      <c r="Y13" s="433">
        <v>2077</v>
      </c>
      <c r="Z13" s="390">
        <f>IF($AE13&lt;1," ",IF(Y13&lt;1," ",(Y13)/$AE13))</f>
        <v>0.12501504755025883</v>
      </c>
      <c r="AA13" s="433">
        <v>2077</v>
      </c>
      <c r="AB13" s="390">
        <f>IF($AE13&lt;1," ",IF(AA13&lt;1," ",(AA13)/$AE13))</f>
        <v>0.12501504755025883</v>
      </c>
      <c r="AC13" s="450"/>
      <c r="AD13" s="434">
        <f>+E13+G13+I13+K13+M13+O13+Q13+S13+U13+W13+Y13+AA13+AC13</f>
        <v>16616</v>
      </c>
      <c r="AE13" s="434">
        <f>'1st Interim-Summary MYP'!G16</f>
        <v>16614</v>
      </c>
      <c r="AF13" s="434">
        <f>+AE13-AD13</f>
        <v>-2</v>
      </c>
    </row>
    <row r="14" spans="1:32" ht="15.75">
      <c r="A14" s="461" t="s">
        <v>320</v>
      </c>
      <c r="B14" s="153"/>
      <c r="C14" s="322" t="s">
        <v>105</v>
      </c>
      <c r="D14" s="1224"/>
      <c r="E14" s="433"/>
      <c r="F14" s="593" t="str">
        <f>IF($AE14&lt;1," ",IF(E14&lt;1," ",(E14)/$AE14))</f>
        <v xml:space="preserve"> </v>
      </c>
      <c r="G14" s="445"/>
      <c r="H14" s="593" t="str">
        <f>IF($AE14&lt;1," ",IF(G14&lt;1," ",(G14)/$AE14))</f>
        <v xml:space="preserve"> </v>
      </c>
      <c r="I14" s="445"/>
      <c r="J14" s="593" t="str">
        <f>IF($AE14&lt;1," ",IF(I14&lt;1," ",(I14)/$AE14))</f>
        <v xml:space="preserve"> </v>
      </c>
      <c r="K14" s="445"/>
      <c r="L14" s="391" t="str">
        <f>IF($AE14&lt;1," ",IF(K14&lt;1," ",(K14)/$AE14))</f>
        <v xml:space="preserve"> </v>
      </c>
      <c r="M14" s="433"/>
      <c r="N14" s="390" t="str">
        <f>IF($AE14&lt;1," ",IF(M14&lt;1," ",(M14)/$AE14))</f>
        <v xml:space="preserve"> </v>
      </c>
      <c r="O14" s="433"/>
      <c r="P14" s="390" t="str">
        <f>IF($AE14&lt;1," ",IF(O14&lt;1," ",(O14)/$AE14))</f>
        <v xml:space="preserve"> </v>
      </c>
      <c r="Q14" s="433"/>
      <c r="R14" s="593" t="str">
        <f>IF($AE14&lt;1," ",IF(Q14&lt;1," ",(Q14)/$AE14))</f>
        <v xml:space="preserve"> </v>
      </c>
      <c r="S14" s="433"/>
      <c r="T14" s="390" t="str">
        <f>IF($AE14&lt;1," ",IF(S14&lt;1," ",(S14)/$AE14))</f>
        <v xml:space="preserve"> </v>
      </c>
      <c r="U14" s="433"/>
      <c r="V14" s="390" t="str">
        <f>IF($AE14&lt;1," ",IF(U14&lt;1," ",(U14)/$AE14))</f>
        <v xml:space="preserve"> </v>
      </c>
      <c r="W14" s="433"/>
      <c r="X14" s="390" t="str">
        <f>IF($AE14&lt;1," ",IF(W14&lt;1," ",(W14)/$AE14))</f>
        <v xml:space="preserve"> </v>
      </c>
      <c r="Y14" s="433"/>
      <c r="Z14" s="390" t="str">
        <f>IF($AE14&lt;1," ",IF(Y14&lt;1," ",(Y14)/$AE14))</f>
        <v xml:space="preserve"> </v>
      </c>
      <c r="AA14" s="433"/>
      <c r="AB14" s="390" t="str">
        <f>IF($AE14&lt;1," ",IF(AA14&lt;1," ",(AA14)/$AE14))</f>
        <v xml:space="preserve"> </v>
      </c>
      <c r="AC14" s="433"/>
      <c r="AD14" s="434">
        <f>+E14+G14+I14+K14+M14+O14+Q14+S14+U14+W14+Y14+AA14+AC14</f>
        <v>0</v>
      </c>
      <c r="AE14" s="434">
        <f>'1st Interim-Summary MYP'!G17</f>
        <v>0</v>
      </c>
      <c r="AF14" s="434">
        <f t="shared" ref="AF14:AF22" si="0">+AE14-AD14</f>
        <v>0</v>
      </c>
    </row>
    <row r="15" spans="1:32" ht="15.75">
      <c r="A15" s="462" t="s">
        <v>321</v>
      </c>
      <c r="B15" s="146"/>
      <c r="C15" s="146"/>
      <c r="D15" s="1224"/>
      <c r="E15" s="570"/>
      <c r="F15" s="593"/>
      <c r="G15" s="446"/>
      <c r="H15" s="593"/>
      <c r="I15" s="446"/>
      <c r="J15" s="593"/>
      <c r="K15" s="446"/>
      <c r="L15" s="391"/>
      <c r="M15" s="570"/>
      <c r="N15" s="390"/>
      <c r="O15" s="446"/>
      <c r="P15" s="390"/>
      <c r="Q15" s="446"/>
      <c r="R15" s="593"/>
      <c r="S15" s="446"/>
      <c r="T15" s="390"/>
      <c r="U15" s="446"/>
      <c r="V15" s="390"/>
      <c r="W15" s="446"/>
      <c r="X15" s="390"/>
      <c r="Y15" s="446"/>
      <c r="Z15" s="390"/>
      <c r="AA15" s="446"/>
      <c r="AB15" s="390"/>
      <c r="AC15" s="1198"/>
      <c r="AD15" s="434"/>
      <c r="AE15" s="434"/>
      <c r="AF15" s="434"/>
    </row>
    <row r="16" spans="1:32" ht="15.75">
      <c r="A16" s="462"/>
      <c r="B16" s="146" t="s">
        <v>322</v>
      </c>
      <c r="C16" s="322">
        <v>8560</v>
      </c>
      <c r="D16" s="1224"/>
      <c r="E16" s="433"/>
      <c r="F16" s="593" t="str">
        <f>IF($AE16&lt;1," ",IF(E16&lt;1," ",(E16)/$AE16))</f>
        <v xml:space="preserve"> </v>
      </c>
      <c r="G16" s="445"/>
      <c r="H16" s="593" t="str">
        <f>IF($AE16&lt;1," ",IF(G16&lt;1," ",(G16)/$AE16))</f>
        <v xml:space="preserve"> </v>
      </c>
      <c r="I16" s="445"/>
      <c r="J16" s="593" t="str">
        <f>IF($AE16&lt;1," ",IF(I16&lt;1," ",(I16)/$AE16))</f>
        <v xml:space="preserve"> </v>
      </c>
      <c r="K16" s="445"/>
      <c r="L16" s="391" t="str">
        <f>IF($AE16&lt;1," ",IF(K16&lt;1," ",(K16)/$AE16))</f>
        <v xml:space="preserve"> </v>
      </c>
      <c r="M16" s="433"/>
      <c r="N16" s="390" t="str">
        <f>IF($AE16&lt;1," ",IF(M16&lt;1," ",(M16)/$AE16))</f>
        <v xml:space="preserve"> </v>
      </c>
      <c r="O16" s="445"/>
      <c r="P16" s="390" t="str">
        <f>IF($AE16&lt;1," ",IF(O16&lt;1," ",(O16)/$AE16))</f>
        <v xml:space="preserve"> </v>
      </c>
      <c r="Q16" s="445"/>
      <c r="R16" s="593" t="str">
        <f>IF($AE16&lt;1," ",IF(Q16&lt;1," ",(Q16)/$AE16))</f>
        <v xml:space="preserve"> </v>
      </c>
      <c r="S16" s="445"/>
      <c r="T16" s="390" t="str">
        <f>IF($AE16&lt;1," ",IF(S16&lt;1," ",(S16)/$AE16))</f>
        <v xml:space="preserve"> </v>
      </c>
      <c r="U16" s="445"/>
      <c r="V16" s="390" t="str">
        <f>IF($AE16&lt;1," ",IF(U16&lt;1," ",(U16)/$AE16))</f>
        <v xml:space="preserve"> </v>
      </c>
      <c r="W16" s="445"/>
      <c r="X16" s="390" t="str">
        <f>IF($AE16&lt;1," ",IF(W16&lt;1," ",(W16)/$AE16))</f>
        <v xml:space="preserve"> </v>
      </c>
      <c r="Y16" s="445"/>
      <c r="Z16" s="390" t="str">
        <f>IF($AE16&lt;1," ",IF(Y16&lt;1," ",(Y16)/$AE16))</f>
        <v xml:space="preserve"> </v>
      </c>
      <c r="AA16" s="445"/>
      <c r="AB16" s="390" t="str">
        <f>IF($AE16&lt;1," ",IF(AA16&lt;1," ",(AA16)/$AE16))</f>
        <v xml:space="preserve"> </v>
      </c>
      <c r="AC16" s="450"/>
      <c r="AD16" s="434">
        <f>+E16+G16+I16+K16+M16+O16+Q16+S16+U16+W16+Y16+AA16+AC16</f>
        <v>0</v>
      </c>
      <c r="AE16" s="434">
        <f>'1st Interim-Summary MYP'!G19</f>
        <v>0</v>
      </c>
      <c r="AF16" s="434">
        <f t="shared" si="0"/>
        <v>0</v>
      </c>
    </row>
    <row r="17" spans="1:32" ht="15.75">
      <c r="A17" s="462"/>
      <c r="B17" s="146" t="s">
        <v>323</v>
      </c>
      <c r="C17" s="322">
        <v>8560</v>
      </c>
      <c r="D17" s="1224"/>
      <c r="E17" s="433"/>
      <c r="F17" s="593" t="str">
        <f>IF($AE17&lt;1," ",IF(E17&lt;1," ",(E17)/$AE17))</f>
        <v xml:space="preserve"> </v>
      </c>
      <c r="G17" s="445"/>
      <c r="H17" s="593" t="str">
        <f>IF($AE17&lt;1," ",IF(G17&lt;1," ",(G17)/$AE17))</f>
        <v xml:space="preserve"> </v>
      </c>
      <c r="I17" s="445"/>
      <c r="J17" s="593" t="str">
        <f>IF($AE17&lt;1," ",IF(I17&lt;1," ",(I17)/$AE17))</f>
        <v xml:space="preserve"> </v>
      </c>
      <c r="K17" s="445"/>
      <c r="L17" s="391" t="str">
        <f>IF($AE17&lt;1," ",IF(K17&lt;1," ",(K17)/$AE17))</f>
        <v xml:space="preserve"> </v>
      </c>
      <c r="M17" s="433"/>
      <c r="N17" s="390" t="str">
        <f>IF($AE17&lt;1," ",IF(M17&lt;1," ",(M17)/$AE17))</f>
        <v xml:space="preserve"> </v>
      </c>
      <c r="O17" s="445"/>
      <c r="P17" s="390" t="str">
        <f>IF($AE17&lt;1," ",IF(O17&lt;1," ",(O17)/$AE17))</f>
        <v xml:space="preserve"> </v>
      </c>
      <c r="Q17" s="445"/>
      <c r="R17" s="593" t="str">
        <f>IF($AE17&lt;1," ",IF(Q17&lt;1," ",(Q17)/$AE17))</f>
        <v xml:space="preserve"> </v>
      </c>
      <c r="S17" s="445"/>
      <c r="T17" s="390" t="str">
        <f>IF($AE17&lt;1," ",IF(S17&lt;1," ",(S17)/$AE17))</f>
        <v xml:space="preserve"> </v>
      </c>
      <c r="U17" s="445"/>
      <c r="V17" s="390" t="str">
        <f>IF($AE17&lt;1," ",IF(U17&lt;1," ",(U17)/$AE17))</f>
        <v xml:space="preserve"> </v>
      </c>
      <c r="W17" s="445"/>
      <c r="X17" s="390" t="str">
        <f>IF($AE17&lt;1," ",IF(W17&lt;1," ",(W17)/$AE17))</f>
        <v xml:space="preserve"> </v>
      </c>
      <c r="Y17" s="445"/>
      <c r="Z17" s="390" t="str">
        <f>IF($AE17&lt;1," ",IF(Y17&lt;1," ",(Y17)/$AE17))</f>
        <v xml:space="preserve"> </v>
      </c>
      <c r="AA17" s="445"/>
      <c r="AB17" s="390" t="str">
        <f>IF($AE17&lt;1," ",IF(AA17&lt;1," ",(AA17)/$AE17))</f>
        <v xml:space="preserve"> </v>
      </c>
      <c r="AC17" s="450"/>
      <c r="AD17" s="434">
        <f>+E17+G17+I17+K17+M17+O17+Q17+S17+U17+W17+Y17+AA17+AC17</f>
        <v>0</v>
      </c>
      <c r="AE17" s="434">
        <f>'1st Interim-Summary MYP'!G20</f>
        <v>0</v>
      </c>
      <c r="AF17" s="434">
        <f>+AE17-AD17</f>
        <v>0</v>
      </c>
    </row>
    <row r="18" spans="1:32" ht="15.75">
      <c r="A18" s="462"/>
      <c r="B18" s="146" t="s">
        <v>324</v>
      </c>
      <c r="C18" s="322" t="s">
        <v>106</v>
      </c>
      <c r="D18" s="1224"/>
      <c r="E18" s="433"/>
      <c r="F18" s="593" t="str">
        <f>IF($AE18&lt;1," ",IF(E18&lt;1," ",(E18)/$AE18))</f>
        <v xml:space="preserve"> </v>
      </c>
      <c r="G18" s="445"/>
      <c r="H18" s="593" t="str">
        <f>IF($AE18&lt;1," ",IF(G18&lt;1," ",(G18)/$AE18))</f>
        <v xml:space="preserve"> </v>
      </c>
      <c r="I18" s="445"/>
      <c r="J18" s="593" t="str">
        <f>IF($AE18&lt;1," ",IF(I18&lt;1," ",(I18)/$AE18))</f>
        <v xml:space="preserve"> </v>
      </c>
      <c r="K18" s="445">
        <v>10718</v>
      </c>
      <c r="L18" s="391" t="str">
        <f>IF($AE18&lt;1," ",IF(K18&lt;1," ",(K18)/$AE18))</f>
        <v xml:space="preserve"> </v>
      </c>
      <c r="M18" s="433">
        <v>4236</v>
      </c>
      <c r="N18" s="390" t="str">
        <f>IF($AE18&lt;1," ",IF(M18&lt;1," ",(M18)/$AE18))</f>
        <v xml:space="preserve"> </v>
      </c>
      <c r="O18" s="433">
        <v>4236</v>
      </c>
      <c r="P18" s="390" t="str">
        <f>IF($AE18&lt;1," ",IF(O18&lt;1," ",(O18)/$AE18))</f>
        <v xml:space="preserve"> </v>
      </c>
      <c r="Q18" s="433">
        <v>4236</v>
      </c>
      <c r="R18" s="593" t="str">
        <f>IF($AE18&lt;1," ",IF(Q18&lt;1," ",(Q18)/$AE18))</f>
        <v xml:space="preserve"> </v>
      </c>
      <c r="S18" s="433">
        <v>4236</v>
      </c>
      <c r="T18" s="390" t="str">
        <f>IF($AE18&lt;1," ",IF(S18&lt;1," ",(S18)/$AE18))</f>
        <v xml:space="preserve"> </v>
      </c>
      <c r="U18" s="433">
        <v>4236</v>
      </c>
      <c r="V18" s="390" t="str">
        <f>IF($AE18&lt;1," ",IF(U18&lt;1," ",(U18)/$AE18))</f>
        <v xml:space="preserve"> </v>
      </c>
      <c r="W18" s="433">
        <v>4236</v>
      </c>
      <c r="X18" s="390" t="str">
        <f>IF($AE18&lt;1," ",IF(W18&lt;1," ",(W18)/$AE18))</f>
        <v xml:space="preserve"> </v>
      </c>
      <c r="Y18" s="433">
        <v>4236</v>
      </c>
      <c r="Z18" s="390" t="str">
        <f>IF($AE18&lt;1," ",IF(Y18&lt;1," ",(Y18)/$AE18))</f>
        <v xml:space="preserve"> </v>
      </c>
      <c r="AA18" s="433">
        <v>1000</v>
      </c>
      <c r="AB18" s="390" t="str">
        <f>IF($AE18&lt;1," ",IF(AA18&lt;1," ",(AA18)/$AE18))</f>
        <v xml:space="preserve"> </v>
      </c>
      <c r="AC18" s="450"/>
      <c r="AD18" s="434">
        <f>+E18+G18+I18+K18+M18+O18+Q18+S18+U18+W18+Y18+AA18+AC18</f>
        <v>41370</v>
      </c>
      <c r="AE18" s="434">
        <f>'1st Interim-Summary MYP'!G21</f>
        <v>-25014</v>
      </c>
      <c r="AF18" s="434">
        <f t="shared" si="0"/>
        <v>-66384</v>
      </c>
    </row>
    <row r="19" spans="1:32" ht="15.75">
      <c r="A19" s="462" t="s">
        <v>325</v>
      </c>
      <c r="B19" s="146"/>
      <c r="C19" s="146"/>
      <c r="D19" s="1224"/>
      <c r="E19" s="570"/>
      <c r="F19" s="593"/>
      <c r="G19" s="446"/>
      <c r="H19" s="593"/>
      <c r="I19" s="446"/>
      <c r="J19" s="593"/>
      <c r="K19" s="446"/>
      <c r="L19" s="391"/>
      <c r="M19" s="570"/>
      <c r="N19" s="390"/>
      <c r="O19" s="446"/>
      <c r="P19" s="390"/>
      <c r="Q19" s="446"/>
      <c r="R19" s="593"/>
      <c r="S19" s="446"/>
      <c r="T19" s="390"/>
      <c r="U19" s="446"/>
      <c r="V19" s="390"/>
      <c r="W19" s="446"/>
      <c r="X19" s="390"/>
      <c r="Y19" s="446"/>
      <c r="Z19" s="390"/>
      <c r="AA19" s="446"/>
      <c r="AB19" s="390"/>
      <c r="AC19" s="1198"/>
      <c r="AD19" s="434"/>
      <c r="AE19" s="434"/>
      <c r="AF19" s="434"/>
    </row>
    <row r="20" spans="1:32" ht="15.75">
      <c r="A20" s="462"/>
      <c r="B20" s="146" t="s">
        <v>249</v>
      </c>
      <c r="C20" s="322">
        <v>8660</v>
      </c>
      <c r="D20" s="1224"/>
      <c r="E20" s="433"/>
      <c r="F20" s="593" t="str">
        <f>IF($AE20&lt;1," ",IF(E20&lt;1," ",(E20)/$AE20))</f>
        <v xml:space="preserve"> </v>
      </c>
      <c r="G20" s="445"/>
      <c r="H20" s="593" t="str">
        <f>IF($AE20&lt;1," ",IF(G20&lt;1," ",(G20)/$AE20))</f>
        <v xml:space="preserve"> </v>
      </c>
      <c r="I20" s="445"/>
      <c r="J20" s="593" t="str">
        <f>IF($AE20&lt;1," ",IF(I20&lt;1," ",(I20)/$AE20))</f>
        <v xml:space="preserve"> </v>
      </c>
      <c r="K20" s="445"/>
      <c r="L20" s="391" t="str">
        <f>IF($AE20&lt;1," ",IF(K20&lt;1," ",(K20)/$AE20))</f>
        <v xml:space="preserve"> </v>
      </c>
      <c r="M20" s="433"/>
      <c r="N20" s="390" t="str">
        <f>IF($AE20&lt;1," ",IF(M20&lt;1," ",(M20)/$AE20))</f>
        <v xml:space="preserve"> </v>
      </c>
      <c r="O20" s="445"/>
      <c r="P20" s="390" t="str">
        <f>IF($AE20&lt;1," ",IF(O20&lt;1," ",(O20)/$AE20))</f>
        <v xml:space="preserve"> </v>
      </c>
      <c r="Q20" s="445"/>
      <c r="R20" s="593" t="str">
        <f>IF($AE20&lt;1," ",IF(Q20&lt;1," ",(Q20)/$AE20))</f>
        <v xml:space="preserve"> </v>
      </c>
      <c r="S20" s="445"/>
      <c r="T20" s="390" t="str">
        <f>IF($AE20&lt;1," ",IF(S20&lt;1," ",(S20)/$AE20))</f>
        <v xml:space="preserve"> </v>
      </c>
      <c r="U20" s="445"/>
      <c r="V20" s="390" t="str">
        <f>IF($AE20&lt;1," ",IF(U20&lt;1," ",(U20)/$AE20))</f>
        <v xml:space="preserve"> </v>
      </c>
      <c r="W20" s="445"/>
      <c r="X20" s="390" t="str">
        <f>IF($AE20&lt;1," ",IF(W20&lt;1," ",(W20)/$AE20))</f>
        <v xml:space="preserve"> </v>
      </c>
      <c r="Y20" s="445"/>
      <c r="Z20" s="390" t="str">
        <f>IF($AE20&lt;1," ",IF(Y20&lt;1," ",(Y20)/$AE20))</f>
        <v xml:space="preserve"> </v>
      </c>
      <c r="AA20" s="445"/>
      <c r="AB20" s="390" t="str">
        <f>IF($AE20&lt;1," ",IF(AA20&lt;1," ",(AA20)/$AE20))</f>
        <v xml:space="preserve"> </v>
      </c>
      <c r="AC20" s="450"/>
      <c r="AD20" s="434">
        <f>+E20+G20+I20+K20+M20+O20+Q20+S20+U20+W20+Y20+AA20+AC20</f>
        <v>0</v>
      </c>
      <c r="AE20" s="434">
        <f>'1st Interim-Summary MYP'!G23</f>
        <v>0</v>
      </c>
      <c r="AF20" s="434">
        <f t="shared" si="0"/>
        <v>0</v>
      </c>
    </row>
    <row r="21" spans="1:32" ht="15.75">
      <c r="A21" s="462"/>
      <c r="B21" s="146" t="s">
        <v>326</v>
      </c>
      <c r="C21" s="322">
        <v>8792</v>
      </c>
      <c r="D21" s="1224"/>
      <c r="E21" s="433"/>
      <c r="F21" s="593" t="str">
        <f>IF($AE21&lt;1," ",IF(E21&lt;1," ",(E21)/$AE21))</f>
        <v xml:space="preserve"> </v>
      </c>
      <c r="G21" s="445"/>
      <c r="H21" s="593" t="str">
        <f>IF($AE21&lt;1," ",IF(G21&lt;1," ",(G21)/$AE21))</f>
        <v xml:space="preserve"> </v>
      </c>
      <c r="I21" s="445"/>
      <c r="J21" s="593" t="str">
        <f>IF($AE21&lt;1," ",IF(I21&lt;1," ",(I21)/$AE21))</f>
        <v xml:space="preserve"> </v>
      </c>
      <c r="K21" s="445"/>
      <c r="L21" s="391" t="str">
        <f>IF($AE21&lt;1," ",IF(K21&lt;1," ",(K21)/$AE21))</f>
        <v xml:space="preserve"> </v>
      </c>
      <c r="M21" s="433"/>
      <c r="N21" s="390" t="str">
        <f>IF($AE21&lt;1," ",IF(M21&lt;1," ",(M21)/$AE21))</f>
        <v xml:space="preserve"> </v>
      </c>
      <c r="O21" s="445"/>
      <c r="P21" s="390" t="str">
        <f>IF($AE21&lt;1," ",IF(O21&lt;1," ",(O21)/$AE21))</f>
        <v xml:space="preserve"> </v>
      </c>
      <c r="Q21" s="445"/>
      <c r="R21" s="593" t="str">
        <f>IF($AE21&lt;1," ",IF(Q21&lt;1," ",(Q21)/$AE21))</f>
        <v xml:space="preserve"> </v>
      </c>
      <c r="S21" s="445"/>
      <c r="T21" s="390" t="str">
        <f>IF($AE21&lt;1," ",IF(S21&lt;1," ",(S21)/$AE21))</f>
        <v xml:space="preserve"> </v>
      </c>
      <c r="U21" s="445"/>
      <c r="V21" s="390" t="str">
        <f>IF($AE21&lt;1," ",IF(U21&lt;1," ",(U21)/$AE21))</f>
        <v xml:space="preserve"> </v>
      </c>
      <c r="W21" s="445"/>
      <c r="X21" s="390" t="str">
        <f>IF($AE21&lt;1," ",IF(W21&lt;1," ",(W21)/$AE21))</f>
        <v xml:space="preserve"> </v>
      </c>
      <c r="Y21" s="445"/>
      <c r="Z21" s="390" t="str">
        <f>IF($AE21&lt;1," ",IF(Y21&lt;1," ",(Y21)/$AE21))</f>
        <v xml:space="preserve"> </v>
      </c>
      <c r="AA21" s="445"/>
      <c r="AB21" s="390" t="str">
        <f>IF($AE21&lt;1," ",IF(AA21&lt;1," ",(AA21)/$AE21))</f>
        <v xml:space="preserve"> </v>
      </c>
      <c r="AC21" s="450"/>
      <c r="AD21" s="434">
        <f>+E21+G21+I21+K21+M21+O21+Q21+S21+U21+W21+Y21+AA21+AC21</f>
        <v>0</v>
      </c>
      <c r="AE21" s="434">
        <f>'1st Interim-Summary MYP'!G24</f>
        <v>0</v>
      </c>
      <c r="AF21" s="434">
        <f t="shared" si="0"/>
        <v>0</v>
      </c>
    </row>
    <row r="22" spans="1:32" ht="15.75">
      <c r="A22" s="462"/>
      <c r="B22" s="146" t="s">
        <v>327</v>
      </c>
      <c r="C22" s="322" t="s">
        <v>107</v>
      </c>
      <c r="D22" s="1224"/>
      <c r="E22" s="433"/>
      <c r="F22" s="593" t="str">
        <f>IF($AE22&lt;1," ",IF(E22&lt;1," ",(E22)/$AE22))</f>
        <v xml:space="preserve"> </v>
      </c>
      <c r="G22" s="445"/>
      <c r="H22" s="593" t="str">
        <f>IF($AE22&lt;1," ",IF(G22&lt;1," ",(G22)/$AE22))</f>
        <v xml:space="preserve"> </v>
      </c>
      <c r="I22" s="445"/>
      <c r="J22" s="593" t="str">
        <f>IF($AE22&lt;1," ",IF(I22&lt;1," ",(I22)/$AE22))</f>
        <v xml:space="preserve"> </v>
      </c>
      <c r="K22" s="445"/>
      <c r="L22" s="391" t="str">
        <f>IF($AE22&lt;1," ",IF(K22&lt;1," ",(K22)/$AE22))</f>
        <v xml:space="preserve"> </v>
      </c>
      <c r="M22" s="433"/>
      <c r="N22" s="390" t="str">
        <f>IF($AE22&lt;1," ",IF(M22&lt;1," ",(M22)/$AE22))</f>
        <v xml:space="preserve"> </v>
      </c>
      <c r="O22" s="445"/>
      <c r="P22" s="390" t="str">
        <f>IF($AE22&lt;1," ",IF(O22&lt;1," ",(O22)/$AE22))</f>
        <v xml:space="preserve"> </v>
      </c>
      <c r="Q22" s="445"/>
      <c r="R22" s="593" t="str">
        <f>IF($AE22&lt;1," ",IF(Q22&lt;1," ",(Q22)/$AE22))</f>
        <v xml:space="preserve"> </v>
      </c>
      <c r="S22" s="445"/>
      <c r="T22" s="390" t="str">
        <f>IF($AE22&lt;1," ",IF(S22&lt;1," ",(S22)/$AE22))</f>
        <v xml:space="preserve"> </v>
      </c>
      <c r="U22" s="445"/>
      <c r="V22" s="390" t="str">
        <f>IF($AE22&lt;1," ",IF(U22&lt;1," ",(U22)/$AE22))</f>
        <v xml:space="preserve"> </v>
      </c>
      <c r="W22" s="445"/>
      <c r="X22" s="390" t="str">
        <f>IF($AE22&lt;1," ",IF(W22&lt;1," ",(W22)/$AE22))</f>
        <v xml:space="preserve"> </v>
      </c>
      <c r="Y22" s="445"/>
      <c r="Z22" s="390" t="str">
        <f>IF($AE22&lt;1," ",IF(Y22&lt;1," ",(Y22)/$AE22))</f>
        <v xml:space="preserve"> </v>
      </c>
      <c r="AA22" s="445"/>
      <c r="AB22" s="390" t="str">
        <f>IF($AE22&lt;1," ",IF(AA22&lt;1," ",(AA22)/$AE22))</f>
        <v xml:space="preserve"> </v>
      </c>
      <c r="AC22" s="450"/>
      <c r="AD22" s="434">
        <f>+E22+G22+I22+K22+M22+O22+Q22+S22+U22+W22+Y22+AA22+AC22</f>
        <v>0</v>
      </c>
      <c r="AE22" s="434">
        <f>'1st Interim-Summary MYP'!G25</f>
        <v>0</v>
      </c>
      <c r="AF22" s="434">
        <f t="shared" si="0"/>
        <v>0</v>
      </c>
    </row>
    <row r="23" spans="1:32" ht="16.5" thickBot="1">
      <c r="A23" s="461" t="s">
        <v>328</v>
      </c>
      <c r="B23" s="437"/>
      <c r="C23" s="438"/>
      <c r="D23" s="1229"/>
      <c r="E23" s="851">
        <f>SUM(E10:E22)</f>
        <v>0</v>
      </c>
      <c r="F23" s="595" t="str">
        <f>IF($AE23&lt;1," ",IF(E23&lt;1," ",(E23)/$AE23))</f>
        <v xml:space="preserve"> </v>
      </c>
      <c r="G23" s="850">
        <f>SUM(G10:G22)</f>
        <v>36580</v>
      </c>
      <c r="H23" s="595">
        <f>IF($AE23&lt;1," ",IF(G23&lt;1," ",(G23)/$AE23))</f>
        <v>6.2629157656662784E-2</v>
      </c>
      <c r="I23" s="850">
        <f>SUM(I10:I22)</f>
        <v>41860</v>
      </c>
      <c r="J23" s="595">
        <f>IF($AE23&lt;1," ",IF(I23&lt;1," ",(I23)/$AE23))</f>
        <v>7.1669123551336908E-2</v>
      </c>
      <c r="K23" s="850">
        <f>SUM(K10:K22)</f>
        <v>79677</v>
      </c>
      <c r="L23" s="575">
        <f>IF($AE23&lt;1," ",IF(K23&lt;1," ",(K23)/$AE23))</f>
        <v>0.13641616715718755</v>
      </c>
      <c r="M23" s="851">
        <f>SUM(M10:M22)</f>
        <v>68412.439784320013</v>
      </c>
      <c r="N23" s="439">
        <f>IF($AE23&lt;1," ",IF(M23&lt;1," ",(M23)/$AE23))</f>
        <v>0.1171299474283523</v>
      </c>
      <c r="O23" s="850">
        <f>SUM(O10:O22)</f>
        <v>68412.439784320013</v>
      </c>
      <c r="P23" s="439">
        <f>IF($AE23&lt;1," ",IF(O23&lt;1," ",(O23)/$AE23))</f>
        <v>0.1171299474283523</v>
      </c>
      <c r="Q23" s="850">
        <f>SUM(Q10:Q22)</f>
        <v>68412.439784320013</v>
      </c>
      <c r="R23" s="595">
        <f>IF($AE23&lt;1," ",IF(Q23&lt;1," ",(Q23)/$AE23))</f>
        <v>0.1171299474283523</v>
      </c>
      <c r="S23" s="850">
        <f>SUM(S10:S22)</f>
        <v>68412.439784320013</v>
      </c>
      <c r="T23" s="439">
        <f>IF($AE23&lt;1," ",IF(S23&lt;1," ",(S23)/$AE23))</f>
        <v>0.1171299474283523</v>
      </c>
      <c r="U23" s="850">
        <f>SUM(U10:U22)</f>
        <v>68412.439784320013</v>
      </c>
      <c r="V23" s="439">
        <f>IF($AE23&lt;1," ",IF(U23&lt;1," ",(U23)/$AE23))</f>
        <v>0.1171299474283523</v>
      </c>
      <c r="W23" s="850">
        <f>SUM(W10:W22)</f>
        <v>68412.439784320013</v>
      </c>
      <c r="X23" s="439">
        <f>IF($AE23&lt;1," ",IF(W23&lt;1," ",(W23)/$AE23))</f>
        <v>0.1171299474283523</v>
      </c>
      <c r="Y23" s="850">
        <f>SUM(Y10:Y22)</f>
        <v>68412.439784320013</v>
      </c>
      <c r="Z23" s="439">
        <f>IF($AE23&lt;1," ",IF(Y23&lt;1," ",(Y23)/$AE23))</f>
        <v>0.1171299474283523</v>
      </c>
      <c r="AA23" s="850">
        <f>SUM(AA10:AA22)</f>
        <v>13457</v>
      </c>
      <c r="AB23" s="439">
        <f>IF($AE23&lt;1," ",IF(AA23&lt;1," ",(AA23)/$AE23))</f>
        <v>2.3039928228149563E-2</v>
      </c>
      <c r="AC23" s="1199">
        <f>SUM(AC10:AC22)</f>
        <v>0</v>
      </c>
      <c r="AD23" s="852">
        <f>SUM(AD10:AD22)</f>
        <v>650461.07849024003</v>
      </c>
      <c r="AE23" s="852">
        <f>SUM(AE10:AE22)</f>
        <v>584073</v>
      </c>
      <c r="AF23" s="852">
        <f>SUM(AF10:AF22)</f>
        <v>-66388.078490240034</v>
      </c>
    </row>
    <row r="24" spans="1:32" ht="15.75">
      <c r="A24" s="463"/>
      <c r="B24" s="425"/>
      <c r="C24" s="76"/>
      <c r="D24" s="588"/>
      <c r="E24" s="78"/>
      <c r="F24" s="225"/>
      <c r="G24" s="78"/>
      <c r="H24" s="225"/>
      <c r="I24" s="78"/>
      <c r="J24" s="225"/>
      <c r="K24" s="78"/>
      <c r="L24" s="576"/>
      <c r="M24" s="78"/>
      <c r="N24" s="225"/>
      <c r="O24" s="78"/>
      <c r="P24" s="225"/>
      <c r="Q24" s="78"/>
      <c r="R24" s="225"/>
      <c r="S24" s="78"/>
      <c r="T24" s="225"/>
      <c r="U24" s="78"/>
      <c r="V24" s="225"/>
      <c r="W24" s="78"/>
      <c r="X24" s="225"/>
      <c r="Y24" s="78"/>
      <c r="Z24" s="225"/>
      <c r="AA24" s="78"/>
      <c r="AB24" s="225"/>
      <c r="AC24" s="1200"/>
      <c r="AD24" s="1161"/>
      <c r="AE24" s="1161"/>
      <c r="AF24" s="1179"/>
    </row>
    <row r="25" spans="1:32" ht="15.75">
      <c r="A25" s="71" t="s">
        <v>3</v>
      </c>
      <c r="B25" s="209"/>
      <c r="C25" s="428"/>
      <c r="D25" s="1227"/>
      <c r="E25" s="585"/>
      <c r="F25" s="539"/>
      <c r="G25" s="585"/>
      <c r="H25" s="539"/>
      <c r="I25" s="585"/>
      <c r="J25" s="539"/>
      <c r="K25" s="585"/>
      <c r="L25" s="608"/>
      <c r="M25" s="585"/>
      <c r="N25" s="539"/>
      <c r="O25" s="585"/>
      <c r="P25" s="539"/>
      <c r="Q25" s="585"/>
      <c r="R25" s="539"/>
      <c r="S25" s="585"/>
      <c r="T25" s="539"/>
      <c r="U25" s="585"/>
      <c r="V25" s="539"/>
      <c r="W25" s="585"/>
      <c r="X25" s="539"/>
      <c r="Y25" s="585"/>
      <c r="Z25" s="539"/>
      <c r="AA25" s="585"/>
      <c r="AB25" s="539"/>
      <c r="AC25" s="592"/>
      <c r="AD25" s="1165"/>
      <c r="AE25" s="1165"/>
      <c r="AF25" s="1174"/>
    </row>
    <row r="26" spans="1:32" ht="15.75">
      <c r="A26" s="462" t="s">
        <v>4</v>
      </c>
      <c r="B26" s="146"/>
      <c r="C26" s="322" t="s">
        <v>108</v>
      </c>
      <c r="D26" s="1224"/>
      <c r="E26" s="433">
        <f>'[1]FY21 Outlook (A)'!$D$81</f>
        <v>15562.72</v>
      </c>
      <c r="F26" s="593">
        <f>IF($AE$26&lt;1," ",IF(E26&lt;1," ",(E26)/$AE$26))</f>
        <v>4.9074402837997633E-2</v>
      </c>
      <c r="G26" s="445">
        <f>'[1]FY21 Outlook (A)'!$E$81</f>
        <v>18613.8</v>
      </c>
      <c r="H26" s="593">
        <f>IF($AE$26&lt;1," ",IF(G26&lt;1," ",(G26)/$AE$26))</f>
        <v>5.8695467087110757E-2</v>
      </c>
      <c r="I26" s="445">
        <v>63455.95</v>
      </c>
      <c r="J26" s="593">
        <f>IF($AE$26&lt;1," ",IF(I26&lt;1," ",(I26)/$AE$26))</f>
        <v>0.20009759558533699</v>
      </c>
      <c r="K26" s="445">
        <v>32923.861499999999</v>
      </c>
      <c r="L26" s="391">
        <f>IF($AE$26&lt;1," ",IF(K26&lt;1," ",(K26)/$AE$26))</f>
        <v>0.10381982341348049</v>
      </c>
      <c r="M26" s="433">
        <v>21949.241000000002</v>
      </c>
      <c r="N26" s="390">
        <f>IF($AE$26&lt;1," ",IF(M26&lt;1," ",(M26)/$AE$26))</f>
        <v>6.9213215608986994E-2</v>
      </c>
      <c r="O26" s="445">
        <v>21949.241000000002</v>
      </c>
      <c r="P26" s="593">
        <f>IF($AE$26&lt;1," ",IF(O26&lt;1," ",(O26)/$AE$26))</f>
        <v>6.9213215608986994E-2</v>
      </c>
      <c r="Q26" s="445">
        <v>21949.241000000002</v>
      </c>
      <c r="R26" s="593">
        <f>IF($AE$26&lt;1," ",IF(Q26&lt;1," ",(Q26)/$AE$26))</f>
        <v>6.9213215608986994E-2</v>
      </c>
      <c r="S26" s="445">
        <v>21949.241000000002</v>
      </c>
      <c r="T26" s="390">
        <f>IF($AE$26&lt;1," ",IF(S26&lt;1," ",(S26)/$AE$26))</f>
        <v>6.9213215608986994E-2</v>
      </c>
      <c r="U26" s="445">
        <v>21949.241000000002</v>
      </c>
      <c r="V26" s="390">
        <f>IF($AE$26&lt;1," ",IF(U26&lt;1," ",(U26)/$AE$26))</f>
        <v>6.9213215608986994E-2</v>
      </c>
      <c r="W26" s="445">
        <v>32923.861499999999</v>
      </c>
      <c r="X26" s="390">
        <f>IF($AE$26&lt;1," ",IF(W26&lt;1," ",(W26)/$AE$26))</f>
        <v>0.10381982341348049</v>
      </c>
      <c r="Y26" s="445">
        <v>32923.861499999999</v>
      </c>
      <c r="Z26" s="390">
        <f>IF($AE$26&lt;1," ",IF(Y26&lt;1," ",(Y26)/$AE$26))</f>
        <v>0.10381982341348049</v>
      </c>
      <c r="AA26" s="445">
        <v>10974.620500000001</v>
      </c>
      <c r="AB26" s="390">
        <f>IF($AE$26&lt;1," ",IF(AA26&lt;1," ",(AA26)/$AE$26))</f>
        <v>3.4606607804493497E-2</v>
      </c>
      <c r="AC26" s="450"/>
      <c r="AD26" s="442">
        <f t="shared" ref="AD26:AD33" si="1">+E26+G26+I26+K26+M26+O26+Q26+S26+U26+W26+Y26+AA26+AC26</f>
        <v>317124.88000000006</v>
      </c>
      <c r="AE26" s="442">
        <f>'1st Interim-Summary MYP'!G29</f>
        <v>317125</v>
      </c>
      <c r="AF26" s="442">
        <f t="shared" ref="AF26:AF33" si="2">+AE26-AD26</f>
        <v>0.11999999993713573</v>
      </c>
    </row>
    <row r="27" spans="1:32" ht="15.75">
      <c r="A27" s="462" t="s">
        <v>24</v>
      </c>
      <c r="B27" s="146"/>
      <c r="C27" s="322" t="s">
        <v>109</v>
      </c>
      <c r="D27" s="1224"/>
      <c r="E27" s="433"/>
      <c r="F27" s="593" t="str">
        <f>IF($AE$27&lt;1," ",IF(E27&lt;1," ",(E27)/$AE$27))</f>
        <v xml:space="preserve"> </v>
      </c>
      <c r="G27" s="445"/>
      <c r="H27" s="593" t="str">
        <f>IF($AE$27&lt;1," ",IF(G27&lt;1," ",(G27)/$AE$27))</f>
        <v xml:space="preserve"> </v>
      </c>
      <c r="I27" s="445"/>
      <c r="J27" s="593" t="str">
        <f>IF($AE$27&lt;1," ",IF(I27&lt;1," ",(I27)/$AE$27))</f>
        <v xml:space="preserve"> </v>
      </c>
      <c r="K27" s="445"/>
      <c r="L27" s="391" t="str">
        <f>IF($AE$27&lt;1," ",IF(K27&lt;1," ",(K27)/$AE$27))</f>
        <v xml:space="preserve"> </v>
      </c>
      <c r="M27" s="433"/>
      <c r="N27" s="390" t="str">
        <f>IF($AE$27&lt;1," ",IF(M27&lt;1," ",(M27)/$AE$27))</f>
        <v xml:space="preserve"> </v>
      </c>
      <c r="O27" s="445"/>
      <c r="P27" s="593" t="str">
        <f>IF($AE$27&lt;1," ",IF(O27&lt;1," ",(O27)/$AE$27))</f>
        <v xml:space="preserve"> </v>
      </c>
      <c r="Q27" s="445"/>
      <c r="R27" s="593" t="str">
        <f>IF($AE$27&lt;1," ",IF(Q27&lt;1," ",(Q27)/$AE$27))</f>
        <v xml:space="preserve"> </v>
      </c>
      <c r="S27" s="445"/>
      <c r="T27" s="390" t="str">
        <f>IF($AE$27&lt;1," ",IF(S27&lt;1," ",(S27)/$AE$27))</f>
        <v xml:space="preserve"> </v>
      </c>
      <c r="U27" s="445"/>
      <c r="V27" s="390" t="str">
        <f>IF($AE$27&lt;1," ",IF(U27&lt;1," ",(U27)/$AE$27))</f>
        <v xml:space="preserve"> </v>
      </c>
      <c r="W27" s="445"/>
      <c r="X27" s="390" t="str">
        <f>IF($AE$27&lt;1," ",IF(W27&lt;1," ",(W27)/$AE$27))</f>
        <v xml:space="preserve"> </v>
      </c>
      <c r="Y27" s="445"/>
      <c r="Z27" s="390" t="str">
        <f>IF($AE$27&lt;1," ",IF(Y27&lt;1," ",(Y27)/$AE$27))</f>
        <v xml:space="preserve"> </v>
      </c>
      <c r="AA27" s="445"/>
      <c r="AB27" s="390" t="str">
        <f>IF($AE$27&lt;1," ",IF(AA27&lt;1," ",(AA27)/$AE$27))</f>
        <v xml:space="preserve"> </v>
      </c>
      <c r="AC27" s="450"/>
      <c r="AD27" s="442">
        <f t="shared" si="1"/>
        <v>0</v>
      </c>
      <c r="AE27" s="442">
        <f>'1st Interim-Summary MYP'!G30</f>
        <v>0</v>
      </c>
      <c r="AF27" s="442">
        <f t="shared" si="2"/>
        <v>0</v>
      </c>
    </row>
    <row r="28" spans="1:32" ht="15.75">
      <c r="A28" s="462" t="s">
        <v>25</v>
      </c>
      <c r="B28" s="146"/>
      <c r="C28" s="322" t="s">
        <v>110</v>
      </c>
      <c r="D28" s="1224"/>
      <c r="E28" s="433">
        <f>'[1]FY21 Outlook (A)'!$D$103</f>
        <v>0</v>
      </c>
      <c r="F28" s="593" t="str">
        <f>IF($AE$28&lt;1," ",IF(E28&lt;1," ",(E28)/$AE$28))</f>
        <v xml:space="preserve"> </v>
      </c>
      <c r="G28" s="445">
        <f>'[1]FY21 Outlook (A)'!$E$103</f>
        <v>10004.120000000001</v>
      </c>
      <c r="H28" s="593">
        <f>IF($AE$28&lt;1," ",IF(G28&lt;1," ",(G28)/$AE$28))</f>
        <v>0.10369005296379599</v>
      </c>
      <c r="I28" s="445">
        <v>16149.47</v>
      </c>
      <c r="J28" s="593">
        <f>IF($AE$28&lt;1," ",IF(I28&lt;1," ",(I28)/$AE$28))</f>
        <v>0.16738497735305397</v>
      </c>
      <c r="K28" s="445">
        <v>10549.18</v>
      </c>
      <c r="L28" s="391">
        <f>IF($AE$28&lt;1," ",IF(K28&lt;1," ",(K28)/$AE$28))</f>
        <v>0.10933945543682176</v>
      </c>
      <c r="M28" s="433">
        <v>7032.7866666666669</v>
      </c>
      <c r="N28" s="390">
        <f>IF($AE$28&lt;1," ",IF(M28&lt;1," ",(M28)/$AE$28))</f>
        <v>7.2892970291214512E-2</v>
      </c>
      <c r="O28" s="433">
        <v>7032.7866666666669</v>
      </c>
      <c r="P28" s="593">
        <f>IF($AE$28&lt;1," ",IF(O28&lt;1," ",(O28)/$AE$28))</f>
        <v>7.2892970291214512E-2</v>
      </c>
      <c r="Q28" s="433">
        <v>7032.7866666666669</v>
      </c>
      <c r="R28" s="593">
        <f>IF($AE$28&lt;1," ",IF(Q28&lt;1," ",(Q28)/$AE$28))</f>
        <v>7.2892970291214512E-2</v>
      </c>
      <c r="S28" s="433">
        <v>7032.7866666666669</v>
      </c>
      <c r="T28" s="390">
        <f>IF($AE$28&lt;1," ",IF(S28&lt;1," ",(S28)/$AE$28))</f>
        <v>7.2892970291214512E-2</v>
      </c>
      <c r="U28" s="433">
        <v>7032.7866666666669</v>
      </c>
      <c r="V28" s="390">
        <f>IF($AE$28&lt;1," ",IF(U28&lt;1," ",(U28)/$AE$28))</f>
        <v>7.2892970291214512E-2</v>
      </c>
      <c r="W28" s="445">
        <v>10549.18</v>
      </c>
      <c r="X28" s="390">
        <f>IF($AE$28&lt;1," ",IF(W28&lt;1," ",(W28)/$AE$28))</f>
        <v>0.10933945543682176</v>
      </c>
      <c r="Y28" s="445">
        <v>10549.18</v>
      </c>
      <c r="Z28" s="390">
        <f>IF($AE$28&lt;1," ",IF(Y28&lt;1," ",(Y28)/$AE$28))</f>
        <v>0.10933945543682176</v>
      </c>
      <c r="AA28" s="445">
        <v>3516.3933333333334</v>
      </c>
      <c r="AB28" s="390">
        <f>IF($AE$28&lt;1," ",IF(AA28&lt;1," ",(AA28)/$AE$28))</f>
        <v>3.6446485145607256E-2</v>
      </c>
      <c r="AC28" s="450"/>
      <c r="AD28" s="442">
        <f t="shared" si="1"/>
        <v>96481.456666666665</v>
      </c>
      <c r="AE28" s="442">
        <f>'1st Interim-Summary MYP'!G31</f>
        <v>96481</v>
      </c>
      <c r="AF28" s="442">
        <f t="shared" si="2"/>
        <v>-0.45666666666511446</v>
      </c>
    </row>
    <row r="29" spans="1:32" ht="15.75">
      <c r="A29" s="462" t="s">
        <v>26</v>
      </c>
      <c r="B29" s="146"/>
      <c r="C29" s="322" t="s">
        <v>111</v>
      </c>
      <c r="D29" s="1224"/>
      <c r="E29" s="433"/>
      <c r="F29" s="593" t="str">
        <f>IF($AE$29&lt;1," ",IF(E29&lt;1," ",(E29)/$AE$29))</f>
        <v xml:space="preserve"> </v>
      </c>
      <c r="G29" s="445"/>
      <c r="H29" s="593" t="str">
        <f>IF($AE$29&lt;1," ",IF(G29&lt;1," ",(G29)/$AE$29))</f>
        <v xml:space="preserve"> </v>
      </c>
      <c r="I29" s="445">
        <v>23884.799999999999</v>
      </c>
      <c r="J29" s="593">
        <f>IF($AE$29&lt;1," ",IF(I29&lt;1," ",(I29)/$AE$29))</f>
        <v>0.78734177215189871</v>
      </c>
      <c r="K29" s="445">
        <v>6451.2000000000007</v>
      </c>
      <c r="L29" s="391">
        <f>IF($AE$29&lt;1," ",IF(K29&lt;1," ",(K29)/$AE$29))</f>
        <v>0.21265822784810129</v>
      </c>
      <c r="M29" s="433"/>
      <c r="N29" s="390" t="str">
        <f>IF($AE$29&lt;1," ",IF(M29&lt;1," ",(M29)/$AE$29))</f>
        <v xml:space="preserve"> </v>
      </c>
      <c r="O29" s="445"/>
      <c r="P29" s="593" t="str">
        <f>IF($AE$29&lt;1," ",IF(O29&lt;1," ",(O29)/$AE$29))</f>
        <v xml:space="preserve"> </v>
      </c>
      <c r="Q29" s="445"/>
      <c r="R29" s="593" t="str">
        <f>IF($AE$29&lt;1," ",IF(Q29&lt;1," ",(Q29)/$AE$29))</f>
        <v xml:space="preserve"> </v>
      </c>
      <c r="S29" s="445"/>
      <c r="T29" s="390" t="str">
        <f>IF($AE$29&lt;1," ",IF(S29&lt;1," ",(S29)/$AE$29))</f>
        <v xml:space="preserve"> </v>
      </c>
      <c r="U29" s="445"/>
      <c r="V29" s="390" t="str">
        <f>IF($AE$29&lt;1," ",IF(U29&lt;1," ",(U29)/$AE$29))</f>
        <v xml:space="preserve"> </v>
      </c>
      <c r="W29" s="445"/>
      <c r="X29" s="390" t="str">
        <f>IF($AE$29&lt;1," ",IF(W29&lt;1," ",(W29)/$AE$29))</f>
        <v xml:space="preserve"> </v>
      </c>
      <c r="Y29" s="445"/>
      <c r="Z29" s="390" t="str">
        <f>IF($AE$29&lt;1," ",IF(Y29&lt;1," ",(Y29)/$AE$29))</f>
        <v xml:space="preserve"> </v>
      </c>
      <c r="AA29" s="445"/>
      <c r="AB29" s="390" t="str">
        <f>IF($AE$29&lt;1," ",IF(AA29&lt;1," ",(AA29)/$AE$29))</f>
        <v xml:space="preserve"> </v>
      </c>
      <c r="AC29" s="450"/>
      <c r="AD29" s="442">
        <f t="shared" si="1"/>
        <v>30336</v>
      </c>
      <c r="AE29" s="442">
        <f>'1st Interim-Summary MYP'!G32</f>
        <v>30336</v>
      </c>
      <c r="AF29" s="442">
        <f t="shared" si="2"/>
        <v>0</v>
      </c>
    </row>
    <row r="30" spans="1:32" ht="15.75">
      <c r="A30" s="462" t="s">
        <v>27</v>
      </c>
      <c r="B30" s="146"/>
      <c r="C30" s="322" t="s">
        <v>112</v>
      </c>
      <c r="D30" s="1224"/>
      <c r="E30" s="433">
        <f>'[1]FY21 Outlook (A)'!$D$129</f>
        <v>3832.3</v>
      </c>
      <c r="F30" s="593">
        <f>IF($AE$30&lt;1," ",IF(E30&lt;1," ",(E30)/$AE$30))</f>
        <v>1.2148137346892197E-2</v>
      </c>
      <c r="G30" s="445">
        <f>'[1]FY21 Outlook (A)'!$E$129</f>
        <v>9867.85</v>
      </c>
      <c r="H30" s="593">
        <f>IF($AE$30&lt;1," ",IF(G30&lt;1," ",(G30)/$AE$30))</f>
        <v>3.128043136459311E-2</v>
      </c>
      <c r="I30" s="445">
        <v>118095.05</v>
      </c>
      <c r="J30" s="593">
        <f>IF($AE$30&lt;1," ",IF(I30&lt;1," ",(I30)/$AE$30))</f>
        <v>0.37435349199908707</v>
      </c>
      <c r="K30" s="445">
        <v>16855.5</v>
      </c>
      <c r="L30" s="391">
        <f>IF($AE$30&lt;1," ",IF(K30&lt;1," ",(K30)/$AE$30))</f>
        <v>5.343081936449167E-2</v>
      </c>
      <c r="M30" s="433">
        <v>17419.383288157871</v>
      </c>
      <c r="N30" s="390">
        <f>IF($AE$30&lt;1," ",IF(M30&lt;1," ",(M30)/$AE$30))</f>
        <v>5.5218292065522125E-2</v>
      </c>
      <c r="O30" s="445">
        <v>19901.097573872157</v>
      </c>
      <c r="P30" s="593">
        <f>IF($AE$30&lt;1," ",IF(O30&lt;1," ",(O30)/$AE$30))</f>
        <v>6.3085162090990285E-2</v>
      </c>
      <c r="Q30" s="445">
        <v>19901.097573872157</v>
      </c>
      <c r="R30" s="593">
        <f>IF($AE$30&lt;1," ",IF(Q30&lt;1," ",(Q30)/$AE$30))</f>
        <v>6.3085162090990285E-2</v>
      </c>
      <c r="S30" s="445">
        <v>19901.097573872157</v>
      </c>
      <c r="T30" s="390">
        <f>IF($AE$30&lt;1," ",IF(S30&lt;1," ",(S30)/$AE$30))</f>
        <v>6.3085162090990285E-2</v>
      </c>
      <c r="U30" s="445">
        <v>19901.097573872157</v>
      </c>
      <c r="V30" s="390">
        <f>IF($AE$30&lt;1," ",IF(U30&lt;1," ",(U30)/$AE$30))</f>
        <v>6.3085162090990285E-2</v>
      </c>
      <c r="W30" s="445">
        <v>20205.680907205489</v>
      </c>
      <c r="X30" s="390">
        <f>IF($AE$30&lt;1," ",IF(W30&lt;1," ",(W30)/$AE$30))</f>
        <v>6.4050671097828873E-2</v>
      </c>
      <c r="Y30" s="445">
        <v>21975.920907205487</v>
      </c>
      <c r="Z30" s="390">
        <f>IF($AE$30&lt;1," ",IF(Y30&lt;1," ",(Y30)/$AE$30))</f>
        <v>6.9662214728797855E-2</v>
      </c>
      <c r="AA30" s="445">
        <v>27608.017393265218</v>
      </c>
      <c r="AB30" s="390">
        <f>IF($AE$30&lt;1," ",IF(AA30&lt;1," ",(AA30)/$AE$30))</f>
        <v>8.7515587811177242E-2</v>
      </c>
      <c r="AC30" s="450"/>
      <c r="AD30" s="442">
        <f t="shared" si="1"/>
        <v>315464.09279132274</v>
      </c>
      <c r="AE30" s="442">
        <f>'1st Interim-Summary MYP'!G33</f>
        <v>315464</v>
      </c>
      <c r="AF30" s="442">
        <f t="shared" si="2"/>
        <v>-9.2791322735138237E-2</v>
      </c>
    </row>
    <row r="31" spans="1:32" ht="15.75">
      <c r="A31" s="462" t="s">
        <v>5</v>
      </c>
      <c r="B31" s="146"/>
      <c r="C31" s="322" t="s">
        <v>113</v>
      </c>
      <c r="D31" s="1224"/>
      <c r="E31" s="433"/>
      <c r="F31" s="593" t="str">
        <f>IF($AE$31&lt;1," ",IF(E31&lt;1," ",(E31)/$AE$31))</f>
        <v xml:space="preserve"> </v>
      </c>
      <c r="G31" s="445"/>
      <c r="H31" s="593" t="str">
        <f>IF($AE$31&lt;1," ",IF(G31&lt;1," ",(G31)/$AE$31))</f>
        <v xml:space="preserve"> </v>
      </c>
      <c r="I31" s="445"/>
      <c r="J31" s="593" t="str">
        <f>IF($AE$31&lt;1," ",IF(I31&lt;1," ",(I31)/$AE$31))</f>
        <v xml:space="preserve"> </v>
      </c>
      <c r="K31" s="445"/>
      <c r="L31" s="391" t="str">
        <f>IF($AE$31&lt;1," ",IF(K31&lt;1," ",(K31)/$AE$31))</f>
        <v xml:space="preserve"> </v>
      </c>
      <c r="M31" s="433"/>
      <c r="N31" s="390" t="str">
        <f>IF($AE$31&lt;1," ",IF(M31&lt;1," ",(M31)/$AE$31))</f>
        <v xml:space="preserve"> </v>
      </c>
      <c r="O31" s="445"/>
      <c r="P31" s="593" t="str">
        <f>IF($AE$31&lt;1," ",IF(O31&lt;1," ",(O31)/$AE$31))</f>
        <v xml:space="preserve"> </v>
      </c>
      <c r="Q31" s="445"/>
      <c r="R31" s="593" t="str">
        <f>IF($AE$31&lt;1," ",IF(Q31&lt;1," ",(Q31)/$AE$31))</f>
        <v xml:space="preserve"> </v>
      </c>
      <c r="S31" s="445"/>
      <c r="T31" s="390" t="str">
        <f>IF($AE$31&lt;1," ",IF(S31&lt;1," ",(S31)/$AE$31))</f>
        <v xml:space="preserve"> </v>
      </c>
      <c r="U31" s="445"/>
      <c r="V31" s="390" t="str">
        <f>IF($AE$31&lt;1," ",IF(U31&lt;1," ",(U31)/$AE$31))</f>
        <v xml:space="preserve"> </v>
      </c>
      <c r="W31" s="445"/>
      <c r="X31" s="390" t="str">
        <f>IF($AE$31&lt;1," ",IF(W31&lt;1," ",(W31)/$AE$31))</f>
        <v xml:space="preserve"> </v>
      </c>
      <c r="Y31" s="445"/>
      <c r="Z31" s="390" t="str">
        <f>IF($AE$31&lt;1," ",IF(Y31&lt;1," ",(Y31)/$AE$31))</f>
        <v xml:space="preserve"> </v>
      </c>
      <c r="AA31" s="445"/>
      <c r="AB31" s="390" t="str">
        <f>IF($AE$31&lt;1," ",IF(AA31&lt;1," ",(AA31)/$AE$31))</f>
        <v xml:space="preserve"> </v>
      </c>
      <c r="AC31" s="450"/>
      <c r="AD31" s="442">
        <f t="shared" si="1"/>
        <v>0</v>
      </c>
      <c r="AE31" s="442">
        <f>'1st Interim-Summary MYP'!G34</f>
        <v>0</v>
      </c>
      <c r="AF31" s="442">
        <f t="shared" si="2"/>
        <v>0</v>
      </c>
    </row>
    <row r="32" spans="1:32" ht="15.75">
      <c r="A32" s="462" t="s">
        <v>28</v>
      </c>
      <c r="B32" s="146"/>
      <c r="C32" s="322" t="s">
        <v>114</v>
      </c>
      <c r="D32" s="1224"/>
      <c r="E32" s="433"/>
      <c r="F32" s="593" t="str">
        <f>IF($AE$32&lt;1," ",IF(E32&lt;1," ",(E32)/$AE$32))</f>
        <v xml:space="preserve"> </v>
      </c>
      <c r="G32" s="445"/>
      <c r="H32" s="593" t="str">
        <f>IF($AE$32&lt;1," ",IF(G32&lt;1," ",(G32)/$AE$32))</f>
        <v xml:space="preserve"> </v>
      </c>
      <c r="I32" s="445"/>
      <c r="J32" s="593" t="str">
        <f>IF($AE$32&lt;1," ",IF(I32&lt;1," ",(I32)/$AE$32))</f>
        <v xml:space="preserve"> </v>
      </c>
      <c r="K32" s="445"/>
      <c r="L32" s="391" t="str">
        <f>IF($AE$32&lt;1," ",IF(K32&lt;1," ",(K32)/$AE$32))</f>
        <v xml:space="preserve"> </v>
      </c>
      <c r="M32" s="433"/>
      <c r="N32" s="390" t="str">
        <f>IF($AE$32&lt;1," ",IF(M32&lt;1," ",(M32)/$AE$32))</f>
        <v xml:space="preserve"> </v>
      </c>
      <c r="O32" s="445"/>
      <c r="P32" s="593" t="str">
        <f>IF($AE$32&lt;1," ",IF(O32&lt;1," ",(O32)/$AE$32))</f>
        <v xml:space="preserve"> </v>
      </c>
      <c r="Q32" s="445"/>
      <c r="R32" s="593" t="str">
        <f>IF($AE$32&lt;1," ",IF(Q32&lt;1," ",(Q32)/$AE$32))</f>
        <v xml:space="preserve"> </v>
      </c>
      <c r="S32" s="445"/>
      <c r="T32" s="390" t="str">
        <f>IF($AE$32&lt;1," ",IF(S32&lt;1," ",(S32)/$AE$32))</f>
        <v xml:space="preserve"> </v>
      </c>
      <c r="U32" s="445"/>
      <c r="V32" s="390" t="str">
        <f>IF($AE$32&lt;1," ",IF(U32&lt;1," ",(U32)/$AE$32))</f>
        <v xml:space="preserve"> </v>
      </c>
      <c r="W32" s="445"/>
      <c r="X32" s="390" t="str">
        <f>IF($AE$32&lt;1," ",IF(W32&lt;1," ",(W32)/$AE$32))</f>
        <v xml:space="preserve"> </v>
      </c>
      <c r="Y32" s="445"/>
      <c r="Z32" s="390" t="str">
        <f>IF($AE$32&lt;1," ",IF(Y32&lt;1," ",(Y32)/$AE$32))</f>
        <v xml:space="preserve"> </v>
      </c>
      <c r="AA32" s="445"/>
      <c r="AB32" s="390" t="str">
        <f>IF($AE$32&lt;1," ",IF(AA32&lt;1," ",(AA32)/$AE$32))</f>
        <v xml:space="preserve"> </v>
      </c>
      <c r="AC32" s="450"/>
      <c r="AD32" s="442">
        <f t="shared" si="1"/>
        <v>0</v>
      </c>
      <c r="AE32" s="442">
        <f>'1st Interim-Summary MYP'!G35</f>
        <v>0</v>
      </c>
      <c r="AF32" s="442">
        <f t="shared" si="2"/>
        <v>0</v>
      </c>
    </row>
    <row r="33" spans="1:32" ht="15.75">
      <c r="A33" s="462" t="s">
        <v>157</v>
      </c>
      <c r="B33" s="146"/>
      <c r="C33" s="322" t="s">
        <v>120</v>
      </c>
      <c r="D33" s="1224"/>
      <c r="E33" s="433"/>
      <c r="F33" s="593" t="str">
        <f>IF($AE33&lt;1," ",IF(E33&lt;1," ",(E33)/$AE33))</f>
        <v xml:space="preserve"> </v>
      </c>
      <c r="G33" s="445"/>
      <c r="H33" s="593" t="str">
        <f>IF($AE33&lt;1," ",IF(G33&lt;1," ",(G33)/$AE33))</f>
        <v xml:space="preserve"> </v>
      </c>
      <c r="I33" s="445"/>
      <c r="J33" s="593" t="str">
        <f>IF($AE33&lt;1," ",IF(I33&lt;1," ",(I33)/$AE33))</f>
        <v xml:space="preserve"> </v>
      </c>
      <c r="K33" s="445"/>
      <c r="L33" s="391" t="str">
        <f>IF($AE33&lt;1," ",IF(K33&lt;1," ",(K33)/$AE33))</f>
        <v xml:space="preserve"> </v>
      </c>
      <c r="M33" s="433"/>
      <c r="N33" s="390" t="str">
        <f>IF($AE33&lt;1," ",IF(M33&lt;1," ",(M33)/$AE33))</f>
        <v xml:space="preserve"> </v>
      </c>
      <c r="O33" s="445"/>
      <c r="P33" s="593" t="str">
        <f>IF($AE33&lt;1," ",IF(O33&lt;1," ",(O33)/$AE33))</f>
        <v xml:space="preserve"> </v>
      </c>
      <c r="Q33" s="445"/>
      <c r="R33" s="593" t="str">
        <f>IF($AE33&lt;1," ",IF(Q33&lt;1," ",(Q33)/$AE33))</f>
        <v xml:space="preserve"> </v>
      </c>
      <c r="S33" s="445"/>
      <c r="T33" s="390" t="str">
        <f>IF($AE33&lt;1," ",IF(S33&lt;1," ",(S33)/$AE33))</f>
        <v xml:space="preserve"> </v>
      </c>
      <c r="U33" s="445"/>
      <c r="V33" s="390" t="str">
        <f>IF($AE33&lt;1," ",IF(U33&lt;1," ",(U33)/$AE33))</f>
        <v xml:space="preserve"> </v>
      </c>
      <c r="W33" s="445"/>
      <c r="X33" s="390" t="str">
        <f>IF($AE33&lt;1," ",IF(W33&lt;1," ",(W33)/$AE33))</f>
        <v xml:space="preserve"> </v>
      </c>
      <c r="Y33" s="445"/>
      <c r="Z33" s="390" t="str">
        <f>IF($AE33&lt;1," ",IF(Y33&lt;1," ",(Y33)/$AE33))</f>
        <v xml:space="preserve"> </v>
      </c>
      <c r="AA33" s="445"/>
      <c r="AB33" s="390" t="str">
        <f>IF($AE33&lt;1," ",IF(AA33&lt;1," ",(AA33)/$AE33))</f>
        <v xml:space="preserve"> </v>
      </c>
      <c r="AC33" s="450"/>
      <c r="AD33" s="442">
        <f t="shared" si="1"/>
        <v>0</v>
      </c>
      <c r="AE33" s="442">
        <f>'1st Interim-Summary MYP'!G36</f>
        <v>0</v>
      </c>
      <c r="AF33" s="442">
        <f t="shared" si="2"/>
        <v>0</v>
      </c>
    </row>
    <row r="34" spans="1:32" ht="16.5" thickBot="1">
      <c r="A34" s="464" t="s">
        <v>29</v>
      </c>
      <c r="B34" s="437"/>
      <c r="C34" s="438"/>
      <c r="D34" s="1229"/>
      <c r="E34" s="851">
        <f>+SUM(E26:E33)</f>
        <v>19395.02</v>
      </c>
      <c r="F34" s="594">
        <f>IF($AE34&lt;1," ",IF(E34&lt;1," ",(E34)/$AE34))</f>
        <v>2.5539724468861189E-2</v>
      </c>
      <c r="G34" s="850">
        <f>+SUM(G26:G33)</f>
        <v>38485.769999999997</v>
      </c>
      <c r="H34" s="594">
        <f>IF($AE34&lt;1," ",IF(G34&lt;1," ",(G34)/$AE34))</f>
        <v>5.0678780520564751E-2</v>
      </c>
      <c r="I34" s="850">
        <f>+SUM(I26:I33)</f>
        <v>221585.27000000002</v>
      </c>
      <c r="J34" s="594">
        <f>IF($AE34&lt;1," ",IF(I34&lt;1," ",(I34)/$AE34))</f>
        <v>0.2917876208510336</v>
      </c>
      <c r="K34" s="850">
        <f>+SUM(K26:K33)</f>
        <v>66779.741500000004</v>
      </c>
      <c r="L34" s="577">
        <f>IF($AE34&lt;1," ",IF(K34&lt;1," ",(K34)/$AE34))</f>
        <v>8.7936810480823177E-2</v>
      </c>
      <c r="M34" s="851">
        <f>+SUM(M26:M33)</f>
        <v>46401.41095482454</v>
      </c>
      <c r="N34" s="443">
        <f>IF($AE34&lt;1," ",IF(M34&lt;1," ",(M34)/$AE34))</f>
        <v>6.1102244326255703E-2</v>
      </c>
      <c r="O34" s="850">
        <f>+SUM(O26:O33)</f>
        <v>48883.125240538822</v>
      </c>
      <c r="P34" s="594">
        <f>IF($AE34&lt;1," ",IF(O34&lt;1," ",(O34)/$AE34))</f>
        <v>6.4370212034852006E-2</v>
      </c>
      <c r="Q34" s="850">
        <f>+SUM(Q26:Q33)</f>
        <v>48883.125240538822</v>
      </c>
      <c r="R34" s="594">
        <f>IF($AE34&lt;1," ",IF(Q34&lt;1," ",(Q34)/$AE34))</f>
        <v>6.4370212034852006E-2</v>
      </c>
      <c r="S34" s="850">
        <f>+SUM(S26:S33)</f>
        <v>48883.125240538822</v>
      </c>
      <c r="T34" s="443">
        <f>IF($AE34&lt;1," ",IF(S34&lt;1," ",(S34)/$AE34))</f>
        <v>6.4370212034852006E-2</v>
      </c>
      <c r="U34" s="850">
        <f>+SUM(U26:U33)</f>
        <v>48883.125240538822</v>
      </c>
      <c r="V34" s="443">
        <f>IF($AE34&lt;1," ",IF(U34&lt;1," ",(U34)/$AE34))</f>
        <v>6.4370212034852006E-2</v>
      </c>
      <c r="W34" s="850">
        <f>+SUM(W26:W33)</f>
        <v>63678.722407205489</v>
      </c>
      <c r="X34" s="443">
        <f>IF($AE34&lt;1," ",IF(W34&lt;1," ",(W34)/$AE34))</f>
        <v>8.3853330638953977E-2</v>
      </c>
      <c r="Y34" s="850">
        <f>+SUM(Y26:Y33)</f>
        <v>65448.962407205487</v>
      </c>
      <c r="Z34" s="443">
        <f>IF($AE34&lt;1," ",IF(Y34&lt;1," ",(Y34)/$AE34))</f>
        <v>8.6184415723875613E-2</v>
      </c>
      <c r="AA34" s="850">
        <f>+SUM(AA26:AA33)</f>
        <v>42099.031226598556</v>
      </c>
      <c r="AB34" s="443">
        <f>IF($AE34&lt;1," ",IF(AA34&lt;1," ",(AA34)/$AE34))</f>
        <v>5.5436790368522969E-2</v>
      </c>
      <c r="AC34" s="1199">
        <f>+SUM(AC26:AC33)</f>
        <v>0</v>
      </c>
      <c r="AD34" s="852">
        <f>+SUM(AD26:AD33)</f>
        <v>759406.42945798952</v>
      </c>
      <c r="AE34" s="852">
        <f>+SUM(AE26:AE33)</f>
        <v>759406</v>
      </c>
      <c r="AF34" s="852">
        <f>+SUM(AF26:AF33)</f>
        <v>-0.42945798946311697</v>
      </c>
    </row>
    <row r="35" spans="1:32" ht="15.75">
      <c r="A35" s="465"/>
      <c r="B35" s="426"/>
      <c r="C35" s="76"/>
      <c r="D35" s="588"/>
      <c r="E35" s="80"/>
      <c r="F35" s="226"/>
      <c r="G35" s="80"/>
      <c r="H35" s="226"/>
      <c r="I35" s="80"/>
      <c r="J35" s="226"/>
      <c r="K35" s="80"/>
      <c r="L35" s="578"/>
      <c r="M35" s="80"/>
      <c r="N35" s="226"/>
      <c r="O35" s="80"/>
      <c r="P35" s="226"/>
      <c r="Q35" s="80"/>
      <c r="R35" s="226"/>
      <c r="S35" s="80"/>
      <c r="T35" s="226"/>
      <c r="U35" s="80"/>
      <c r="V35" s="226"/>
      <c r="W35" s="80"/>
      <c r="X35" s="226"/>
      <c r="Y35" s="80"/>
      <c r="Z35" s="226"/>
      <c r="AA35" s="80"/>
      <c r="AB35" s="226"/>
      <c r="AC35" s="220"/>
      <c r="AD35" s="1161"/>
      <c r="AE35" s="1161"/>
      <c r="AF35" s="1179"/>
    </row>
    <row r="36" spans="1:32" ht="15.75">
      <c r="A36" s="71" t="s">
        <v>115</v>
      </c>
      <c r="B36" s="209"/>
      <c r="C36" s="428"/>
      <c r="D36" s="1227"/>
      <c r="E36" s="583"/>
      <c r="F36" s="539"/>
      <c r="G36" s="583"/>
      <c r="H36" s="539"/>
      <c r="I36" s="583"/>
      <c r="J36" s="539"/>
      <c r="K36" s="583"/>
      <c r="L36" s="608"/>
      <c r="M36" s="583"/>
      <c r="N36" s="539"/>
      <c r="O36" s="583"/>
      <c r="P36" s="539"/>
      <c r="Q36" s="583"/>
      <c r="R36" s="539"/>
      <c r="S36" s="583"/>
      <c r="T36" s="539"/>
      <c r="U36" s="583"/>
      <c r="V36" s="539"/>
      <c r="W36" s="583"/>
      <c r="X36" s="539"/>
      <c r="Y36" s="583"/>
      <c r="Z36" s="539"/>
      <c r="AA36" s="583"/>
      <c r="AB36" s="539"/>
      <c r="AC36" s="586"/>
      <c r="AD36" s="1165"/>
      <c r="AE36" s="1165"/>
      <c r="AF36" s="1174"/>
    </row>
    <row r="37" spans="1:32" ht="15.75">
      <c r="A37" s="462" t="s">
        <v>135</v>
      </c>
      <c r="B37" s="146"/>
      <c r="C37" s="322">
        <v>8900</v>
      </c>
      <c r="D37" s="1230"/>
      <c r="E37" s="433"/>
      <c r="F37" s="593" t="str">
        <f>IF($AE37&lt;1," ",IF(E37&lt;1," ",(E37)/$AE37))</f>
        <v xml:space="preserve"> </v>
      </c>
      <c r="G37" s="445"/>
      <c r="H37" s="593" t="str">
        <f>IF($AE37&lt;1," ",IF(G37&lt;1," ",(G37)/$AE37))</f>
        <v xml:space="preserve"> </v>
      </c>
      <c r="I37" s="445"/>
      <c r="J37" s="593" t="str">
        <f>IF($AE37&lt;1," ",IF(I37&lt;1," ",(I37)/$AE37))</f>
        <v xml:space="preserve"> </v>
      </c>
      <c r="K37" s="445"/>
      <c r="L37" s="391" t="str">
        <f>IF($AE37&lt;1," ",IF(K37&lt;1," ",(K37)/$AE37))</f>
        <v xml:space="preserve"> </v>
      </c>
      <c r="M37" s="433"/>
      <c r="N37" s="390" t="str">
        <f>IF($AE37&lt;1," ",IF(M37&lt;1," ",(M37)/$AE37))</f>
        <v xml:space="preserve"> </v>
      </c>
      <c r="O37" s="445"/>
      <c r="P37" s="390" t="str">
        <f>IF($AE37&lt;1," ",IF(O37&lt;1," ",(O37)/$AE37))</f>
        <v xml:space="preserve"> </v>
      </c>
      <c r="Q37" s="445"/>
      <c r="R37" s="390" t="str">
        <f>IF($AE37&lt;1," ",IF(Q37&lt;1," ",(Q37)/$AE37))</f>
        <v xml:space="preserve"> </v>
      </c>
      <c r="S37" s="445"/>
      <c r="T37" s="390" t="str">
        <f>IF($AE37&lt;1," ",IF(S37&lt;1," ",(S37)/$AE37))</f>
        <v xml:space="preserve"> </v>
      </c>
      <c r="U37" s="445"/>
      <c r="V37" s="390" t="str">
        <f>IF($AE37&lt;1," ",IF(U37&lt;1," ",(U37)/$AE37))</f>
        <v xml:space="preserve"> </v>
      </c>
      <c r="W37" s="445"/>
      <c r="X37" s="390" t="str">
        <f>IF($AE37&lt;1," ",IF(W37&lt;1," ",(W37)/$AE37))</f>
        <v xml:space="preserve"> </v>
      </c>
      <c r="Y37" s="445"/>
      <c r="Z37" s="390" t="str">
        <f>IF($AE37&lt;1," ",IF(Y37&lt;1," ",(Y37)/$AE37))</f>
        <v xml:space="preserve"> </v>
      </c>
      <c r="AA37" s="445"/>
      <c r="AB37" s="390" t="str">
        <f>IF($AE37&lt;1," ",IF(AA37&lt;1," ",(AA37)/$AE37))</f>
        <v xml:space="preserve"> </v>
      </c>
      <c r="AC37" s="450"/>
      <c r="AD37" s="442">
        <f>+E37+G37+I37+K37+M37+O37+Q37+S37+U37+W37+Y37+AA37+AC37</f>
        <v>0</v>
      </c>
      <c r="AE37" s="442">
        <f>'1st Interim-Summary MYP'!G42</f>
        <v>0</v>
      </c>
      <c r="AF37" s="442">
        <f>+AE37-AD37</f>
        <v>0</v>
      </c>
    </row>
    <row r="38" spans="1:32" ht="15.75">
      <c r="A38" s="462" t="s">
        <v>31</v>
      </c>
      <c r="B38" s="146"/>
      <c r="C38" s="322">
        <v>7600</v>
      </c>
      <c r="D38" s="1230"/>
      <c r="E38" s="433"/>
      <c r="F38" s="593" t="str">
        <f>IF($AE38&lt;1," ",IF(E38&lt;1," ",(E38)/$AE38))</f>
        <v xml:space="preserve"> </v>
      </c>
      <c r="G38" s="445"/>
      <c r="H38" s="593" t="str">
        <f>IF($AE38&lt;1," ",IF(G38&lt;1," ",(G38)/$AE38))</f>
        <v xml:space="preserve"> </v>
      </c>
      <c r="I38" s="445"/>
      <c r="J38" s="593" t="str">
        <f>IF($AE38&lt;1," ",IF(I38&lt;1," ",(I38)/$AE38))</f>
        <v xml:space="preserve"> </v>
      </c>
      <c r="K38" s="445"/>
      <c r="L38" s="391" t="str">
        <f>IF($AE38&lt;1," ",IF(K38&lt;1," ",(K38)/$AE38))</f>
        <v xml:space="preserve"> </v>
      </c>
      <c r="M38" s="433"/>
      <c r="N38" s="390" t="str">
        <f>IF($AE38&lt;1," ",IF(M38&lt;1," ",(M38)/$AE38))</f>
        <v xml:space="preserve"> </v>
      </c>
      <c r="O38" s="445"/>
      <c r="P38" s="390" t="str">
        <f>IF($AE38&lt;1," ",IF(O38&lt;1," ",(O38)/$AE38))</f>
        <v xml:space="preserve"> </v>
      </c>
      <c r="Q38" s="445"/>
      <c r="R38" s="390" t="str">
        <f>IF($AE38&lt;1," ",IF(Q38&lt;1," ",(Q38)/$AE38))</f>
        <v xml:space="preserve"> </v>
      </c>
      <c r="S38" s="445"/>
      <c r="T38" s="390" t="str">
        <f>IF($AE38&lt;1," ",IF(S38&lt;1," ",(S38)/$AE38))</f>
        <v xml:space="preserve"> </v>
      </c>
      <c r="U38" s="445"/>
      <c r="V38" s="390" t="str">
        <f>IF($AE38&lt;1," ",IF(U38&lt;1," ",(U38)/$AE38))</f>
        <v xml:space="preserve"> </v>
      </c>
      <c r="W38" s="445"/>
      <c r="X38" s="390" t="str">
        <f>IF($AE38&lt;1," ",IF(W38&lt;1," ",(W38)/$AE38))</f>
        <v xml:space="preserve"> </v>
      </c>
      <c r="Y38" s="445"/>
      <c r="Z38" s="390" t="str">
        <f>IF($AE38&lt;1," ",IF(Y38&lt;1," ",(Y38)/$AE38))</f>
        <v xml:space="preserve"> </v>
      </c>
      <c r="AA38" s="445">
        <v>-192856</v>
      </c>
      <c r="AB38" s="390" t="str">
        <f>IF($AE38&lt;1," ",IF(AA38&lt;1," ",(AA38)/$AE38))</f>
        <v xml:space="preserve"> </v>
      </c>
      <c r="AC38" s="450"/>
      <c r="AD38" s="442">
        <f>+E38+G38+I38+K38+M38+O38+Q38+S38+U38+W38+Y38+AA38+AC38</f>
        <v>-192856</v>
      </c>
      <c r="AE38" s="442">
        <f>'1st Interim-Summary MYP'!G43</f>
        <v>-192856</v>
      </c>
      <c r="AF38" s="442">
        <f>+AE38-AD38</f>
        <v>0</v>
      </c>
    </row>
    <row r="39" spans="1:32" ht="16.5" thickBot="1">
      <c r="A39" s="466" t="s">
        <v>32</v>
      </c>
      <c r="B39" s="437"/>
      <c r="C39" s="438"/>
      <c r="D39" s="1229"/>
      <c r="E39" s="851">
        <f>+E37-E38</f>
        <v>0</v>
      </c>
      <c r="F39" s="594" t="str">
        <f>IF($AE39&lt;1," ",IF(E39&lt;1," ",(E39)/$AE39))</f>
        <v xml:space="preserve"> </v>
      </c>
      <c r="G39" s="850">
        <f>+G37-G38</f>
        <v>0</v>
      </c>
      <c r="H39" s="594" t="str">
        <f>IF($AE39&lt;1," ",IF(G39&lt;1," ",(G39)/$AE39))</f>
        <v xml:space="preserve"> </v>
      </c>
      <c r="I39" s="850">
        <f>+I37-I38</f>
        <v>0</v>
      </c>
      <c r="J39" s="594" t="str">
        <f>IF($AE39&lt;1," ",IF(I39&lt;1," ",(I39)/$AE39))</f>
        <v xml:space="preserve"> </v>
      </c>
      <c r="K39" s="850">
        <f>+K37-K38</f>
        <v>0</v>
      </c>
      <c r="L39" s="577" t="str">
        <f>IF($AE39&lt;1," ",IF(K39&lt;1," ",(K39)/$AE39))</f>
        <v xml:space="preserve"> </v>
      </c>
      <c r="M39" s="851">
        <f>+M37-M38</f>
        <v>0</v>
      </c>
      <c r="N39" s="443" t="str">
        <f>IF($AE39&lt;1," ",IF(M39&lt;1," ",(M39)/$AE39))</f>
        <v xml:space="preserve"> </v>
      </c>
      <c r="O39" s="850">
        <f>+O37-O38</f>
        <v>0</v>
      </c>
      <c r="P39" s="443" t="str">
        <f>IF($AE39&lt;1," ",IF(O39&lt;1," ",(O39)/$AE39))</f>
        <v xml:space="preserve"> </v>
      </c>
      <c r="Q39" s="850">
        <f>+Q37-Q38</f>
        <v>0</v>
      </c>
      <c r="R39" s="443" t="str">
        <f>IF($AE39&lt;1," ",IF(Q39&lt;1," ",(Q39)/$AE39))</f>
        <v xml:space="preserve"> </v>
      </c>
      <c r="S39" s="850">
        <f>+S37-S38</f>
        <v>0</v>
      </c>
      <c r="T39" s="443" t="str">
        <f>IF($AE39&lt;1," ",IF(S39&lt;1," ",(S39)/$AE39))</f>
        <v xml:space="preserve"> </v>
      </c>
      <c r="U39" s="850">
        <f>+U37-U38</f>
        <v>0</v>
      </c>
      <c r="V39" s="443" t="str">
        <f>IF($AE39&lt;1," ",IF(U39&lt;1," ",(U39)/$AE39))</f>
        <v xml:space="preserve"> </v>
      </c>
      <c r="W39" s="850">
        <f>+W37-W38</f>
        <v>0</v>
      </c>
      <c r="X39" s="443" t="str">
        <f>IF($AE39&lt;1," ",IF(W39&lt;1," ",(W39)/$AE39))</f>
        <v xml:space="preserve"> </v>
      </c>
      <c r="Y39" s="850">
        <f>+Y37-Y38</f>
        <v>0</v>
      </c>
      <c r="Z39" s="443" t="str">
        <f>IF($AE39&lt;1," ",IF(Y39&lt;1," ",(Y39)/$AE39))</f>
        <v xml:space="preserve"> </v>
      </c>
      <c r="AA39" s="850">
        <f>+AA37-AA38</f>
        <v>192856</v>
      </c>
      <c r="AB39" s="443">
        <f>IF($AE39&lt;1," ",IF(AA39&lt;1," ",(AA39)/$AE39))</f>
        <v>1</v>
      </c>
      <c r="AC39" s="1199">
        <f>+AC37-AC38</f>
        <v>0</v>
      </c>
      <c r="AD39" s="852">
        <f>+AD37-AD38</f>
        <v>192856</v>
      </c>
      <c r="AE39" s="852">
        <f>+AE37-AE38</f>
        <v>192856</v>
      </c>
      <c r="AF39" s="852">
        <f>+AF37-AF38</f>
        <v>0</v>
      </c>
    </row>
    <row r="40" spans="1:32" ht="15.75" customHeight="1">
      <c r="A40" s="465"/>
      <c r="B40" s="211"/>
      <c r="C40" s="24"/>
      <c r="D40" s="1619" t="s">
        <v>221</v>
      </c>
      <c r="E40" s="1188"/>
      <c r="F40" s="597" t="s">
        <v>88</v>
      </c>
      <c r="G40" s="448"/>
      <c r="H40" s="597" t="s">
        <v>88</v>
      </c>
      <c r="I40" s="448"/>
      <c r="J40" s="597" t="s">
        <v>88</v>
      </c>
      <c r="K40" s="448"/>
      <c r="L40" s="579" t="s">
        <v>88</v>
      </c>
      <c r="M40" s="1188"/>
      <c r="N40" s="1191" t="s">
        <v>88</v>
      </c>
      <c r="O40" s="448"/>
      <c r="P40" s="228" t="s">
        <v>88</v>
      </c>
      <c r="Q40" s="448"/>
      <c r="R40" s="596" t="s">
        <v>88</v>
      </c>
      <c r="S40" s="448"/>
      <c r="T40" s="228" t="s">
        <v>88</v>
      </c>
      <c r="U40" s="448"/>
      <c r="V40" s="228" t="s">
        <v>88</v>
      </c>
      <c r="W40" s="448"/>
      <c r="X40" s="228" t="s">
        <v>88</v>
      </c>
      <c r="Y40" s="448"/>
      <c r="Z40" s="228" t="s">
        <v>88</v>
      </c>
      <c r="AA40" s="448"/>
      <c r="AB40" s="228" t="s">
        <v>88</v>
      </c>
      <c r="AC40" s="1201"/>
      <c r="AD40" s="1173"/>
      <c r="AE40" s="1587" t="s">
        <v>222</v>
      </c>
      <c r="AF40" s="1180"/>
    </row>
    <row r="41" spans="1:32" ht="15.75">
      <c r="A41" s="71" t="s">
        <v>116</v>
      </c>
      <c r="B41" s="209"/>
      <c r="C41" s="24"/>
      <c r="D41" s="1620"/>
      <c r="E41" s="1188"/>
      <c r="F41" s="597" t="s">
        <v>239</v>
      </c>
      <c r="G41" s="448"/>
      <c r="H41" s="597" t="s">
        <v>239</v>
      </c>
      <c r="I41" s="448"/>
      <c r="J41" s="597" t="s">
        <v>239</v>
      </c>
      <c r="K41" s="448"/>
      <c r="L41" s="579" t="s">
        <v>239</v>
      </c>
      <c r="M41" s="1188"/>
      <c r="N41" s="1191" t="s">
        <v>239</v>
      </c>
      <c r="O41" s="448"/>
      <c r="P41" s="228" t="s">
        <v>239</v>
      </c>
      <c r="Q41" s="448"/>
      <c r="R41" s="597" t="s">
        <v>239</v>
      </c>
      <c r="S41" s="448"/>
      <c r="T41" s="228" t="s">
        <v>239</v>
      </c>
      <c r="U41" s="448"/>
      <c r="V41" s="228" t="s">
        <v>239</v>
      </c>
      <c r="W41" s="448"/>
      <c r="X41" s="228" t="s">
        <v>239</v>
      </c>
      <c r="Y41" s="448"/>
      <c r="Z41" s="228" t="s">
        <v>239</v>
      </c>
      <c r="AA41" s="448"/>
      <c r="AB41" s="228" t="s">
        <v>239</v>
      </c>
      <c r="AC41" s="1201"/>
      <c r="AD41" s="1173"/>
      <c r="AE41" s="1587"/>
      <c r="AF41" s="853"/>
    </row>
    <row r="42" spans="1:32" ht="15.75">
      <c r="A42" s="73"/>
      <c r="B42" s="211"/>
      <c r="C42" s="24"/>
      <c r="D42" s="1621"/>
      <c r="E42" s="1188"/>
      <c r="F42" s="598"/>
      <c r="G42" s="448"/>
      <c r="H42" s="598"/>
      <c r="I42" s="448"/>
      <c r="J42" s="598"/>
      <c r="K42" s="448"/>
      <c r="L42" s="580"/>
      <c r="M42" s="1188"/>
      <c r="N42" s="1192"/>
      <c r="O42" s="448"/>
      <c r="P42" s="224"/>
      <c r="Q42" s="448"/>
      <c r="R42" s="598"/>
      <c r="S42" s="448"/>
      <c r="T42" s="224"/>
      <c r="U42" s="448"/>
      <c r="V42" s="224"/>
      <c r="W42" s="448"/>
      <c r="X42" s="224"/>
      <c r="Y42" s="448"/>
      <c r="Z42" s="224"/>
      <c r="AA42" s="448"/>
      <c r="AB42" s="224"/>
      <c r="AC42" s="1201"/>
      <c r="AD42" s="1173"/>
      <c r="AE42" s="1587"/>
      <c r="AF42" s="853"/>
    </row>
    <row r="43" spans="1:32" ht="15.75" customHeight="1">
      <c r="A43" s="467" t="s">
        <v>343</v>
      </c>
      <c r="B43" s="452"/>
      <c r="C43" s="685">
        <v>9210</v>
      </c>
      <c r="D43" s="1231">
        <v>237712.71</v>
      </c>
      <c r="E43" s="571">
        <v>-5867.1399999999994</v>
      </c>
      <c r="F43" s="593" t="str">
        <f>IF($D43&lt;1," ",IF(E43&lt;1," ",(E43)/$D43))</f>
        <v xml:space="preserve"> </v>
      </c>
      <c r="G43" s="454">
        <v>-177880</v>
      </c>
      <c r="H43" s="593" t="str">
        <f>IF($D43&lt;1," ",IF(G43&lt;1," ",(G43)/$D43))</f>
        <v xml:space="preserve"> </v>
      </c>
      <c r="I43" s="454">
        <v>-50871.5</v>
      </c>
      <c r="J43" s="593" t="str">
        <f>IF($D43&lt;1," ",IF(I43&lt;1," ",(I43)/$D43))</f>
        <v xml:space="preserve"> </v>
      </c>
      <c r="K43" s="454">
        <v>-2219.6</v>
      </c>
      <c r="L43" s="391" t="str">
        <f>IF($D43&lt;1," ",IF(K43&lt;1," ",(K43)/$D43))</f>
        <v xml:space="preserve"> </v>
      </c>
      <c r="M43" s="571">
        <v>-9838.0836156799905</v>
      </c>
      <c r="N43" s="390" t="str">
        <f>IF($D43&lt;1," ",IF(M43&lt;1," ",(M43)/$D43))</f>
        <v xml:space="preserve"> </v>
      </c>
      <c r="O43" s="454">
        <v>-9838.0836156799924</v>
      </c>
      <c r="P43" s="390" t="str">
        <f>IF($D43&lt;1," ",IF(O43&lt;1," ",(O43)/$D43))</f>
        <v xml:space="preserve"> </v>
      </c>
      <c r="Q43" s="454">
        <v>-9838.0836156799924</v>
      </c>
      <c r="R43" s="593" t="str">
        <f>IF($D43&lt;1," ",IF(Q43&lt;1," ",(Q43)/$D43))</f>
        <v xml:space="preserve"> </v>
      </c>
      <c r="S43" s="454">
        <v>56006.636384320009</v>
      </c>
      <c r="T43" s="390">
        <f>IF($D43&lt;1," ",IF(S43&lt;1," ",(S43)/$D43))</f>
        <v>0.23560640230099605</v>
      </c>
      <c r="U43" s="454">
        <v>47846.603050986683</v>
      </c>
      <c r="V43" s="390">
        <f>IF($D43&lt;1," ",IF(U43&lt;1," ",(U43)/$D43))</f>
        <v>0.20127911145763591</v>
      </c>
      <c r="W43" s="454">
        <v>56714.534162097785</v>
      </c>
      <c r="X43" s="390">
        <f>IF($D43&lt;1," ",IF(W43&lt;1," ",(W43)/$D43))</f>
        <v>0.2385843574039343</v>
      </c>
      <c r="Y43" s="454">
        <v>67884.097865801479</v>
      </c>
      <c r="Z43" s="390">
        <f>IF($D43&lt;1," ",IF(Y43&lt;1," ",(Y43)/$D43))</f>
        <v>0.28557201617785383</v>
      </c>
      <c r="AA43" s="454">
        <v>8283.3816773451981</v>
      </c>
      <c r="AB43" s="390">
        <f>IF($D43&lt;1," ",IF(AA43&lt;1," ",(AA43)/$D43))</f>
        <v>3.48461875570103E-2</v>
      </c>
      <c r="AC43" s="1202"/>
      <c r="AD43" s="434">
        <f>+E43+G43+I43+K43+M43+O43+Q43+S43+U43+W43+Y43+AA43+AC43</f>
        <v>-29617.237706488813</v>
      </c>
      <c r="AE43" s="455">
        <f>D43-AD43</f>
        <v>267329.94770648878</v>
      </c>
      <c r="AF43" s="853"/>
    </row>
    <row r="44" spans="1:32" ht="15.75">
      <c r="A44" s="467" t="s">
        <v>11</v>
      </c>
      <c r="B44" s="452"/>
      <c r="C44" s="685">
        <v>9330</v>
      </c>
      <c r="D44" s="1231"/>
      <c r="E44" s="571">
        <v>32103.99</v>
      </c>
      <c r="F44" s="593" t="str">
        <f>IF($D44&lt;1," ",IF(E44&lt;1," ",(E44)/$D44))</f>
        <v xml:space="preserve"> </v>
      </c>
      <c r="G44" s="454">
        <v>-2918.55</v>
      </c>
      <c r="H44" s="593" t="str">
        <f>IF($D44&lt;1," ",IF(G44&lt;1," ",(G44)/$D44))</f>
        <v xml:space="preserve"> </v>
      </c>
      <c r="I44" s="454">
        <v>6889.02</v>
      </c>
      <c r="J44" s="593" t="str">
        <f>IF($D44&lt;1," ",IF(I44&lt;1," ",(I44)/$D44))</f>
        <v xml:space="preserve"> </v>
      </c>
      <c r="K44" s="454">
        <v>3506.29</v>
      </c>
      <c r="L44" s="391" t="str">
        <f>IF($D44&lt;1," ",IF(K44&lt;1," ",(K44)/$D44))</f>
        <v xml:space="preserve"> </v>
      </c>
      <c r="M44" s="571">
        <v>7032.7866666666669</v>
      </c>
      <c r="N44" s="390" t="str">
        <f>IF($D44&lt;1," ",IF(M44&lt;1," ",(M44)/$D44))</f>
        <v xml:space="preserve"> </v>
      </c>
      <c r="O44" s="454">
        <v>7032.7866666666669</v>
      </c>
      <c r="P44" s="390" t="str">
        <f>IF($D44&lt;1," ",IF(O44&lt;1," ",(O44)/$D44))</f>
        <v xml:space="preserve"> </v>
      </c>
      <c r="Q44" s="454">
        <v>7032.7866666666669</v>
      </c>
      <c r="R44" s="593" t="str">
        <f>IF($D44&lt;1," ",IF(Q44&lt;1," ",(Q44)/$D44))</f>
        <v xml:space="preserve"> </v>
      </c>
      <c r="S44" s="454">
        <v>7032.7866666666669</v>
      </c>
      <c r="T44" s="390" t="str">
        <f>IF($D44&lt;1," ",IF(S44&lt;1," ",(S44)/$D44))</f>
        <v xml:space="preserve"> </v>
      </c>
      <c r="U44" s="454">
        <v>7032.7866666666669</v>
      </c>
      <c r="V44" s="390" t="str">
        <f>IF($D44&lt;1," ",IF(U44&lt;1," ",(U44)/$D44))</f>
        <v xml:space="preserve"> </v>
      </c>
      <c r="W44" s="454">
        <v>10549.18</v>
      </c>
      <c r="X44" s="390" t="str">
        <f>IF($D44&lt;1," ",IF(W44&lt;1," ",(W44)/$D44))</f>
        <v xml:space="preserve"> </v>
      </c>
      <c r="Y44" s="454">
        <v>10549.18</v>
      </c>
      <c r="Z44" s="390" t="str">
        <f>IF($D44&lt;1," ",IF(Y44&lt;1," ",(Y44)/$D44))</f>
        <v xml:space="preserve"> </v>
      </c>
      <c r="AA44" s="454">
        <v>3516.3933333333334</v>
      </c>
      <c r="AB44" s="390" t="str">
        <f>IF($D44&lt;1," ",IF(AA44&lt;1," ",(AA44)/$D44))</f>
        <v xml:space="preserve"> </v>
      </c>
      <c r="AC44" s="1202"/>
      <c r="AD44" s="434">
        <f>+E44+G44+I44+K44+M44+O44+Q44+S44+U44+W44+Y44+AA44+AC44</f>
        <v>99359.436666666676</v>
      </c>
      <c r="AE44" s="455">
        <f>D44-AD44</f>
        <v>-99359.436666666676</v>
      </c>
      <c r="AF44" s="853"/>
    </row>
    <row r="45" spans="1:32" ht="15.75">
      <c r="A45" s="467" t="s">
        <v>344</v>
      </c>
      <c r="B45" s="452"/>
      <c r="C45" s="685">
        <v>9510</v>
      </c>
      <c r="D45" s="1231">
        <v>-152273.40900000001</v>
      </c>
      <c r="E45" s="571">
        <v>-43212.520000000004</v>
      </c>
      <c r="F45" s="593" t="str">
        <f>IF($D45&lt;1," ",IF(E45&lt;1," ",(E45)/$D45))</f>
        <v xml:space="preserve"> </v>
      </c>
      <c r="G45" s="454">
        <v>65131.840000000004</v>
      </c>
      <c r="H45" s="593" t="str">
        <f>IF($D45&lt;1," ",IF(G45&lt;1," ",(G45)/$D45))</f>
        <v xml:space="preserve"> </v>
      </c>
      <c r="I45" s="454">
        <v>335533.12402300001</v>
      </c>
      <c r="J45" s="593" t="str">
        <f>IF($D45&lt;1," ",IF(I45&lt;1," ",(I45)/$D45))</f>
        <v xml:space="preserve"> </v>
      </c>
      <c r="K45" s="454">
        <v>-199604.07</v>
      </c>
      <c r="L45" s="391" t="str">
        <f>IF($D45&lt;1," ",IF(K45&lt;1," ",(K45)/$D45))</f>
        <v xml:space="preserve"> </v>
      </c>
      <c r="M45" s="571">
        <v>-210298.4109548245</v>
      </c>
      <c r="N45" s="390" t="str">
        <f>IF($D45&lt;1," ",IF(M45&lt;1," ",(M45)/$D45))</f>
        <v xml:space="preserve"> </v>
      </c>
      <c r="O45" s="454">
        <v>-48883.125240538851</v>
      </c>
      <c r="P45" s="390" t="str">
        <f>IF($D45&lt;1," ",IF(O45&lt;1," ",(O45)/$D45))</f>
        <v xml:space="preserve"> </v>
      </c>
      <c r="Q45" s="454">
        <v>-48883.125240538851</v>
      </c>
      <c r="R45" s="593" t="str">
        <f>IF($D45&lt;1," ",IF(Q45&lt;1," ",(Q45)/$D45))</f>
        <v xml:space="preserve"> </v>
      </c>
      <c r="S45" s="454">
        <v>-38883.125240538851</v>
      </c>
      <c r="T45" s="390" t="str">
        <f>IF($D45&lt;1," ",IF(S45&lt;1," ",(S45)/$D45))</f>
        <v xml:space="preserve"> </v>
      </c>
      <c r="U45" s="454">
        <v>-48883.125240538851</v>
      </c>
      <c r="V45" s="390" t="str">
        <f>IF($D45&lt;1," ",IF(U45&lt;1," ",(U45)/$D45))</f>
        <v xml:space="preserve"> </v>
      </c>
      <c r="W45" s="454">
        <v>-63678.722407205496</v>
      </c>
      <c r="X45" s="390" t="str">
        <f>IF($D45&lt;1," ",IF(W45&lt;1," ",(W45)/$D45))</f>
        <v xml:space="preserve"> </v>
      </c>
      <c r="Y45" s="454">
        <v>-65448.962407205487</v>
      </c>
      <c r="Z45" s="390" t="str">
        <f>IF($D45&lt;1," ",IF(Y45&lt;1," ",(Y45)/$D45))</f>
        <v xml:space="preserve"> </v>
      </c>
      <c r="AA45" s="454">
        <v>150756.96538446296</v>
      </c>
      <c r="AB45" s="390" t="str">
        <f>IF($D45&lt;1," ",IF(AA45&lt;1," ",(AA45)/$D45))</f>
        <v xml:space="preserve"> </v>
      </c>
      <c r="AC45" s="1202"/>
      <c r="AD45" s="434">
        <f>+E45+G45+I45+K45+M45+O45+Q45+S45+U45+W45+Y45+AA45+AC45</f>
        <v>-216353.25732392794</v>
      </c>
      <c r="AE45" s="455">
        <f>D45-AD45</f>
        <v>64079.84832392793</v>
      </c>
      <c r="AF45" s="853"/>
    </row>
    <row r="46" spans="1:32" ht="15.75">
      <c r="A46" s="467" t="s">
        <v>345</v>
      </c>
      <c r="B46" s="452"/>
      <c r="C46" s="686">
        <v>9640</v>
      </c>
      <c r="D46" s="1232"/>
      <c r="E46" s="571"/>
      <c r="F46" s="593" t="str">
        <f>IF($D46&lt;1," ",IF(E46&lt;1," ",(E46)/$D46))</f>
        <v xml:space="preserve"> </v>
      </c>
      <c r="G46" s="454"/>
      <c r="H46" s="593" t="str">
        <f>IF($D46&lt;1," ",IF(G46&lt;1," ",(G46)/$D46))</f>
        <v xml:space="preserve"> </v>
      </c>
      <c r="I46" s="454"/>
      <c r="J46" s="593" t="str">
        <f>IF($D46&lt;1," ",IF(I46&lt;1," ",(I46)/$D46))</f>
        <v xml:space="preserve"> </v>
      </c>
      <c r="K46" s="454"/>
      <c r="L46" s="391" t="str">
        <f>IF($D46&lt;1," ",IF(K46&lt;1," ",(K46)/$D46))</f>
        <v xml:space="preserve"> </v>
      </c>
      <c r="M46" s="571"/>
      <c r="N46" s="390" t="str">
        <f>IF($D46&lt;1," ",IF(M46&lt;1," ",(M46)/$D46))</f>
        <v xml:space="preserve"> </v>
      </c>
      <c r="O46" s="454"/>
      <c r="P46" s="390" t="str">
        <f>IF($D46&lt;1," ",IF(O46&lt;1," ",(O46)/$D46))</f>
        <v xml:space="preserve"> </v>
      </c>
      <c r="Q46" s="454"/>
      <c r="R46" s="593" t="str">
        <f>IF($D46&lt;1," ",IF(Q46&lt;1," ",(Q46)/$D46))</f>
        <v xml:space="preserve"> </v>
      </c>
      <c r="S46" s="454"/>
      <c r="T46" s="390" t="str">
        <f>IF($D46&lt;1," ",IF(S46&lt;1," ",(S46)/$D46))</f>
        <v xml:space="preserve"> </v>
      </c>
      <c r="U46" s="454"/>
      <c r="V46" s="390" t="str">
        <f>IF($D46&lt;1," ",IF(U46&lt;1," ",(U46)/$D46))</f>
        <v xml:space="preserve"> </v>
      </c>
      <c r="W46" s="454"/>
      <c r="X46" s="390" t="str">
        <f>IF($D46&lt;1," ",IF(W46&lt;1," ",(W46)/$D46))</f>
        <v xml:space="preserve"> </v>
      </c>
      <c r="Y46" s="454"/>
      <c r="Z46" s="390" t="str">
        <f>IF($D46&lt;1," ",IF(Y46&lt;1," ",(Y46)/$D46))</f>
        <v xml:space="preserve"> </v>
      </c>
      <c r="AA46" s="454"/>
      <c r="AB46" s="390" t="str">
        <f>IF($D46&lt;1," ",IF(AA46&lt;1," ",(AA46)/$D46))</f>
        <v xml:space="preserve"> </v>
      </c>
      <c r="AC46" s="1202"/>
      <c r="AD46" s="434">
        <f>+E46+G46+I46+K46+M46+O46+Q46+S46+U46+W46+Y46+AA46+AC46</f>
        <v>0</v>
      </c>
      <c r="AE46" s="455">
        <f>D46-AD46</f>
        <v>0</v>
      </c>
      <c r="AF46" s="853"/>
    </row>
    <row r="47" spans="1:32" ht="15.75">
      <c r="A47" s="467" t="s">
        <v>346</v>
      </c>
      <c r="B47" s="452"/>
      <c r="C47" s="685">
        <v>9650</v>
      </c>
      <c r="D47" s="1231"/>
      <c r="E47" s="571"/>
      <c r="F47" s="593" t="str">
        <f>IF($D47&lt;1," ",IF(E47&lt;1," ",(E47)/$D47))</f>
        <v xml:space="preserve"> </v>
      </c>
      <c r="G47" s="454"/>
      <c r="H47" s="593" t="str">
        <f>IF($D47&lt;1," ",IF(G47&lt;1," ",(G47)/$D47))</f>
        <v xml:space="preserve"> </v>
      </c>
      <c r="I47" s="454"/>
      <c r="J47" s="593" t="str">
        <f>IF($D47&lt;1," ",IF(I47&lt;1," ",(I47)/$D47))</f>
        <v xml:space="preserve"> </v>
      </c>
      <c r="K47" s="454"/>
      <c r="L47" s="391" t="str">
        <f>IF($D47&lt;1," ",IF(K47&lt;1," ",(K47)/$D47))</f>
        <v xml:space="preserve"> </v>
      </c>
      <c r="M47" s="571"/>
      <c r="N47" s="390" t="str">
        <f>IF($D47&lt;1," ",IF(M47&lt;1," ",(M47)/$D47))</f>
        <v xml:space="preserve"> </v>
      </c>
      <c r="O47" s="454"/>
      <c r="P47" s="390" t="str">
        <f>IF($D47&lt;1," ",IF(O47&lt;1," ",(O47)/$D47))</f>
        <v xml:space="preserve"> </v>
      </c>
      <c r="Q47" s="454"/>
      <c r="R47" s="593" t="str">
        <f>IF($D47&lt;1," ",IF(Q47&lt;1," ",(Q47)/$D47))</f>
        <v xml:space="preserve"> </v>
      </c>
      <c r="S47" s="454"/>
      <c r="T47" s="390" t="str">
        <f>IF($D47&lt;1," ",IF(S47&lt;1," ",(S47)/$D47))</f>
        <v xml:space="preserve"> </v>
      </c>
      <c r="U47" s="454"/>
      <c r="V47" s="390" t="str">
        <f>IF($D47&lt;1," ",IF(U47&lt;1," ",(U47)/$D47))</f>
        <v xml:space="preserve"> </v>
      </c>
      <c r="W47" s="454"/>
      <c r="X47" s="390" t="str">
        <f>IF($D47&lt;1," ",IF(W47&lt;1," ",(W47)/$D47))</f>
        <v xml:space="preserve"> </v>
      </c>
      <c r="Y47" s="454"/>
      <c r="Z47" s="390" t="str">
        <f>IF($D47&lt;1," ",IF(Y47&lt;1," ",(Y47)/$D47))</f>
        <v xml:space="preserve"> </v>
      </c>
      <c r="AA47" s="454"/>
      <c r="AB47" s="390" t="str">
        <f>IF($D47&lt;1," ",IF(AA47&lt;1," ",(AA47)/$D47))</f>
        <v xml:space="preserve"> </v>
      </c>
      <c r="AC47" s="1202"/>
      <c r="AD47" s="434">
        <f>+E47+G47+I47+K47+M47+O47+Q47+S47+U47+W47+Y47+AA47+AC47</f>
        <v>0</v>
      </c>
      <c r="AE47" s="455">
        <f>D47-AD47</f>
        <v>0</v>
      </c>
      <c r="AF47" s="853"/>
    </row>
    <row r="48" spans="1:32" ht="16.5" thickBot="1">
      <c r="A48" s="74" t="s">
        <v>117</v>
      </c>
      <c r="B48" s="424"/>
      <c r="C48" s="75"/>
      <c r="D48" s="1233">
        <f>+D43+D44-D45-D46-D47</f>
        <v>389986.11900000001</v>
      </c>
      <c r="E48" s="1184">
        <f>+E43+E44-E45-E46-E47</f>
        <v>69449.37000000001</v>
      </c>
      <c r="F48" s="599"/>
      <c r="G48" s="1194">
        <f>+G43+G44-G45-G46-G47</f>
        <v>-245930.38999999998</v>
      </c>
      <c r="H48" s="599"/>
      <c r="I48" s="1194">
        <f>+I43+I44-I45-I46-I47</f>
        <v>-379515.60402299999</v>
      </c>
      <c r="J48" s="599"/>
      <c r="K48" s="1194">
        <f>+K43+K44-K45-K46-K47</f>
        <v>200890.76</v>
      </c>
      <c r="L48" s="581"/>
      <c r="M48" s="1184">
        <f>+M43+M44-M45-M46-M47</f>
        <v>207493.11400581119</v>
      </c>
      <c r="N48" s="227"/>
      <c r="O48" s="1194">
        <f>+O43+O44-O45-O46-O47</f>
        <v>46077.828291525526</v>
      </c>
      <c r="P48" s="227"/>
      <c r="Q48" s="1194">
        <f>+Q43+Q44-Q45-Q46-Q47</f>
        <v>46077.828291525526</v>
      </c>
      <c r="R48" s="599"/>
      <c r="S48" s="1194">
        <f>+S43+S44-S45-S46-S47</f>
        <v>101922.54829152553</v>
      </c>
      <c r="T48" s="227"/>
      <c r="U48" s="1194">
        <f>+U43+U44-U45-U46-U47</f>
        <v>103762.5149581922</v>
      </c>
      <c r="V48" s="227"/>
      <c r="W48" s="1194">
        <f>+W43+W44-W45-W46-W47</f>
        <v>130942.43656930327</v>
      </c>
      <c r="X48" s="227"/>
      <c r="Y48" s="1194">
        <f>+Y43+Y44-Y45-Y46-Y47</f>
        <v>143882.24027300696</v>
      </c>
      <c r="Z48" s="227"/>
      <c r="AA48" s="1194">
        <f>+AA43+AA44-AA45-AA46-AA47</f>
        <v>-138957.19037378443</v>
      </c>
      <c r="AB48" s="227"/>
      <c r="AC48" s="1203">
        <f>+AC43+AC44-AC45-AC46-AC47</f>
        <v>0</v>
      </c>
      <c r="AD48" s="852">
        <f>+AD43+AD44-AD45-AD46-AD47</f>
        <v>286095.45628410578</v>
      </c>
      <c r="AE48" s="852">
        <f>+AE43+AE44-AE45-AE46-AE47</f>
        <v>103890.66271589417</v>
      </c>
      <c r="AF48" s="1181"/>
    </row>
    <row r="49" spans="1:32" ht="15.75">
      <c r="A49" s="463"/>
      <c r="B49" s="425"/>
      <c r="C49" s="76"/>
      <c r="D49" s="588"/>
      <c r="E49" s="221"/>
      <c r="F49" s="226"/>
      <c r="G49" s="221"/>
      <c r="H49" s="226"/>
      <c r="I49" s="221"/>
      <c r="J49" s="226"/>
      <c r="K49" s="221"/>
      <c r="L49" s="578"/>
      <c r="M49" s="221"/>
      <c r="N49" s="226"/>
      <c r="O49" s="221"/>
      <c r="P49" s="226"/>
      <c r="Q49" s="221"/>
      <c r="R49" s="226"/>
      <c r="S49" s="221"/>
      <c r="T49" s="226"/>
      <c r="U49" s="221"/>
      <c r="V49" s="226"/>
      <c r="W49" s="221"/>
      <c r="X49" s="226"/>
      <c r="Y49" s="221"/>
      <c r="Z49" s="226"/>
      <c r="AA49" s="221"/>
      <c r="AB49" s="226"/>
      <c r="AC49" s="222"/>
      <c r="AD49" s="1161"/>
      <c r="AE49" s="1161"/>
      <c r="AF49" s="1179"/>
    </row>
    <row r="50" spans="1:32" ht="15.75">
      <c r="A50" s="71" t="s">
        <v>122</v>
      </c>
      <c r="B50" s="209"/>
      <c r="C50" s="428"/>
      <c r="D50" s="1227"/>
      <c r="E50" s="585"/>
      <c r="F50" s="591"/>
      <c r="G50" s="585"/>
      <c r="H50" s="591"/>
      <c r="I50" s="585"/>
      <c r="J50" s="591"/>
      <c r="K50" s="585"/>
      <c r="L50" s="610"/>
      <c r="M50" s="585"/>
      <c r="N50" s="591"/>
      <c r="O50" s="585"/>
      <c r="P50" s="591"/>
      <c r="Q50" s="585"/>
      <c r="R50" s="591"/>
      <c r="S50" s="585"/>
      <c r="T50" s="591"/>
      <c r="U50" s="585"/>
      <c r="V50" s="591"/>
      <c r="W50" s="585"/>
      <c r="X50" s="591"/>
      <c r="Y50" s="585"/>
      <c r="Z50" s="591"/>
      <c r="AA50" s="585"/>
      <c r="AB50" s="591"/>
      <c r="AC50" s="592"/>
      <c r="AD50" s="1165"/>
      <c r="AE50" s="1165"/>
      <c r="AF50" s="1174"/>
    </row>
    <row r="51" spans="1:32" ht="15.75">
      <c r="A51" s="1581" t="s">
        <v>425</v>
      </c>
      <c r="B51" s="1582"/>
      <c r="C51" s="431"/>
      <c r="D51" s="1224"/>
      <c r="E51" s="571"/>
      <c r="F51" s="593" t="str">
        <f>IF($AE51&lt;1," ",IF(E51&lt;1," ",(E51)/$AE51))</f>
        <v xml:space="preserve"> </v>
      </c>
      <c r="G51" s="454"/>
      <c r="H51" s="593" t="str">
        <f>IF($AE51&lt;1," ",IF(G51&lt;1," ",(G51)/$AE51))</f>
        <v xml:space="preserve"> </v>
      </c>
      <c r="I51" s="454"/>
      <c r="J51" s="593" t="str">
        <f>IF($AE51&lt;1," ",IF(I51&lt;1," ",(I51)/$AE51))</f>
        <v xml:space="preserve"> </v>
      </c>
      <c r="K51" s="454"/>
      <c r="L51" s="391" t="str">
        <f>IF($AE51&lt;1," ",IF(K51&lt;1," ",(K51)/$AE51))</f>
        <v xml:space="preserve"> </v>
      </c>
      <c r="M51" s="571">
        <v>-11064</v>
      </c>
      <c r="N51" s="390" t="str">
        <f>IF($AE51&lt;1," ",IF(M51&lt;1," ",(M51)/$AE51))</f>
        <v xml:space="preserve"> </v>
      </c>
      <c r="O51" s="454">
        <v>-11064</v>
      </c>
      <c r="P51" s="390" t="str">
        <f>IF($AE51&lt;1," ",IF(O51&lt;1," ",(O51)/$AE51))</f>
        <v xml:space="preserve"> </v>
      </c>
      <c r="Q51" s="454">
        <v>-11064</v>
      </c>
      <c r="R51" s="593" t="str">
        <f>IF($AE51&lt;1," ",IF(Q51&lt;1," ",(Q51)/$AE51))</f>
        <v xml:space="preserve"> </v>
      </c>
      <c r="S51" s="454">
        <v>-11064</v>
      </c>
      <c r="T51" s="390" t="str">
        <f>IF($AE51&lt;1," ",IF(S51&lt;1," ",(S51)/$AE51))</f>
        <v xml:space="preserve"> </v>
      </c>
      <c r="U51" s="454">
        <v>-11064</v>
      </c>
      <c r="V51" s="390" t="str">
        <f>IF($AE51&lt;1," ",IF(U51&lt;1," ",(U51)/$AE51))</f>
        <v xml:space="preserve"> </v>
      </c>
      <c r="W51" s="454">
        <v>-11064</v>
      </c>
      <c r="X51" s="390" t="str">
        <f>IF($AE51&lt;1," ",IF(W51&lt;1," ",(W51)/$AE51))</f>
        <v xml:space="preserve"> </v>
      </c>
      <c r="Y51" s="454"/>
      <c r="Z51" s="390" t="str">
        <f>IF($AE51&lt;1," ",IF(Y51&lt;1," ",(Y51)/$AE51))</f>
        <v xml:space="preserve"> </v>
      </c>
      <c r="AA51" s="454"/>
      <c r="AB51" s="390" t="str">
        <f>IF($AE51&lt;1," ",IF(AA51&lt;1," ",(AA51)/$AE51))</f>
        <v xml:space="preserve"> </v>
      </c>
      <c r="AC51" s="1202"/>
      <c r="AD51" s="434">
        <f>+E51+G51+I51+K51+M51+O51+Q51+S51+U51+W51+Y51+AA51+AC51</f>
        <v>-66384</v>
      </c>
      <c r="AE51" s="854"/>
      <c r="AF51" s="855"/>
    </row>
    <row r="52" spans="1:32" ht="15.75">
      <c r="A52" s="1581"/>
      <c r="B52" s="1582"/>
      <c r="C52" s="451"/>
      <c r="D52" s="1230"/>
      <c r="E52" s="571"/>
      <c r="F52" s="593" t="str">
        <f>IF($AE52&lt;1," ",IF(E52&lt;1," ",(E52)/$AE52))</f>
        <v xml:space="preserve"> </v>
      </c>
      <c r="G52" s="454"/>
      <c r="H52" s="593" t="str">
        <f>IF($AE52&lt;1," ",IF(G52&lt;1," ",(G52)/$AE52))</f>
        <v xml:space="preserve"> </v>
      </c>
      <c r="I52" s="454"/>
      <c r="J52" s="593" t="str">
        <f>IF($AE52&lt;1," ",IF(I52&lt;1," ",(I52)/$AE52))</f>
        <v xml:space="preserve"> </v>
      </c>
      <c r="K52" s="454"/>
      <c r="L52" s="391" t="str">
        <f>IF($AE52&lt;1," ",IF(K52&lt;1," ",(K52)/$AE52))</f>
        <v xml:space="preserve"> </v>
      </c>
      <c r="M52" s="571"/>
      <c r="N52" s="390" t="str">
        <f>IF($AE52&lt;1," ",IF(M52&lt;1," ",(M52)/$AE52))</f>
        <v xml:space="preserve"> </v>
      </c>
      <c r="O52" s="454"/>
      <c r="P52" s="390" t="str">
        <f>IF($AE52&lt;1," ",IF(O52&lt;1," ",(O52)/$AE52))</f>
        <v xml:space="preserve"> </v>
      </c>
      <c r="Q52" s="454"/>
      <c r="R52" s="593" t="str">
        <f>IF($AE52&lt;1," ",IF(Q52&lt;1," ",(Q52)/$AE52))</f>
        <v xml:space="preserve"> </v>
      </c>
      <c r="S52" s="454"/>
      <c r="T52" s="390" t="str">
        <f>IF($AE52&lt;1," ",IF(S52&lt;1," ",(S52)/$AE52))</f>
        <v xml:space="preserve"> </v>
      </c>
      <c r="U52" s="454"/>
      <c r="V52" s="390" t="str">
        <f>IF($AE52&lt;1," ",IF(U52&lt;1," ",(U52)/$AE52))</f>
        <v xml:space="preserve"> </v>
      </c>
      <c r="W52" s="454"/>
      <c r="X52" s="390" t="str">
        <f>IF($AE52&lt;1," ",IF(W52&lt;1," ",(W52)/$AE52))</f>
        <v xml:space="preserve"> </v>
      </c>
      <c r="Y52" s="454"/>
      <c r="Z52" s="390" t="str">
        <f>IF($AE52&lt;1," ",IF(Y52&lt;1," ",(Y52)/$AE52))</f>
        <v xml:space="preserve"> </v>
      </c>
      <c r="AA52" s="454"/>
      <c r="AB52" s="390" t="str">
        <f>IF($AE52&lt;1," ",IF(AA52&lt;1," ",(AA52)/$AE52))</f>
        <v xml:space="preserve"> </v>
      </c>
      <c r="AC52" s="1202"/>
      <c r="AD52" s="434">
        <f>+E52+G52+I52+K52+M52+O52+Q52+S52+U52+W52+Y52+AA52+AC52</f>
        <v>0</v>
      </c>
      <c r="AE52" s="856"/>
      <c r="AF52" s="857"/>
    </row>
    <row r="53" spans="1:32" ht="15.75">
      <c r="A53" s="1581"/>
      <c r="B53" s="1582"/>
      <c r="C53" s="431"/>
      <c r="D53" s="1224"/>
      <c r="E53" s="571"/>
      <c r="F53" s="593" t="str">
        <f>IF($AE53&lt;1," ",IF(E53&lt;1," ",(E53)/$AE53))</f>
        <v xml:space="preserve"> </v>
      </c>
      <c r="G53" s="454"/>
      <c r="H53" s="593" t="str">
        <f>IF($AE53&lt;1," ",IF(G53&lt;1," ",(G53)/$AE53))</f>
        <v xml:space="preserve"> </v>
      </c>
      <c r="I53" s="454"/>
      <c r="J53" s="593" t="str">
        <f>IF($AE53&lt;1," ",IF(I53&lt;1," ",(I53)/$AE53))</f>
        <v xml:space="preserve"> </v>
      </c>
      <c r="K53" s="454"/>
      <c r="L53" s="391" t="str">
        <f>IF($AE53&lt;1," ",IF(K53&lt;1," ",(K53)/$AE53))</f>
        <v xml:space="preserve"> </v>
      </c>
      <c r="M53" s="571"/>
      <c r="N53" s="390" t="str">
        <f>IF($AE53&lt;1," ",IF(M53&lt;1," ",(M53)/$AE53))</f>
        <v xml:space="preserve"> </v>
      </c>
      <c r="O53" s="454"/>
      <c r="P53" s="390" t="str">
        <f>IF($AE53&lt;1," ",IF(O53&lt;1," ",(O53)/$AE53))</f>
        <v xml:space="preserve"> </v>
      </c>
      <c r="Q53" s="454"/>
      <c r="R53" s="593" t="str">
        <f>IF($AE53&lt;1," ",IF(Q53&lt;1," ",(Q53)/$AE53))</f>
        <v xml:space="preserve"> </v>
      </c>
      <c r="S53" s="454"/>
      <c r="T53" s="390" t="str">
        <f>IF($AE53&lt;1," ",IF(S53&lt;1," ",(S53)/$AE53))</f>
        <v xml:space="preserve"> </v>
      </c>
      <c r="U53" s="454"/>
      <c r="V53" s="390" t="str">
        <f>IF($AE53&lt;1," ",IF(U53&lt;1," ",(U53)/$AE53))</f>
        <v xml:space="preserve"> </v>
      </c>
      <c r="W53" s="454"/>
      <c r="X53" s="390" t="str">
        <f>IF($AE53&lt;1," ",IF(W53&lt;1," ",(W53)/$AE53))</f>
        <v xml:space="preserve"> </v>
      </c>
      <c r="Y53" s="454"/>
      <c r="Z53" s="390" t="str">
        <f>IF($AE53&lt;1," ",IF(Y53&lt;1," ",(Y53)/$AE53))</f>
        <v xml:space="preserve"> </v>
      </c>
      <c r="AA53" s="454"/>
      <c r="AB53" s="390" t="str">
        <f>IF($AE53&lt;1," ",IF(AA53&lt;1," ",(AA53)/$AE53))</f>
        <v xml:space="preserve"> </v>
      </c>
      <c r="AC53" s="1202"/>
      <c r="AD53" s="434">
        <f>+E53+G53+I53+K53+M53+O53+Q53+S53+U53+W53+Y53+AA53+AC53</f>
        <v>0</v>
      </c>
      <c r="AE53" s="856"/>
      <c r="AF53" s="857"/>
    </row>
    <row r="54" spans="1:32" ht="15.75">
      <c r="A54" s="1581"/>
      <c r="B54" s="1582"/>
      <c r="C54" s="431"/>
      <c r="D54" s="1224"/>
      <c r="E54" s="571"/>
      <c r="F54" s="593" t="str">
        <f>IF($AE54&lt;1," ",IF(E54&lt;1," ",(E54)/$AE54))</f>
        <v xml:space="preserve"> </v>
      </c>
      <c r="G54" s="454"/>
      <c r="H54" s="593" t="str">
        <f>IF($AE54&lt;1," ",IF(G54&lt;1," ",(G54)/$AE54))</f>
        <v xml:space="preserve"> </v>
      </c>
      <c r="I54" s="454"/>
      <c r="J54" s="593" t="str">
        <f>IF($AE54&lt;1," ",IF(I54&lt;1," ",(I54)/$AE54))</f>
        <v xml:space="preserve"> </v>
      </c>
      <c r="K54" s="454"/>
      <c r="L54" s="391" t="str">
        <f>IF($AE54&lt;1," ",IF(K54&lt;1," ",(K54)/$AE54))</f>
        <v xml:space="preserve"> </v>
      </c>
      <c r="M54" s="571"/>
      <c r="N54" s="390" t="str">
        <f>IF($AE54&lt;1," ",IF(M54&lt;1," ",(M54)/$AE54))</f>
        <v xml:space="preserve"> </v>
      </c>
      <c r="O54" s="454"/>
      <c r="P54" s="390" t="str">
        <f>IF($AE54&lt;1," ",IF(O54&lt;1," ",(O54)/$AE54))</f>
        <v xml:space="preserve"> </v>
      </c>
      <c r="Q54" s="454"/>
      <c r="R54" s="593" t="str">
        <f>IF($AE54&lt;1," ",IF(Q54&lt;1," ",(Q54)/$AE54))</f>
        <v xml:space="preserve"> </v>
      </c>
      <c r="S54" s="454"/>
      <c r="T54" s="390" t="str">
        <f>IF($AE54&lt;1," ",IF(S54&lt;1," ",(S54)/$AE54))</f>
        <v xml:space="preserve"> </v>
      </c>
      <c r="U54" s="454"/>
      <c r="V54" s="390" t="str">
        <f>IF($AE54&lt;1," ",IF(U54&lt;1," ",(U54)/$AE54))</f>
        <v xml:space="preserve"> </v>
      </c>
      <c r="W54" s="454"/>
      <c r="X54" s="390" t="str">
        <f>IF($AE54&lt;1," ",IF(W54&lt;1," ",(W54)/$AE54))</f>
        <v xml:space="preserve"> </v>
      </c>
      <c r="Y54" s="454"/>
      <c r="Z54" s="390" t="str">
        <f>IF($AE54&lt;1," ",IF(Y54&lt;1," ",(Y54)/$AE54))</f>
        <v xml:space="preserve"> </v>
      </c>
      <c r="AA54" s="454"/>
      <c r="AB54" s="390" t="str">
        <f>IF($AE54&lt;1," ",IF(AA54&lt;1," ",(AA54)/$AE54))</f>
        <v xml:space="preserve"> </v>
      </c>
      <c r="AC54" s="1202"/>
      <c r="AD54" s="434">
        <f>+E54+G54+I54+K54+M54+O54+Q54+S54+U54+W54+Y54+AA54+AC54</f>
        <v>0</v>
      </c>
      <c r="AE54" s="856"/>
      <c r="AF54" s="857"/>
    </row>
    <row r="55" spans="1:32" ht="15.75">
      <c r="A55" s="1581"/>
      <c r="B55" s="1582"/>
      <c r="C55" s="431"/>
      <c r="D55" s="1224"/>
      <c r="E55" s="571"/>
      <c r="F55" s="593" t="str">
        <f>IF($AE55&lt;1," ",IF(E55&lt;1," ",(E55)/$AE55))</f>
        <v xml:space="preserve"> </v>
      </c>
      <c r="G55" s="454"/>
      <c r="H55" s="593" t="str">
        <f>IF($AE55&lt;1," ",IF(G55&lt;1," ",(G55)/$AE55))</f>
        <v xml:space="preserve"> </v>
      </c>
      <c r="I55" s="454"/>
      <c r="J55" s="593" t="str">
        <f>IF($AE55&lt;1," ",IF(I55&lt;1," ",(I55)/$AE55))</f>
        <v xml:space="preserve"> </v>
      </c>
      <c r="K55" s="454"/>
      <c r="L55" s="391" t="str">
        <f>IF($AE55&lt;1," ",IF(K55&lt;1," ",(K55)/$AE55))</f>
        <v xml:space="preserve"> </v>
      </c>
      <c r="M55" s="571"/>
      <c r="N55" s="390" t="str">
        <f>IF($AE55&lt;1," ",IF(M55&lt;1," ",(M55)/$AE55))</f>
        <v xml:space="preserve"> </v>
      </c>
      <c r="O55" s="454"/>
      <c r="P55" s="390" t="str">
        <f>IF($AE55&lt;1," ",IF(O55&lt;1," ",(O55)/$AE55))</f>
        <v xml:space="preserve"> </v>
      </c>
      <c r="Q55" s="454"/>
      <c r="R55" s="593" t="str">
        <f>IF($AE55&lt;1," ",IF(Q55&lt;1," ",(Q55)/$AE55))</f>
        <v xml:space="preserve"> </v>
      </c>
      <c r="S55" s="454"/>
      <c r="T55" s="390" t="str">
        <f>IF($AE55&lt;1," ",IF(S55&lt;1," ",(S55)/$AE55))</f>
        <v xml:space="preserve"> </v>
      </c>
      <c r="U55" s="454"/>
      <c r="V55" s="390" t="str">
        <f>IF($AE55&lt;1," ",IF(U55&lt;1," ",(U55)/$AE55))</f>
        <v xml:space="preserve"> </v>
      </c>
      <c r="W55" s="454"/>
      <c r="X55" s="390" t="str">
        <f>IF($AE55&lt;1," ",IF(W55&lt;1," ",(W55)/$AE55))</f>
        <v xml:space="preserve"> </v>
      </c>
      <c r="Y55" s="454"/>
      <c r="Z55" s="390" t="str">
        <f>IF($AE55&lt;1," ",IF(Y55&lt;1," ",(Y55)/$AE55))</f>
        <v xml:space="preserve"> </v>
      </c>
      <c r="AA55" s="454"/>
      <c r="AB55" s="390" t="str">
        <f>IF($AE55&lt;1," ",IF(AA55&lt;1," ",(AA55)/$AE55))</f>
        <v xml:space="preserve"> </v>
      </c>
      <c r="AC55" s="1202"/>
      <c r="AD55" s="434">
        <f>+E55+G55+I55+K55+M55+O55+Q55+S55+U55+W55+Y55+AA55+AC55</f>
        <v>0</v>
      </c>
      <c r="AE55" s="856"/>
      <c r="AF55" s="857"/>
    </row>
    <row r="56" spans="1:32" ht="16.5" thickBot="1">
      <c r="A56" s="456" t="s">
        <v>118</v>
      </c>
      <c r="B56" s="457"/>
      <c r="C56" s="431"/>
      <c r="D56" s="1224"/>
      <c r="E56" s="851">
        <f>SUM(E51:E55)</f>
        <v>0</v>
      </c>
      <c r="F56" s="1208" t="s">
        <v>2</v>
      </c>
      <c r="G56" s="850">
        <f>SUM(G51:G55)</f>
        <v>0</v>
      </c>
      <c r="H56" s="1208" t="s">
        <v>2</v>
      </c>
      <c r="I56" s="850">
        <f>SUM(I51:I55)</f>
        <v>0</v>
      </c>
      <c r="J56" s="1208" t="s">
        <v>2</v>
      </c>
      <c r="K56" s="850">
        <f>SUM(K51:K55)</f>
        <v>0</v>
      </c>
      <c r="L56" s="1207" t="s">
        <v>2</v>
      </c>
      <c r="M56" s="851">
        <f>SUM(M51:M55)</f>
        <v>-11064</v>
      </c>
      <c r="N56" s="1206" t="s">
        <v>2</v>
      </c>
      <c r="O56" s="850">
        <f>SUM(O51:O55)</f>
        <v>-11064</v>
      </c>
      <c r="P56" s="1206" t="s">
        <v>2</v>
      </c>
      <c r="Q56" s="850">
        <f>SUM(Q51:Q55)</f>
        <v>-11064</v>
      </c>
      <c r="R56" s="1208" t="s">
        <v>2</v>
      </c>
      <c r="S56" s="850">
        <f>SUM(S51:S55)</f>
        <v>-11064</v>
      </c>
      <c r="T56" s="1206" t="s">
        <v>2</v>
      </c>
      <c r="U56" s="850">
        <f>SUM(U51:U55)</f>
        <v>-11064</v>
      </c>
      <c r="V56" s="1206" t="s">
        <v>2</v>
      </c>
      <c r="W56" s="850">
        <f>SUM(W51:W55)</f>
        <v>-11064</v>
      </c>
      <c r="X56" s="1206" t="s">
        <v>2</v>
      </c>
      <c r="Y56" s="850">
        <f>SUM(Y51:Y55)</f>
        <v>0</v>
      </c>
      <c r="Z56" s="1206" t="s">
        <v>2</v>
      </c>
      <c r="AA56" s="850">
        <f>SUM(AA51:AA55)</f>
        <v>0</v>
      </c>
      <c r="AB56" s="1206" t="s">
        <v>2</v>
      </c>
      <c r="AC56" s="1199">
        <f>SUM(AC51:AC55)</f>
        <v>0</v>
      </c>
      <c r="AD56" s="852">
        <f>SUM(AD51:AD55)</f>
        <v>-66384</v>
      </c>
      <c r="AE56" s="858"/>
      <c r="AF56" s="859"/>
    </row>
    <row r="57" spans="1:32" ht="15.75">
      <c r="A57" s="73"/>
      <c r="B57" s="211"/>
      <c r="C57" s="24"/>
      <c r="D57" s="589"/>
      <c r="E57" s="1189"/>
      <c r="F57" s="600"/>
      <c r="G57" s="447"/>
      <c r="H57" s="600"/>
      <c r="I57" s="447"/>
      <c r="J57" s="600"/>
      <c r="K57" s="447"/>
      <c r="L57" s="361"/>
      <c r="M57" s="1189"/>
      <c r="N57" s="1193"/>
      <c r="O57" s="447"/>
      <c r="P57" s="56"/>
      <c r="Q57" s="447"/>
      <c r="R57" s="600"/>
      <c r="S57" s="447"/>
      <c r="T57" s="56"/>
      <c r="U57" s="447"/>
      <c r="V57" s="56"/>
      <c r="W57" s="447"/>
      <c r="X57" s="56"/>
      <c r="Y57" s="447"/>
      <c r="Z57" s="56"/>
      <c r="AA57" s="447"/>
      <c r="AB57" s="56"/>
      <c r="AC57" s="1204"/>
      <c r="AD57" s="1174"/>
      <c r="AE57" s="1176"/>
      <c r="AF57" s="1182"/>
    </row>
    <row r="58" spans="1:32" ht="16.5" thickBot="1">
      <c r="A58" s="456" t="s">
        <v>121</v>
      </c>
      <c r="B58" s="457"/>
      <c r="C58" s="431"/>
      <c r="D58" s="1224"/>
      <c r="E58" s="851">
        <f>+E23-E34+E39+E48+E56</f>
        <v>50054.350000000006</v>
      </c>
      <c r="F58" s="595"/>
      <c r="G58" s="850">
        <f>+G23-G34+G39+G48+G56</f>
        <v>-247836.15999999997</v>
      </c>
      <c r="H58" s="595"/>
      <c r="I58" s="850">
        <f>+I23-I34+I39+I48+I56</f>
        <v>-559240.87402300001</v>
      </c>
      <c r="J58" s="595"/>
      <c r="K58" s="850">
        <f>+K23-K34+K39+K48+K56</f>
        <v>213788.01850000001</v>
      </c>
      <c r="L58" s="575"/>
      <c r="M58" s="851">
        <f>+M23-M34+M39+M48+M56</f>
        <v>218440.14283530667</v>
      </c>
      <c r="N58" s="439"/>
      <c r="O58" s="850">
        <f>+O23-O34+O39+O48+O56</f>
        <v>54543.142835306717</v>
      </c>
      <c r="P58" s="439"/>
      <c r="Q58" s="850">
        <f>+Q23-Q34+Q39+Q48+Q56</f>
        <v>54543.142835306717</v>
      </c>
      <c r="R58" s="595"/>
      <c r="S58" s="850">
        <f>+S23-S34+S39+S48+S56</f>
        <v>110387.86283530672</v>
      </c>
      <c r="T58" s="439"/>
      <c r="U58" s="850">
        <f>+U23-U34+U39+U48+U56</f>
        <v>112227.82950197339</v>
      </c>
      <c r="V58" s="439"/>
      <c r="W58" s="850">
        <f>+W23-W34+W39+W48+W56</f>
        <v>124612.15394641779</v>
      </c>
      <c r="X58" s="439"/>
      <c r="Y58" s="850">
        <f>+Y23-Y34+Y39+Y48+Y56</f>
        <v>146845.71765012149</v>
      </c>
      <c r="Z58" s="439"/>
      <c r="AA58" s="850">
        <f>+AA23-AA34+AA39+AA48+AA56</f>
        <v>25256.778399617033</v>
      </c>
      <c r="AB58" s="439"/>
      <c r="AC58" s="1199">
        <f>+AC23-AC34+AC39+AC48+AC56</f>
        <v>0</v>
      </c>
      <c r="AD58" s="852">
        <f>+AD23-AD34+AD39+AD48+AD56</f>
        <v>303622.10531635629</v>
      </c>
      <c r="AE58" s="858"/>
      <c r="AF58" s="859"/>
    </row>
    <row r="59" spans="1:32" ht="16.5" thickBot="1">
      <c r="A59" s="74"/>
      <c r="B59" s="424"/>
      <c r="C59" s="75"/>
      <c r="D59" s="1234"/>
      <c r="E59" s="23"/>
      <c r="F59" s="599"/>
      <c r="G59" s="449"/>
      <c r="H59" s="599"/>
      <c r="I59" s="449"/>
      <c r="J59" s="599"/>
      <c r="K59" s="449"/>
      <c r="L59" s="581"/>
      <c r="M59" s="23"/>
      <c r="N59" s="227"/>
      <c r="O59" s="449"/>
      <c r="P59" s="227"/>
      <c r="Q59" s="449"/>
      <c r="R59" s="599"/>
      <c r="S59" s="449"/>
      <c r="T59" s="227"/>
      <c r="U59" s="449"/>
      <c r="V59" s="227"/>
      <c r="W59" s="449"/>
      <c r="X59" s="227"/>
      <c r="Y59" s="449"/>
      <c r="Z59" s="227"/>
      <c r="AA59" s="449"/>
      <c r="AB59" s="227"/>
      <c r="AC59" s="1205"/>
      <c r="AD59" s="1209"/>
      <c r="AE59" s="858"/>
      <c r="AF59" s="859"/>
    </row>
    <row r="60" spans="1:32" ht="16.5" thickBot="1">
      <c r="A60" s="74" t="s">
        <v>119</v>
      </c>
      <c r="B60" s="424"/>
      <c r="C60" s="75"/>
      <c r="D60" s="1234"/>
      <c r="E60" s="1184">
        <f>+E6+E58</f>
        <v>171043</v>
      </c>
      <c r="F60" s="599"/>
      <c r="G60" s="1194">
        <f>+G6+G58</f>
        <v>-76793.159999999974</v>
      </c>
      <c r="H60" s="599"/>
      <c r="I60" s="1194">
        <f>+I6+I58</f>
        <v>-636034.03402299993</v>
      </c>
      <c r="J60" s="599"/>
      <c r="K60" s="1194">
        <f>+K6+K58</f>
        <v>-422246.01552299992</v>
      </c>
      <c r="L60" s="581"/>
      <c r="M60" s="1184">
        <f>+M6+M58</f>
        <v>-203805.87268769325</v>
      </c>
      <c r="N60" s="227"/>
      <c r="O60" s="1194">
        <f>+O6+O58</f>
        <v>-149262.72985238652</v>
      </c>
      <c r="P60" s="227"/>
      <c r="Q60" s="1194">
        <f>+Q6+Q58</f>
        <v>-94719.587017079801</v>
      </c>
      <c r="R60" s="599"/>
      <c r="S60" s="1194">
        <f>+S6+S58</f>
        <v>15668.275818226917</v>
      </c>
      <c r="T60" s="227"/>
      <c r="U60" s="1194">
        <f>+U6+U58</f>
        <v>127896.10532020031</v>
      </c>
      <c r="V60" s="227"/>
      <c r="W60" s="1194">
        <f>+W6+W58</f>
        <v>252508.25926661812</v>
      </c>
      <c r="X60" s="227"/>
      <c r="Y60" s="1194">
        <f>+Y6+Y58</f>
        <v>399353.9769167396</v>
      </c>
      <c r="Z60" s="227"/>
      <c r="AA60" s="1194">
        <f>+AA6+AA58</f>
        <v>424610.75531635666</v>
      </c>
      <c r="AB60" s="227"/>
      <c r="AC60" s="1203">
        <f>+AC6+AC58</f>
        <v>424610.75531635666</v>
      </c>
      <c r="AD60" s="1175"/>
      <c r="AE60" s="1177"/>
      <c r="AF60" s="1183"/>
    </row>
  </sheetData>
  <sheetProtection password="B5CC" sheet="1"/>
  <mergeCells count="11">
    <mergeCell ref="A54:B54"/>
    <mergeCell ref="A55:B55"/>
    <mergeCell ref="G2:K2"/>
    <mergeCell ref="D40:D42"/>
    <mergeCell ref="E7:L7"/>
    <mergeCell ref="T1:Z1"/>
    <mergeCell ref="AE40:AE42"/>
    <mergeCell ref="A51:B51"/>
    <mergeCell ref="A52:B52"/>
    <mergeCell ref="A53:B53"/>
    <mergeCell ref="F1:L1"/>
  </mergeCells>
  <conditionalFormatting sqref="F1">
    <cfRule type="containsText" dxfId="129" priority="3" stopIfTrue="1" operator="containsText" text="Enter">
      <formula>NOT(ISERROR(SEARCH("Enter",F1)))</formula>
    </cfRule>
  </conditionalFormatting>
  <conditionalFormatting sqref="T1">
    <cfRule type="containsText" dxfId="128" priority="1" stopIfTrue="1" operator="containsText" text="Enter">
      <formula>NOT(ISERROR(SEARCH("Enter",T1)))</formula>
    </cfRule>
  </conditionalFormatting>
  <printOptions horizontalCentered="1"/>
  <pageMargins left="0.25" right="0.25" top="0.75" bottom="0.75" header="0.3" footer="0.3"/>
  <pageSetup scale="29" orientation="landscape" r:id="rId1"/>
  <headerFooter alignWithMargins="0">
    <oddFooter>&amp;A&amp;RPage &amp;P</oddFooter>
  </headerFooter>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7">
    <tabColor theme="4"/>
    <pageSetUpPr fitToPage="1"/>
  </sheetPr>
  <dimension ref="A1:AF60"/>
  <sheetViews>
    <sheetView showGridLines="0" view="pageBreakPreview" zoomScale="70" zoomScaleNormal="70" zoomScaleSheetLayoutView="70" workbookViewId="0">
      <pane xSplit="4" ySplit="7" topLeftCell="E8" activePane="bottomRight" state="frozen"/>
      <selection activeCell="A25" sqref="A25"/>
      <selection pane="topRight" activeCell="A25" sqref="A25"/>
      <selection pane="bottomLeft" activeCell="A25" sqref="A25"/>
      <selection pane="bottomRight" activeCell="Y28" sqref="Y28"/>
    </sheetView>
  </sheetViews>
  <sheetFormatPr defaultRowHeight="12.75"/>
  <cols>
    <col min="1" max="1" width="2.5703125" customWidth="1"/>
    <col min="2" max="2" width="45.85546875" customWidth="1"/>
    <col min="3" max="3" width="14.7109375" customWidth="1"/>
    <col min="4" max="4" width="12.85546875" customWidth="1"/>
    <col min="5" max="5" width="13.42578125" customWidth="1"/>
    <col min="6" max="6" width="9" bestFit="1" customWidth="1"/>
    <col min="7" max="7" width="13.42578125" customWidth="1"/>
    <col min="8" max="8" width="8.7109375" customWidth="1"/>
    <col min="9" max="9" width="13.42578125" customWidth="1"/>
    <col min="10" max="10" width="8.7109375" customWidth="1"/>
    <col min="11" max="11" width="13.28515625" customWidth="1"/>
    <col min="12" max="12" width="8.7109375" customWidth="1"/>
    <col min="13" max="13" width="13.42578125" customWidth="1"/>
    <col min="14" max="14" width="8.7109375" customWidth="1"/>
    <col min="15" max="15" width="13.7109375" customWidth="1"/>
    <col min="16" max="16" width="8.7109375" customWidth="1"/>
    <col min="17" max="17" width="13.7109375" customWidth="1"/>
    <col min="18" max="18" width="8.7109375" customWidth="1"/>
    <col min="19" max="19" width="13.42578125" customWidth="1"/>
    <col min="20" max="20" width="9.140625" customWidth="1"/>
    <col min="21" max="21" width="13.42578125" customWidth="1"/>
    <col min="22" max="22" width="9.140625" customWidth="1"/>
    <col min="23" max="23" width="13.42578125" customWidth="1"/>
    <col min="24" max="24" width="9.140625" customWidth="1"/>
    <col min="25" max="25" width="13.42578125" customWidth="1"/>
    <col min="26" max="26" width="9.140625" customWidth="1"/>
    <col min="27" max="27" width="13.7109375" customWidth="1"/>
    <col min="28" max="28" width="9.140625" customWidth="1"/>
    <col min="29" max="32" width="13.7109375" customWidth="1"/>
  </cols>
  <sheetData>
    <row r="1" spans="1:32" ht="16.5" thickBot="1">
      <c r="A1" s="205"/>
      <c r="B1" s="205"/>
      <c r="C1" s="205"/>
      <c r="D1" s="205"/>
      <c r="E1" s="206"/>
      <c r="F1" s="1588" t="str">
        <f>IF('INTERIM-CERTIFICATION'!$M$1="","CHARTER NAME: Enter Charter Name on INTERIM-CERTIFICATION Worksheet",(CONCATENATE("CHARTER NAME: ",'INTERIM-CERTIFICATION'!$M$1)))</f>
        <v>CHARTER NAME: Elite Academic Academy - Adult Work Force Investment</v>
      </c>
      <c r="G1" s="1588" t="str">
        <f>IF('INTERIM-CERTIFICATION'!$H$1="","CHARTER NAME: Enter Charter Name on INTERIM-CERTIFICATION Worksheet",(CONCATENATE("CHARTER NAME: ",'INTERIM-CERTIFICATION'!$H$1)))</f>
        <v>CHARTER NAME: Enter Charter Name on INTERIM-CERTIFICATION Worksheet</v>
      </c>
      <c r="H1" s="1588" t="str">
        <f>IF('INTERIM-CERTIFICATION'!$H$1="","CHARTER NAME: Enter Charter Name on INTERIM-CERTIFICATION Worksheet",(CONCATENATE("CHARTER NAME: ",'INTERIM-CERTIFICATION'!$H$1)))</f>
        <v>CHARTER NAME: Enter Charter Name on INTERIM-CERTIFICATION Worksheet</v>
      </c>
      <c r="I1" s="1588"/>
      <c r="J1" s="1588"/>
      <c r="K1" s="1588"/>
      <c r="L1" s="1588"/>
      <c r="M1" s="208"/>
      <c r="N1" s="207"/>
      <c r="O1" s="208"/>
      <c r="P1" s="207"/>
      <c r="Q1" s="208"/>
      <c r="R1" s="207"/>
      <c r="S1" s="208"/>
      <c r="T1" s="1588" t="str">
        <f>F1</f>
        <v>CHARTER NAME: Elite Academic Academy - Adult Work Force Investment</v>
      </c>
      <c r="U1" s="1588" t="str">
        <f>IF('INTERIM-CERTIFICATION'!$H$1="","CHARTER NAME: Enter Charter Name on INTERIM-CERTIFICATION Worksheet",(CONCATENATE("CHARTER NAME: ",'INTERIM-CERTIFICATION'!$H$1)))</f>
        <v>CHARTER NAME: Enter Charter Name on INTERIM-CERTIFICATION Worksheet</v>
      </c>
      <c r="V1" s="1588" t="str">
        <f>IF('INTERIM-CERTIFICATION'!$H$1="","CHARTER NAME: Enter Charter Name on INTERIM-CERTIFICATION Worksheet",(CONCATENATE("CHARTER NAME: ",'INTERIM-CERTIFICATION'!$H$1)))</f>
        <v>CHARTER NAME: Enter Charter Name on INTERIM-CERTIFICATION Worksheet</v>
      </c>
      <c r="W1" s="1588"/>
      <c r="X1" s="1588"/>
      <c r="Y1" s="1588"/>
      <c r="Z1" s="1588"/>
      <c r="AA1" s="208"/>
      <c r="AB1" s="207"/>
      <c r="AC1" s="28"/>
      <c r="AD1" s="1161"/>
      <c r="AE1" s="1161"/>
      <c r="AF1" s="1161"/>
    </row>
    <row r="2" spans="1:32" ht="15.75">
      <c r="B2" s="212" t="s">
        <v>123</v>
      </c>
      <c r="C2" s="101">
        <v>44178</v>
      </c>
      <c r="D2" s="213"/>
      <c r="G2" s="1618" t="str">
        <f>""&amp;'Budget-ADA'!N7&amp;"  First Interim Cash Flow"</f>
        <v>2021-22  First Interim Cash Flow</v>
      </c>
      <c r="H2" s="1618" t="str">
        <f>""&amp;'Budget-ADA'!N7&amp;"  First Interim Cash Flow"</f>
        <v>2021-22  First Interim Cash Flow</v>
      </c>
      <c r="I2" s="1618"/>
      <c r="J2" s="1618"/>
      <c r="K2" s="1618"/>
      <c r="M2" s="208"/>
      <c r="O2" s="208"/>
      <c r="Q2" s="208"/>
      <c r="S2" s="208"/>
      <c r="U2" s="207"/>
      <c r="W2" s="57" t="str">
        <f>G2</f>
        <v>2021-22  First Interim Cash Flow</v>
      </c>
      <c r="Y2" s="207"/>
      <c r="AA2" s="208"/>
      <c r="AC2" s="28"/>
      <c r="AD2" s="1161"/>
      <c r="AE2" s="1161"/>
      <c r="AF2" s="1161"/>
    </row>
    <row r="3" spans="1:32" ht="16.5" thickBot="1">
      <c r="A3" s="1255">
        <f>Instructions!H1</f>
        <v>0</v>
      </c>
      <c r="B3" s="211"/>
      <c r="C3" s="24"/>
      <c r="D3" s="24"/>
      <c r="E3" s="27"/>
      <c r="F3" s="26"/>
      <c r="G3" s="28"/>
      <c r="H3" s="26"/>
      <c r="I3" s="28"/>
      <c r="J3" s="26"/>
      <c r="K3" s="28"/>
      <c r="L3" s="26"/>
      <c r="M3" s="28"/>
      <c r="N3" s="26"/>
      <c r="O3" s="28"/>
      <c r="P3" s="26"/>
      <c r="Q3" s="28"/>
      <c r="R3" s="26"/>
      <c r="S3" s="28"/>
      <c r="T3" s="26"/>
      <c r="U3" s="28"/>
      <c r="V3" s="26"/>
      <c r="W3" s="28"/>
      <c r="X3" s="26"/>
      <c r="Y3" s="28"/>
      <c r="Z3" s="26"/>
      <c r="AA3" s="28"/>
      <c r="AB3" s="26"/>
      <c r="AC3" s="28"/>
      <c r="AD3" s="1161"/>
      <c r="AE3" s="1161"/>
      <c r="AF3" s="1161"/>
    </row>
    <row r="4" spans="1:32" ht="15.75">
      <c r="A4" s="458"/>
      <c r="B4" s="76"/>
      <c r="C4" s="76"/>
      <c r="D4" s="76"/>
      <c r="E4" s="687" t="s">
        <v>85</v>
      </c>
      <c r="F4" s="459" t="s">
        <v>86</v>
      </c>
      <c r="G4" s="602" t="s">
        <v>87</v>
      </c>
      <c r="H4" s="459" t="s">
        <v>88</v>
      </c>
      <c r="I4" s="602" t="s">
        <v>89</v>
      </c>
      <c r="J4" s="459" t="s">
        <v>88</v>
      </c>
      <c r="K4" s="602" t="s">
        <v>90</v>
      </c>
      <c r="L4" s="459" t="s">
        <v>88</v>
      </c>
      <c r="M4" s="602" t="s">
        <v>91</v>
      </c>
      <c r="N4" s="459" t="s">
        <v>88</v>
      </c>
      <c r="O4" s="602" t="s">
        <v>92</v>
      </c>
      <c r="P4" s="459" t="s">
        <v>88</v>
      </c>
      <c r="Q4" s="602" t="s">
        <v>93</v>
      </c>
      <c r="R4" s="459" t="s">
        <v>88</v>
      </c>
      <c r="S4" s="602" t="s">
        <v>94</v>
      </c>
      <c r="T4" s="459" t="s">
        <v>88</v>
      </c>
      <c r="U4" s="602" t="s">
        <v>95</v>
      </c>
      <c r="V4" s="459" t="s">
        <v>88</v>
      </c>
      <c r="W4" s="602" t="s">
        <v>96</v>
      </c>
      <c r="X4" s="459" t="s">
        <v>88</v>
      </c>
      <c r="Y4" s="602" t="s">
        <v>97</v>
      </c>
      <c r="Z4" s="459" t="s">
        <v>88</v>
      </c>
      <c r="AA4" s="602" t="s">
        <v>98</v>
      </c>
      <c r="AB4" s="459" t="s">
        <v>88</v>
      </c>
      <c r="AC4" s="1195" t="s">
        <v>99</v>
      </c>
      <c r="AD4" s="1171"/>
      <c r="AE4" s="1171" t="s">
        <v>20</v>
      </c>
      <c r="AF4" s="1171"/>
    </row>
    <row r="5" spans="1:32" ht="16.5" thickBot="1">
      <c r="A5" s="215"/>
      <c r="B5" s="24"/>
      <c r="C5" s="24"/>
      <c r="D5" s="24"/>
      <c r="E5" s="258" t="s">
        <v>99</v>
      </c>
      <c r="F5" s="1185" t="s">
        <v>100</v>
      </c>
      <c r="G5" s="1187" t="s">
        <v>99</v>
      </c>
      <c r="H5" s="1185" t="s">
        <v>100</v>
      </c>
      <c r="I5" s="1187" t="s">
        <v>99</v>
      </c>
      <c r="J5" s="1185" t="s">
        <v>100</v>
      </c>
      <c r="K5" s="1187" t="s">
        <v>99</v>
      </c>
      <c r="L5" s="1185" t="s">
        <v>100</v>
      </c>
      <c r="M5" s="1187" t="s">
        <v>99</v>
      </c>
      <c r="N5" s="1185" t="s">
        <v>100</v>
      </c>
      <c r="O5" s="216" t="s">
        <v>99</v>
      </c>
      <c r="P5" s="65" t="s">
        <v>100</v>
      </c>
      <c r="Q5" s="216" t="s">
        <v>99</v>
      </c>
      <c r="R5" s="1185" t="s">
        <v>100</v>
      </c>
      <c r="S5" s="216" t="s">
        <v>99</v>
      </c>
      <c r="T5" s="65" t="s">
        <v>100</v>
      </c>
      <c r="U5" s="216" t="s">
        <v>99</v>
      </c>
      <c r="V5" s="65" t="s">
        <v>100</v>
      </c>
      <c r="W5" s="216" t="s">
        <v>99</v>
      </c>
      <c r="X5" s="65" t="s">
        <v>100</v>
      </c>
      <c r="Y5" s="216" t="s">
        <v>99</v>
      </c>
      <c r="Z5" s="65" t="s">
        <v>100</v>
      </c>
      <c r="AA5" s="216" t="s">
        <v>99</v>
      </c>
      <c r="AB5" s="65" t="s">
        <v>100</v>
      </c>
      <c r="AC5" s="1196" t="s">
        <v>101</v>
      </c>
      <c r="AD5" s="1172" t="s">
        <v>0</v>
      </c>
      <c r="AE5" s="1172" t="s">
        <v>17</v>
      </c>
      <c r="AF5" s="1172" t="s">
        <v>102</v>
      </c>
    </row>
    <row r="6" spans="1:32" ht="17.25" thickTop="1" thickBot="1">
      <c r="A6" s="218" t="s">
        <v>103</v>
      </c>
      <c r="B6" s="209"/>
      <c r="D6" s="468" t="s">
        <v>124</v>
      </c>
      <c r="E6" s="1211">
        <f>'1st Interim-Cash Flow Year 1'!AA60</f>
        <v>424610.75531635666</v>
      </c>
      <c r="F6" s="66"/>
      <c r="G6" s="219">
        <f>E60</f>
        <v>35947.359939447662</v>
      </c>
      <c r="H6" s="66"/>
      <c r="I6" s="219">
        <f>G60</f>
        <v>-352716.03543746134</v>
      </c>
      <c r="J6" s="66"/>
      <c r="K6" s="219">
        <f>I60</f>
        <v>-718178.75081437035</v>
      </c>
      <c r="L6" s="66"/>
      <c r="M6" s="219">
        <f>K60</f>
        <v>-1038441.994612332</v>
      </c>
      <c r="N6" s="1186"/>
      <c r="O6" s="573">
        <f>M60</f>
        <v>-1389791.8984102935</v>
      </c>
      <c r="P6" s="66"/>
      <c r="Q6" s="573">
        <f>O60</f>
        <v>-1741806.3622082551</v>
      </c>
      <c r="R6" s="66"/>
      <c r="S6" s="573">
        <f>Q60</f>
        <v>-2072570.8260062167</v>
      </c>
      <c r="T6" s="66"/>
      <c r="U6" s="219">
        <f>S60</f>
        <v>-1707136.2898041781</v>
      </c>
      <c r="V6" s="66"/>
      <c r="W6" s="219">
        <f>U60</f>
        <v>-1307208.8336021395</v>
      </c>
      <c r="X6" s="66"/>
      <c r="Y6" s="219">
        <f>W60</f>
        <v>-903942.39740010095</v>
      </c>
      <c r="Z6" s="66"/>
      <c r="AA6" s="219">
        <f>Y60</f>
        <v>-511092.46119806234</v>
      </c>
      <c r="AB6" s="66"/>
      <c r="AC6" s="1197">
        <f>AA60</f>
        <v>523736.84342502878</v>
      </c>
      <c r="AD6" s="62">
        <f>AC60</f>
        <v>541647.86342502874</v>
      </c>
      <c r="AE6" s="62"/>
      <c r="AF6" s="62"/>
    </row>
    <row r="7" spans="1:32" ht="16.5" thickTop="1">
      <c r="A7" s="460"/>
      <c r="B7" s="423"/>
      <c r="C7" s="69"/>
      <c r="D7" s="69"/>
      <c r="E7" s="1225"/>
      <c r="F7" s="1210"/>
      <c r="G7" s="1210"/>
      <c r="H7" s="1210"/>
      <c r="I7" s="1210"/>
      <c r="J7" s="1210"/>
      <c r="K7" s="1210"/>
      <c r="L7" s="1210"/>
      <c r="M7" s="70"/>
      <c r="N7" s="67"/>
      <c r="O7" s="70"/>
      <c r="P7" s="67"/>
      <c r="Q7" s="70"/>
      <c r="R7" s="67"/>
      <c r="S7" s="70"/>
      <c r="T7" s="67"/>
      <c r="U7" s="70"/>
      <c r="V7" s="67"/>
      <c r="W7" s="70"/>
      <c r="X7" s="67"/>
      <c r="Y7" s="70"/>
      <c r="Z7" s="67"/>
      <c r="AA7" s="70"/>
      <c r="AB7" s="67"/>
      <c r="AC7" s="614"/>
      <c r="AD7" s="1164"/>
      <c r="AE7" s="1164"/>
      <c r="AF7" s="1178"/>
    </row>
    <row r="8" spans="1:32" ht="15.75">
      <c r="A8" s="71" t="s">
        <v>104</v>
      </c>
      <c r="B8" s="582"/>
      <c r="C8" s="428"/>
      <c r="D8" s="428"/>
      <c r="E8" s="429"/>
      <c r="F8" s="178"/>
      <c r="G8" s="430"/>
      <c r="H8" s="178"/>
      <c r="I8" s="430"/>
      <c r="J8" s="178"/>
      <c r="K8" s="430"/>
      <c r="L8" s="178"/>
      <c r="M8" s="430"/>
      <c r="N8" s="178"/>
      <c r="O8" s="430"/>
      <c r="P8" s="178"/>
      <c r="Q8" s="430"/>
      <c r="R8" s="178"/>
      <c r="S8" s="430"/>
      <c r="T8" s="178"/>
      <c r="U8" s="430"/>
      <c r="V8" s="178"/>
      <c r="W8" s="430"/>
      <c r="X8" s="178"/>
      <c r="Y8" s="430"/>
      <c r="Z8" s="178"/>
      <c r="AA8" s="430"/>
      <c r="AB8" s="178"/>
      <c r="AC8" s="584"/>
      <c r="AD8" s="1165"/>
      <c r="AE8" s="1165"/>
      <c r="AF8" s="1174"/>
    </row>
    <row r="9" spans="1:32" ht="15.75">
      <c r="A9" s="461" t="s">
        <v>319</v>
      </c>
      <c r="B9" s="153"/>
      <c r="C9" s="146"/>
      <c r="D9" s="431"/>
      <c r="E9" s="440"/>
      <c r="F9" s="441"/>
      <c r="G9" s="569"/>
      <c r="H9" s="441"/>
      <c r="I9" s="569"/>
      <c r="J9" s="441"/>
      <c r="K9" s="569"/>
      <c r="L9" s="441"/>
      <c r="M9" s="569"/>
      <c r="N9" s="441"/>
      <c r="O9" s="569"/>
      <c r="P9" s="441"/>
      <c r="Q9" s="569"/>
      <c r="R9" s="441"/>
      <c r="S9" s="569"/>
      <c r="T9" s="441"/>
      <c r="U9" s="569"/>
      <c r="V9" s="441"/>
      <c r="W9" s="569"/>
      <c r="X9" s="441"/>
      <c r="Y9" s="569"/>
      <c r="Z9" s="441"/>
      <c r="AA9" s="569"/>
      <c r="AB9" s="441"/>
      <c r="AC9" s="861"/>
      <c r="AD9" s="1212"/>
      <c r="AE9" s="1169"/>
      <c r="AF9" s="442"/>
    </row>
    <row r="10" spans="1:32" ht="15.75">
      <c r="A10" s="462"/>
      <c r="B10" s="146" t="s">
        <v>163</v>
      </c>
      <c r="C10" s="322">
        <v>8011</v>
      </c>
      <c r="D10" s="431"/>
      <c r="E10" s="432">
        <f>'1st Interim-Cash Flow Year 1'!AE10*0.05</f>
        <v>29000.850000000002</v>
      </c>
      <c r="F10" s="593">
        <f>IF($AE10&lt;1," ",IF(E10&lt;1," ",(E10)/$AE10))</f>
        <v>6.9592096681226189E-3</v>
      </c>
      <c r="G10" s="445">
        <f>E10</f>
        <v>29000.850000000002</v>
      </c>
      <c r="H10" s="593">
        <f>IF($AE10&lt;1," ",IF(G10&lt;1," ",(G10)/$AE10))</f>
        <v>6.9592096681226189E-3</v>
      </c>
      <c r="I10" s="1398">
        <f>'1st Interim-Cash Flow Year 1'!AE10*0.09</f>
        <v>52201.53</v>
      </c>
      <c r="J10" s="593">
        <f>IF($AE10&lt;1," ",IF(I10&lt;1," ",(I10)/$AE10))</f>
        <v>1.2526577402620713E-2</v>
      </c>
      <c r="K10" s="445">
        <f>'1st Interim-Cash Flow Year 1'!AE10*0.09</f>
        <v>52201.53</v>
      </c>
      <c r="L10" s="593">
        <f>IF($AE10&lt;1," ",IF(K10&lt;1," ",(K10)/$AE10))</f>
        <v>1.2526577402620713E-2</v>
      </c>
      <c r="M10" s="445">
        <f>'1st Interim-Cash Flow Year 1'!AE10*0.09</f>
        <v>52201.53</v>
      </c>
      <c r="N10" s="390">
        <f>IF($AE10&lt;1," ",IF(M10&lt;1," ",(M10)/$AE10))</f>
        <v>1.2526577402620713E-2</v>
      </c>
      <c r="O10" s="445">
        <f>'1st Interim-Cash Flow Year 1'!AE10*0.09</f>
        <v>52201.53</v>
      </c>
      <c r="P10" s="390">
        <f>IF($AE10&lt;1," ",IF(O10&lt;1," ",(O10)/$AE10))</f>
        <v>1.2526577402620713E-2</v>
      </c>
      <c r="Q10" s="445">
        <f>'1st Interim-Cash Flow Year 1'!AE10*0.09</f>
        <v>52201.53</v>
      </c>
      <c r="R10" s="593">
        <f>IF($AE10&lt;1," ",IF(Q10&lt;1," ",(Q10)/$AE10))</f>
        <v>1.2526577402620713E-2</v>
      </c>
      <c r="S10" s="445">
        <f>(AE10-Q10-O10-M10-K10-I10-G10-E10)/5</f>
        <v>769650.53000000014</v>
      </c>
      <c r="T10" s="390">
        <f>IF($AE10&lt;1," ",IF(S10&lt;1," ",(S10)/$AE10))</f>
        <v>0.18468973873013028</v>
      </c>
      <c r="U10" s="445">
        <f>(AE10-Q10-O10-M10-K10-I10-G10-E10)/5</f>
        <v>769650.53000000014</v>
      </c>
      <c r="V10" s="390">
        <f>IF($AE10&lt;1," ",IF(U10&lt;1," ",(U10)/$AE10))</f>
        <v>0.18468973873013028</v>
      </c>
      <c r="W10" s="445">
        <f>(AE10-Q10-O10-M10-K10-I10-G10-E10)/5</f>
        <v>769650.53000000014</v>
      </c>
      <c r="X10" s="390">
        <f>IF($AE10&lt;1," ",IF(W10&lt;1," ",(W10)/$AE10))</f>
        <v>0.18468973873013028</v>
      </c>
      <c r="Y10" s="445">
        <f>(AE10-Q10-O10-M10-K10-I10-G10-E10)/5</f>
        <v>769650.53000000014</v>
      </c>
      <c r="Z10" s="390">
        <f>IF($AE10&lt;1," ",IF(Y10&lt;1," ",(Y10)/$AE10))</f>
        <v>0.18468973873013028</v>
      </c>
      <c r="AA10" s="445">
        <f>(AE10-Q10-O10-M10-K10-I10-G10-E10)/5</f>
        <v>769650.53000000014</v>
      </c>
      <c r="AB10" s="390">
        <f>IF($AE10&lt;1," ",IF(AA10&lt;1," ",(AA10)/$AE10))</f>
        <v>0.18468973873013028</v>
      </c>
      <c r="AC10" s="450"/>
      <c r="AD10" s="434">
        <f>+E10+G10+I10+K10+M10+O10+Q10+S10+U10+W10+Y10+AA10+AC10</f>
        <v>4167262.0000000009</v>
      </c>
      <c r="AE10" s="434">
        <f>'1st Interim-Summary MYP'!I13</f>
        <v>4167262</v>
      </c>
      <c r="AF10" s="434">
        <f>+AE10-AD10</f>
        <v>0</v>
      </c>
    </row>
    <row r="11" spans="1:32" ht="15.75">
      <c r="A11" s="462"/>
      <c r="B11" s="146" t="s">
        <v>164</v>
      </c>
      <c r="C11" s="322">
        <v>8012</v>
      </c>
      <c r="D11" s="431"/>
      <c r="E11" s="432"/>
      <c r="F11" s="593" t="str">
        <f>IF($AE11&lt;1," ",IF(E11&lt;1," ",(E11)/$AE11))</f>
        <v xml:space="preserve"> </v>
      </c>
      <c r="G11" s="445"/>
      <c r="H11" s="593" t="str">
        <f>IF($AE11&lt;1," ",IF(G11&lt;1," ",(G11)/$AE11))</f>
        <v xml:space="preserve"> </v>
      </c>
      <c r="I11" s="445"/>
      <c r="J11" s="593" t="str">
        <f>IF($AE11&lt;1," ",IF(I11&lt;1," ",(I11)/$AE11))</f>
        <v xml:space="preserve"> </v>
      </c>
      <c r="K11" s="1398">
        <f>AE11/4</f>
        <v>21250</v>
      </c>
      <c r="L11" s="593">
        <f>IF($AE11&lt;1," ",IF(K11&lt;1," ",(K11)/$AE11))</f>
        <v>0.25</v>
      </c>
      <c r="M11" s="445"/>
      <c r="N11" s="390" t="str">
        <f>IF($AE11&lt;1," ",IF(M11&lt;1," ",(M11)/$AE11))</f>
        <v xml:space="preserve"> </v>
      </c>
      <c r="O11" s="445"/>
      <c r="P11" s="390" t="str">
        <f>IF($AE11&lt;1," ",IF(O11&lt;1," ",(O11)/$AE11))</f>
        <v xml:space="preserve"> </v>
      </c>
      <c r="Q11" s="1398">
        <f>$K$11</f>
        <v>21250</v>
      </c>
      <c r="R11" s="593">
        <f>IF($AE11&lt;1," ",IF(Q11&lt;1," ",(Q11)/$AE11))</f>
        <v>0.25</v>
      </c>
      <c r="S11" s="445"/>
      <c r="T11" s="390" t="str">
        <f>IF($AE11&lt;1," ",IF(S11&lt;1," ",(S11)/$AE11))</f>
        <v xml:space="preserve"> </v>
      </c>
      <c r="U11" s="445"/>
      <c r="V11" s="390" t="str">
        <f>IF($AE11&lt;1," ",IF(U11&lt;1," ",(U11)/$AE11))</f>
        <v xml:space="preserve"> </v>
      </c>
      <c r="W11" s="1398">
        <f>$K$11</f>
        <v>21250</v>
      </c>
      <c r="X11" s="390">
        <f>IF($AE11&lt;1," ",IF(W11&lt;1," ",(W11)/$AE11))</f>
        <v>0.25</v>
      </c>
      <c r="Y11" s="445"/>
      <c r="Z11" s="390" t="str">
        <f>IF($AE11&lt;1," ",IF(Y11&lt;1," ",(Y11)/$AE11))</f>
        <v xml:space="preserve"> </v>
      </c>
      <c r="AA11" s="1398">
        <f>$K$11</f>
        <v>21250</v>
      </c>
      <c r="AB11" s="390">
        <f>IF($AE11&lt;1," ",IF(AA11&lt;1," ",(AA11)/$AE11))</f>
        <v>0.25</v>
      </c>
      <c r="AC11" s="450"/>
      <c r="AD11" s="434">
        <f>+E11+G11+I11+K11+M11+O11+Q11+S11+U11+W11+Y11+AA11+AC11</f>
        <v>85000</v>
      </c>
      <c r="AE11" s="434">
        <f>'1st Interim-Summary MYP'!I14</f>
        <v>85000</v>
      </c>
      <c r="AF11" s="434">
        <f>+AE11-AD11</f>
        <v>0</v>
      </c>
    </row>
    <row r="12" spans="1:32" ht="15.75">
      <c r="A12" s="462"/>
      <c r="B12" s="146" t="s">
        <v>317</v>
      </c>
      <c r="C12" s="322">
        <v>8019</v>
      </c>
      <c r="D12" s="396"/>
      <c r="E12" s="432"/>
      <c r="F12" s="593" t="str">
        <f>IF($AE12&lt;1," ",IF(E12&lt;1," ",(E12)/$AE12))</f>
        <v xml:space="preserve"> </v>
      </c>
      <c r="G12" s="445"/>
      <c r="H12" s="593" t="str">
        <f>IF($AE12&lt;1," ",IF(G12&lt;1," ",(G12)/$AE12))</f>
        <v xml:space="preserve"> </v>
      </c>
      <c r="I12" s="445"/>
      <c r="J12" s="593" t="str">
        <f>IF($AE12&lt;1," ",IF(I12&lt;1," ",(I12)/$AE12))</f>
        <v xml:space="preserve"> </v>
      </c>
      <c r="K12" s="445"/>
      <c r="L12" s="593" t="str">
        <f>IF($AE12&lt;1," ",IF(K12&lt;1," ",(K12)/$AE12))</f>
        <v xml:space="preserve"> </v>
      </c>
      <c r="M12" s="445"/>
      <c r="N12" s="390" t="str">
        <f>IF($AE12&lt;1," ",IF(M12&lt;1," ",(M12)/$AE12))</f>
        <v xml:space="preserve"> </v>
      </c>
      <c r="O12" s="445"/>
      <c r="P12" s="390" t="str">
        <f>IF($AE12&lt;1," ",IF(O12&lt;1," ",(O12)/$AE12))</f>
        <v xml:space="preserve"> </v>
      </c>
      <c r="Q12" s="445"/>
      <c r="R12" s="593" t="str">
        <f>IF($AE12&lt;1," ",IF(Q12&lt;1," ",(Q12)/$AE12))</f>
        <v xml:space="preserve"> </v>
      </c>
      <c r="S12" s="445"/>
      <c r="T12" s="390" t="str">
        <f>IF($AE12&lt;1," ",IF(S12&lt;1," ",(S12)/$AE12))</f>
        <v xml:space="preserve"> </v>
      </c>
      <c r="U12" s="445"/>
      <c r="V12" s="390" t="str">
        <f>IF($AE12&lt;1," ",IF(U12&lt;1," ",(U12)/$AE12))</f>
        <v xml:space="preserve"> </v>
      </c>
      <c r="W12" s="445"/>
      <c r="X12" s="390" t="str">
        <f>IF($AE12&lt;1," ",IF(W12&lt;1," ",(W12)/$AE12))</f>
        <v xml:space="preserve"> </v>
      </c>
      <c r="Y12" s="445"/>
      <c r="Z12" s="390" t="str">
        <f>IF($AE12&lt;1," ",IF(Y12&lt;1," ",(Y12)/$AE12))</f>
        <v xml:space="preserve"> </v>
      </c>
      <c r="AA12" s="445"/>
      <c r="AB12" s="390" t="str">
        <f>IF($AE12&lt;1," ",IF(AA12&lt;1," ",(AA12)/$AE12))</f>
        <v xml:space="preserve"> </v>
      </c>
      <c r="AC12" s="450"/>
      <c r="AD12" s="434">
        <f>+E12+G12+I12+K12+M12+O12+Q12+S12+U12+W12+Y12+AA12+AC12</f>
        <v>0</v>
      </c>
      <c r="AE12" s="435">
        <f>'1st Interim-Summary MYP'!I15</f>
        <v>0</v>
      </c>
      <c r="AF12" s="434">
        <f>+AE12-AD12</f>
        <v>0</v>
      </c>
    </row>
    <row r="13" spans="1:32" ht="15.75">
      <c r="A13" s="462"/>
      <c r="B13" s="146" t="s">
        <v>318</v>
      </c>
      <c r="C13" s="322">
        <v>8096</v>
      </c>
      <c r="D13" s="396"/>
      <c r="E13" s="432"/>
      <c r="F13" s="593" t="str">
        <f>IF($AE13&lt;1," ",IF(E13&lt;1," ",(E13)/$AE13))</f>
        <v xml:space="preserve"> </v>
      </c>
      <c r="G13" s="445"/>
      <c r="H13" s="593" t="str">
        <f>IF($AE13&lt;1," ",IF(G13&lt;1," ",(G13)/$AE13))</f>
        <v xml:space="preserve"> </v>
      </c>
      <c r="I13" s="445"/>
      <c r="J13" s="593" t="str">
        <f>IF($AE13&lt;1," ",IF(I13&lt;1," ",(I13)/$AE13))</f>
        <v xml:space="preserve"> </v>
      </c>
      <c r="K13" s="445">
        <f>'1st Interim-Cash Flow Year 1'!$AE$13*0.06</f>
        <v>996.83999999999992</v>
      </c>
      <c r="L13" s="593">
        <f>IF($AE13&lt;1," ",IF(K13&lt;1," ",(K13)/$AE13))</f>
        <v>8.7102862535388473E-3</v>
      </c>
      <c r="M13" s="445">
        <f>'1st Interim-Cash Flow Year 1'!$AE$13*0.12</f>
        <v>1993.6799999999998</v>
      </c>
      <c r="N13" s="390">
        <f>IF($AE13&lt;1," ",IF(M13&lt;1," ",(M13)/$AE13))</f>
        <v>1.7420572507077695E-2</v>
      </c>
      <c r="O13" s="445">
        <f>'1st Interim-Cash Flow Year 1'!$AE$13*0.08</f>
        <v>1329.1200000000001</v>
      </c>
      <c r="P13" s="390">
        <f>IF($AE13&lt;1," ",IF(O13&lt;1," ",(O13)/$AE13))</f>
        <v>1.1613715004718465E-2</v>
      </c>
      <c r="Q13" s="445">
        <f>'1st Interim-Cash Flow Year 1'!$AE$13*0.08</f>
        <v>1329.1200000000001</v>
      </c>
      <c r="R13" s="593">
        <f>IF($AE13&lt;1," ",IF(Q13&lt;1," ",(Q13)/$AE13))</f>
        <v>1.1613715004718465E-2</v>
      </c>
      <c r="S13" s="445">
        <f>'1st Interim-Cash Flow Year 1'!$AE$13*0.08</f>
        <v>1329.1200000000001</v>
      </c>
      <c r="T13" s="390">
        <f>IF($AE13&lt;1," ",IF(S13&lt;1," ",(S13)/$AE13))</f>
        <v>1.1613715004718465E-2</v>
      </c>
      <c r="U13" s="445">
        <f>(AE13-G13-I13-K13-M13-O13-Q13-S13)*2/6</f>
        <v>35822.040000000008</v>
      </c>
      <c r="V13" s="390">
        <f>IF($AE13&lt;1," ",IF(U13&lt;1," ",(U13)/$AE13))</f>
        <v>0.31300933207507609</v>
      </c>
      <c r="W13" s="445">
        <f>U13/2</f>
        <v>17911.020000000004</v>
      </c>
      <c r="X13" s="390">
        <f>IF($AE13&lt;1," ",IF(W13&lt;1," ",(W13)/$AE13))</f>
        <v>0.15650466603753804</v>
      </c>
      <c r="Y13" s="445">
        <f>W13</f>
        <v>17911.020000000004</v>
      </c>
      <c r="Z13" s="390">
        <f>IF($AE13&lt;1," ",IF(Y13&lt;1," ",(Y13)/$AE13))</f>
        <v>0.15650466603753804</v>
      </c>
      <c r="AA13" s="445">
        <f>Y13</f>
        <v>17911.020000000004</v>
      </c>
      <c r="AB13" s="390">
        <f>IF($AE13&lt;1," ",IF(AA13&lt;1," ",(AA13)/$AE13))</f>
        <v>0.15650466603753804</v>
      </c>
      <c r="AC13" s="445">
        <f>AA13</f>
        <v>17911.020000000004</v>
      </c>
      <c r="AD13" s="434">
        <f>+E13+G13+I13+K13+M13+O13+Q13+S13+U13+W13+Y13+AA13+AC13</f>
        <v>114444.00000000003</v>
      </c>
      <c r="AE13" s="434">
        <f>'1st Interim-Summary MYP'!I16</f>
        <v>114444</v>
      </c>
      <c r="AF13" s="434">
        <f>+AE13-AD13</f>
        <v>0</v>
      </c>
    </row>
    <row r="14" spans="1:32" ht="15.75">
      <c r="A14" s="461" t="s">
        <v>320</v>
      </c>
      <c r="B14" s="153"/>
      <c r="C14" s="322" t="s">
        <v>105</v>
      </c>
      <c r="D14" s="431"/>
      <c r="E14" s="432"/>
      <c r="F14" s="593" t="str">
        <f>IF($AE14&lt;1," ",IF(E14&lt;1," ",(E14)/$AE14))</f>
        <v xml:space="preserve"> </v>
      </c>
      <c r="G14" s="445"/>
      <c r="H14" s="593" t="str">
        <f>IF($AE14&lt;1," ",IF(G14&lt;1," ",(G14)/$AE14))</f>
        <v xml:space="preserve"> </v>
      </c>
      <c r="I14" s="445"/>
      <c r="J14" s="593" t="str">
        <f>IF($AE14&lt;1," ",IF(I14&lt;1," ",(I14)/$AE14))</f>
        <v xml:space="preserve"> </v>
      </c>
      <c r="K14" s="445"/>
      <c r="L14" s="593" t="str">
        <f>IF($AE14&lt;1," ",IF(K14&lt;1," ",(K14)/$AE14))</f>
        <v xml:space="preserve"> </v>
      </c>
      <c r="M14" s="445"/>
      <c r="N14" s="390" t="str">
        <f>IF($AE14&lt;1," ",IF(M14&lt;1," ",(M14)/$AE14))</f>
        <v xml:space="preserve"> </v>
      </c>
      <c r="O14" s="445"/>
      <c r="P14" s="390" t="str">
        <f>IF($AE14&lt;1," ",IF(O14&lt;1," ",(O14)/$AE14))</f>
        <v xml:space="preserve"> </v>
      </c>
      <c r="Q14" s="445"/>
      <c r="R14" s="593" t="str">
        <f>IF($AE14&lt;1," ",IF(Q14&lt;1," ",(Q14)/$AE14))</f>
        <v xml:space="preserve"> </v>
      </c>
      <c r="S14" s="445"/>
      <c r="T14" s="390" t="str">
        <f>IF($AE14&lt;1," ",IF(S14&lt;1," ",(S14)/$AE14))</f>
        <v xml:space="preserve"> </v>
      </c>
      <c r="U14" s="445"/>
      <c r="V14" s="390" t="str">
        <f>IF($AE14&lt;1," ",IF(U14&lt;1," ",(U14)/$AE14))</f>
        <v xml:space="preserve"> </v>
      </c>
      <c r="W14" s="445"/>
      <c r="X14" s="390" t="str">
        <f>IF($AE14&lt;1," ",IF(W14&lt;1," ",(W14)/$AE14))</f>
        <v xml:space="preserve"> </v>
      </c>
      <c r="Y14" s="445"/>
      <c r="Z14" s="390" t="str">
        <f>IF($AE14&lt;1," ",IF(Y14&lt;1," ",(Y14)/$AE14))</f>
        <v xml:space="preserve"> </v>
      </c>
      <c r="AA14" s="445"/>
      <c r="AB14" s="390" t="str">
        <f>IF($AE14&lt;1," ",IF(AA14&lt;1," ",(AA14)/$AE14))</f>
        <v xml:space="preserve"> </v>
      </c>
      <c r="AC14" s="450"/>
      <c r="AD14" s="434">
        <f>+E14+G14+I14+K14+M14+O14+Q14+S14+U14+W14+Y14+AA14+AC14</f>
        <v>0</v>
      </c>
      <c r="AE14" s="434">
        <f>'1st Interim-Summary MYP'!I17</f>
        <v>0</v>
      </c>
      <c r="AF14" s="434">
        <f t="shared" ref="AF14:AF22" si="0">+AE14-AD14</f>
        <v>0</v>
      </c>
    </row>
    <row r="15" spans="1:32" ht="15.75">
      <c r="A15" s="462" t="s">
        <v>321</v>
      </c>
      <c r="B15" s="146"/>
      <c r="C15" s="146"/>
      <c r="D15" s="431"/>
      <c r="E15" s="436"/>
      <c r="F15" s="593"/>
      <c r="G15" s="446"/>
      <c r="H15" s="593"/>
      <c r="I15" s="446"/>
      <c r="J15" s="593"/>
      <c r="K15" s="446"/>
      <c r="L15" s="593"/>
      <c r="M15" s="446"/>
      <c r="N15" s="390"/>
      <c r="O15" s="446"/>
      <c r="P15" s="390"/>
      <c r="Q15" s="446"/>
      <c r="R15" s="593"/>
      <c r="S15" s="446"/>
      <c r="T15" s="390"/>
      <c r="U15" s="446"/>
      <c r="V15" s="390"/>
      <c r="W15" s="446"/>
      <c r="X15" s="390"/>
      <c r="Y15" s="446"/>
      <c r="Z15" s="390"/>
      <c r="AA15" s="446"/>
      <c r="AB15" s="390"/>
      <c r="AC15" s="1198"/>
      <c r="AD15" s="434"/>
      <c r="AE15" s="434"/>
      <c r="AF15" s="434"/>
    </row>
    <row r="16" spans="1:32" ht="15.75">
      <c r="A16" s="462"/>
      <c r="B16" s="146" t="s">
        <v>322</v>
      </c>
      <c r="C16" s="322">
        <v>8560</v>
      </c>
      <c r="D16" s="431"/>
      <c r="E16" s="432"/>
      <c r="F16" s="593" t="str">
        <f>IF($AE16&lt;1," ",IF(E16&lt;1," ",(E16)/$AE16))</f>
        <v xml:space="preserve"> </v>
      </c>
      <c r="G16" s="445"/>
      <c r="H16" s="593" t="str">
        <f>IF($AE16&lt;1," ",IF(G16&lt;1," ",(G16)/$AE16))</f>
        <v xml:space="preserve"> </v>
      </c>
      <c r="I16" s="445"/>
      <c r="J16" s="593" t="str">
        <f>IF($AE16&lt;1," ",IF(I16&lt;1," ",(I16)/$AE16))</f>
        <v xml:space="preserve"> </v>
      </c>
      <c r="K16" s="445"/>
      <c r="L16" s="593" t="str">
        <f>IF($AE16&lt;1," ",IF(K16&lt;1," ",(K16)/$AE16))</f>
        <v xml:space="preserve"> </v>
      </c>
      <c r="M16" s="445"/>
      <c r="N16" s="390" t="str">
        <f>IF($AE16&lt;1," ",IF(M16&lt;1," ",(M16)/$AE16))</f>
        <v xml:space="preserve"> </v>
      </c>
      <c r="O16" s="445"/>
      <c r="P16" s="390" t="str">
        <f>IF($AE16&lt;1," ",IF(O16&lt;1," ",(O16)/$AE16))</f>
        <v xml:space="preserve"> </v>
      </c>
      <c r="Q16" s="445"/>
      <c r="R16" s="593" t="str">
        <f>IF($AE16&lt;1," ",IF(Q16&lt;1," ",(Q16)/$AE16))</f>
        <v xml:space="preserve"> </v>
      </c>
      <c r="S16" s="445"/>
      <c r="T16" s="390" t="str">
        <f>IF($AE16&lt;1," ",IF(S16&lt;1," ",(S16)/$AE16))</f>
        <v xml:space="preserve"> </v>
      </c>
      <c r="U16" s="445"/>
      <c r="V16" s="390" t="str">
        <f>IF($AE16&lt;1," ",IF(U16&lt;1," ",(U16)/$AE16))</f>
        <v xml:space="preserve"> </v>
      </c>
      <c r="W16" s="445"/>
      <c r="X16" s="390" t="str">
        <f>IF($AE16&lt;1," ",IF(W16&lt;1," ",(W16)/$AE16))</f>
        <v xml:space="preserve"> </v>
      </c>
      <c r="Y16" s="445"/>
      <c r="Z16" s="390" t="str">
        <f>IF($AE16&lt;1," ",IF(Y16&lt;1," ",(Y16)/$AE16))</f>
        <v xml:space="preserve"> </v>
      </c>
      <c r="AA16" s="445"/>
      <c r="AB16" s="390" t="str">
        <f>IF($AE16&lt;1," ",IF(AA16&lt;1," ",(AA16)/$AE16))</f>
        <v xml:space="preserve"> </v>
      </c>
      <c r="AC16" s="450"/>
      <c r="AD16" s="434">
        <f>+E16+G16+I16+K16+M16+O16+Q16+S16+U16+W16+Y16+AA16+AC16</f>
        <v>0</v>
      </c>
      <c r="AE16" s="434">
        <f>'1st Interim-Summary MYP'!I19</f>
        <v>0</v>
      </c>
      <c r="AF16" s="434">
        <f t="shared" si="0"/>
        <v>0</v>
      </c>
    </row>
    <row r="17" spans="1:32" ht="15.75">
      <c r="A17" s="462"/>
      <c r="B17" s="146" t="s">
        <v>323</v>
      </c>
      <c r="C17" s="322">
        <v>8560</v>
      </c>
      <c r="D17" s="431"/>
      <c r="E17" s="432"/>
      <c r="F17" s="593" t="str">
        <f>IF($AE17&lt;1," ",IF(E17&lt;1," ",(E17)/$AE17))</f>
        <v xml:space="preserve"> </v>
      </c>
      <c r="G17" s="445"/>
      <c r="H17" s="593" t="str">
        <f>IF($AE17&lt;1," ",IF(G17&lt;1," ",(G17)/$AE17))</f>
        <v xml:space="preserve"> </v>
      </c>
      <c r="I17" s="445"/>
      <c r="J17" s="593" t="str">
        <f>IF($AE17&lt;1," ",IF(I17&lt;1," ",(I17)/$AE17))</f>
        <v xml:space="preserve"> </v>
      </c>
      <c r="K17" s="445"/>
      <c r="L17" s="593" t="str">
        <f>IF($AE17&lt;1," ",IF(K17&lt;1," ",(K17)/$AE17))</f>
        <v xml:space="preserve"> </v>
      </c>
      <c r="M17" s="445"/>
      <c r="N17" s="390" t="str">
        <f>IF($AE17&lt;1," ",IF(M17&lt;1," ",(M17)/$AE17))</f>
        <v xml:space="preserve"> </v>
      </c>
      <c r="O17" s="445"/>
      <c r="P17" s="390" t="str">
        <f>IF($AE17&lt;1," ",IF(O17&lt;1," ",(O17)/$AE17))</f>
        <v xml:space="preserve"> </v>
      </c>
      <c r="Q17" s="445"/>
      <c r="R17" s="593" t="str">
        <f>IF($AE17&lt;1," ",IF(Q17&lt;1," ",(Q17)/$AE17))</f>
        <v xml:space="preserve"> </v>
      </c>
      <c r="S17" s="445"/>
      <c r="T17" s="390" t="str">
        <f>IF($AE17&lt;1," ",IF(S17&lt;1," ",(S17)/$AE17))</f>
        <v xml:space="preserve"> </v>
      </c>
      <c r="U17" s="445"/>
      <c r="V17" s="390" t="str">
        <f>IF($AE17&lt;1," ",IF(U17&lt;1," ",(U17)/$AE17))</f>
        <v xml:space="preserve"> </v>
      </c>
      <c r="W17" s="445"/>
      <c r="X17" s="390" t="str">
        <f>IF($AE17&lt;1," ",IF(W17&lt;1," ",(W17)/$AE17))</f>
        <v xml:space="preserve"> </v>
      </c>
      <c r="Y17" s="445"/>
      <c r="Z17" s="390" t="str">
        <f>IF($AE17&lt;1," ",IF(Y17&lt;1," ",(Y17)/$AE17))</f>
        <v xml:space="preserve"> </v>
      </c>
      <c r="AA17" s="445"/>
      <c r="AB17" s="390" t="str">
        <f>IF($AE17&lt;1," ",IF(AA17&lt;1," ",(AA17)/$AE17))</f>
        <v xml:space="preserve"> </v>
      </c>
      <c r="AC17" s="450"/>
      <c r="AD17" s="434">
        <f>+E17+G17+I17+K17+M17+O17+Q17+S17+U17+W17+Y17+AA17+AC17</f>
        <v>0</v>
      </c>
      <c r="AE17" s="434">
        <f>'1st Interim-Summary MYP'!I20</f>
        <v>0</v>
      </c>
      <c r="AF17" s="434">
        <f>+AE17-AD17</f>
        <v>0</v>
      </c>
    </row>
    <row r="18" spans="1:32" ht="15.75">
      <c r="A18" s="462"/>
      <c r="B18" s="146" t="s">
        <v>324</v>
      </c>
      <c r="C18" s="322" t="s">
        <v>106</v>
      </c>
      <c r="D18" s="431"/>
      <c r="E18" s="432"/>
      <c r="F18" s="593" t="str">
        <f>IF($AE18&lt;1," ",IF(E18&lt;1," ",(E18)/$AE18))</f>
        <v xml:space="preserve"> </v>
      </c>
      <c r="G18" s="445"/>
      <c r="H18" s="593" t="str">
        <f>IF($AE18&lt;1," ",IF(G18&lt;1," ",(G18)/$AE18))</f>
        <v xml:space="preserve"> </v>
      </c>
      <c r="I18" s="445"/>
      <c r="J18" s="593" t="str">
        <f>IF($AE18&lt;1," ",IF(I18&lt;1," ",(I18)/$AE18))</f>
        <v xml:space="preserve"> </v>
      </c>
      <c r="K18" s="445">
        <v>22952.631578947367</v>
      </c>
      <c r="L18" s="593">
        <f>IF($AE18&lt;1," ",IF(K18&lt;1," ",(K18)/$AE18))</f>
        <v>0.1934971470152366</v>
      </c>
      <c r="M18" s="445">
        <v>22952.631578947367</v>
      </c>
      <c r="N18" s="390">
        <f>IF($AE18&lt;1," ",IF(M18&lt;1," ",(M18)/$AE18))</f>
        <v>0.1934971470152366</v>
      </c>
      <c r="O18" s="445">
        <v>22952.631578947367</v>
      </c>
      <c r="P18" s="390">
        <f>IF($AE18&lt;1," ",IF(O18&lt;1," ",(O18)/$AE18))</f>
        <v>0.1934971470152366</v>
      </c>
      <c r="Q18" s="445">
        <v>22952.631578947367</v>
      </c>
      <c r="R18" s="593">
        <f>IF($AE18&lt;1," ",IF(Q18&lt;1," ",(Q18)/$AE18))</f>
        <v>0.1934971470152366</v>
      </c>
      <c r="S18" s="445">
        <v>22952.631578947367</v>
      </c>
      <c r="T18" s="390">
        <f>IF($AE18&lt;1," ",IF(S18&lt;1," ",(S18)/$AE18))</f>
        <v>0.1934971470152366</v>
      </c>
      <c r="U18" s="445">
        <v>22952.631578947367</v>
      </c>
      <c r="V18" s="390">
        <f>IF($AE18&lt;1," ",IF(U18&lt;1," ",(U18)/$AE18))</f>
        <v>0.1934971470152366</v>
      </c>
      <c r="W18" s="445">
        <v>22952.631578947367</v>
      </c>
      <c r="X18" s="390">
        <f>IF($AE18&lt;1," ",IF(W18&lt;1," ",(W18)/$AE18))</f>
        <v>0.1934971470152366</v>
      </c>
      <c r="Y18" s="445">
        <v>22952.631578947367</v>
      </c>
      <c r="Z18" s="390">
        <f>IF($AE18&lt;1," ",IF(Y18&lt;1," ",(Y18)/$AE18))</f>
        <v>0.1934971470152366</v>
      </c>
      <c r="AA18" s="445"/>
      <c r="AB18" s="390" t="str">
        <f>IF($AE18&lt;1," ",IF(AA18&lt;1," ",(AA18)/$AE18))</f>
        <v xml:space="preserve"> </v>
      </c>
      <c r="AC18" s="450"/>
      <c r="AD18" s="434">
        <f>+E18+G18+I18+K18+M18+O18+Q18+S18+U18+W18+Y18+AA18+AC18</f>
        <v>183621.0526315789</v>
      </c>
      <c r="AE18" s="434">
        <f>'1st Interim-Summary MYP'!I21</f>
        <v>118620</v>
      </c>
      <c r="AF18" s="434">
        <f t="shared" si="0"/>
        <v>-65001.052631578903</v>
      </c>
    </row>
    <row r="19" spans="1:32" ht="15.75">
      <c r="A19" s="462" t="s">
        <v>325</v>
      </c>
      <c r="B19" s="146"/>
      <c r="C19" s="146"/>
      <c r="D19" s="431"/>
      <c r="E19" s="436"/>
      <c r="F19" s="593"/>
      <c r="G19" s="446"/>
      <c r="H19" s="593"/>
      <c r="I19" s="446"/>
      <c r="J19" s="593"/>
      <c r="K19" s="446"/>
      <c r="L19" s="593"/>
      <c r="M19" s="446"/>
      <c r="N19" s="390"/>
      <c r="O19" s="446"/>
      <c r="P19" s="390"/>
      <c r="Q19" s="446"/>
      <c r="R19" s="593"/>
      <c r="S19" s="446"/>
      <c r="T19" s="390"/>
      <c r="U19" s="446"/>
      <c r="V19" s="390"/>
      <c r="W19" s="446"/>
      <c r="X19" s="390"/>
      <c r="Y19" s="446"/>
      <c r="Z19" s="390"/>
      <c r="AA19" s="446"/>
      <c r="AB19" s="390"/>
      <c r="AC19" s="1198"/>
      <c r="AD19" s="434"/>
      <c r="AE19" s="434"/>
      <c r="AF19" s="434"/>
    </row>
    <row r="20" spans="1:32" ht="15.75">
      <c r="A20" s="462"/>
      <c r="B20" s="146" t="s">
        <v>249</v>
      </c>
      <c r="C20" s="322">
        <v>8660</v>
      </c>
      <c r="D20" s="431"/>
      <c r="E20" s="432"/>
      <c r="F20" s="593" t="str">
        <f>IF($AE20&lt;1," ",IF(E20&lt;1," ",(E20)/$AE20))</f>
        <v xml:space="preserve"> </v>
      </c>
      <c r="G20" s="445"/>
      <c r="H20" s="593" t="str">
        <f>IF($AE20&lt;1," ",IF(G20&lt;1," ",(G20)/$AE20))</f>
        <v xml:space="preserve"> </v>
      </c>
      <c r="I20" s="445"/>
      <c r="J20" s="593" t="str">
        <f>IF($AE20&lt;1," ",IF(I20&lt;1," ",(I20)/$AE20))</f>
        <v xml:space="preserve"> </v>
      </c>
      <c r="K20" s="445"/>
      <c r="L20" s="593" t="str">
        <f>IF($AE20&lt;1," ",IF(K20&lt;1," ",(K20)/$AE20))</f>
        <v xml:space="preserve"> </v>
      </c>
      <c r="M20" s="445"/>
      <c r="N20" s="390" t="str">
        <f>IF($AE20&lt;1," ",IF(M20&lt;1," ",(M20)/$AE20))</f>
        <v xml:space="preserve"> </v>
      </c>
      <c r="O20" s="445"/>
      <c r="P20" s="390" t="str">
        <f>IF($AE20&lt;1," ",IF(O20&lt;1," ",(O20)/$AE20))</f>
        <v xml:space="preserve"> </v>
      </c>
      <c r="Q20" s="445"/>
      <c r="R20" s="593" t="str">
        <f>IF($AE20&lt;1," ",IF(Q20&lt;1," ",(Q20)/$AE20))</f>
        <v xml:space="preserve"> </v>
      </c>
      <c r="S20" s="445"/>
      <c r="T20" s="390" t="str">
        <f>IF($AE20&lt;1," ",IF(S20&lt;1," ",(S20)/$AE20))</f>
        <v xml:space="preserve"> </v>
      </c>
      <c r="U20" s="445"/>
      <c r="V20" s="390" t="str">
        <f>IF($AE20&lt;1," ",IF(U20&lt;1," ",(U20)/$AE20))</f>
        <v xml:space="preserve"> </v>
      </c>
      <c r="W20" s="445"/>
      <c r="X20" s="390" t="str">
        <f>IF($AE20&lt;1," ",IF(W20&lt;1," ",(W20)/$AE20))</f>
        <v xml:space="preserve"> </v>
      </c>
      <c r="Y20" s="445"/>
      <c r="Z20" s="390" t="str">
        <f>IF($AE20&lt;1," ",IF(Y20&lt;1," ",(Y20)/$AE20))</f>
        <v xml:space="preserve"> </v>
      </c>
      <c r="AA20" s="445"/>
      <c r="AB20" s="390" t="str">
        <f>IF($AE20&lt;1," ",IF(AA20&lt;1," ",(AA20)/$AE20))</f>
        <v xml:space="preserve"> </v>
      </c>
      <c r="AC20" s="450"/>
      <c r="AD20" s="434">
        <f>+E20+G20+I20+K20+M20+O20+Q20+S20+U20+W20+Y20+AA20+AC20</f>
        <v>0</v>
      </c>
      <c r="AE20" s="434">
        <f>'1st Interim-Summary MYP'!I23</f>
        <v>0</v>
      </c>
      <c r="AF20" s="434">
        <f t="shared" si="0"/>
        <v>0</v>
      </c>
    </row>
    <row r="21" spans="1:32" ht="15.75">
      <c r="A21" s="462"/>
      <c r="B21" s="146" t="s">
        <v>326</v>
      </c>
      <c r="C21" s="322">
        <v>8792</v>
      </c>
      <c r="D21" s="431"/>
      <c r="E21" s="432"/>
      <c r="F21" s="593" t="str">
        <f>IF($AE21&lt;1," ",IF(E21&lt;1," ",(E21)/$AE21))</f>
        <v xml:space="preserve"> </v>
      </c>
      <c r="G21" s="445"/>
      <c r="H21" s="593" t="str">
        <f>IF($AE21&lt;1," ",IF(G21&lt;1," ",(G21)/$AE21))</f>
        <v xml:space="preserve"> </v>
      </c>
      <c r="I21" s="445"/>
      <c r="J21" s="593" t="str">
        <f>IF($AE21&lt;1," ",IF(I21&lt;1," ",(I21)/$AE21))</f>
        <v xml:space="preserve"> </v>
      </c>
      <c r="K21" s="445"/>
      <c r="L21" s="593" t="str">
        <f>IF($AE21&lt;1," ",IF(K21&lt;1," ",(K21)/$AE21))</f>
        <v xml:space="preserve"> </v>
      </c>
      <c r="M21" s="445"/>
      <c r="N21" s="390" t="str">
        <f>IF($AE21&lt;1," ",IF(M21&lt;1," ",(M21)/$AE21))</f>
        <v xml:space="preserve"> </v>
      </c>
      <c r="O21" s="445"/>
      <c r="P21" s="390" t="str">
        <f>IF($AE21&lt;1," ",IF(O21&lt;1," ",(O21)/$AE21))</f>
        <v xml:space="preserve"> </v>
      </c>
      <c r="Q21" s="445"/>
      <c r="R21" s="593" t="str">
        <f>IF($AE21&lt;1," ",IF(Q21&lt;1," ",(Q21)/$AE21))</f>
        <v xml:space="preserve"> </v>
      </c>
      <c r="S21" s="445"/>
      <c r="T21" s="390" t="str">
        <f>IF($AE21&lt;1," ",IF(S21&lt;1," ",(S21)/$AE21))</f>
        <v xml:space="preserve"> </v>
      </c>
      <c r="U21" s="445"/>
      <c r="V21" s="390" t="str">
        <f>IF($AE21&lt;1," ",IF(U21&lt;1," ",(U21)/$AE21))</f>
        <v xml:space="preserve"> </v>
      </c>
      <c r="W21" s="445"/>
      <c r="X21" s="390" t="str">
        <f>IF($AE21&lt;1," ",IF(W21&lt;1," ",(W21)/$AE21))</f>
        <v xml:space="preserve"> </v>
      </c>
      <c r="Y21" s="445"/>
      <c r="Z21" s="390" t="str">
        <f>IF($AE21&lt;1," ",IF(Y21&lt;1," ",(Y21)/$AE21))</f>
        <v xml:space="preserve"> </v>
      </c>
      <c r="AA21" s="445"/>
      <c r="AB21" s="390" t="str">
        <f>IF($AE21&lt;1," ",IF(AA21&lt;1," ",(AA21)/$AE21))</f>
        <v xml:space="preserve"> </v>
      </c>
      <c r="AC21" s="450"/>
      <c r="AD21" s="434">
        <f>+E21+G21+I21+K21+M21+O21+Q21+S21+U21+W21+Y21+AA21+AC21</f>
        <v>0</v>
      </c>
      <c r="AE21" s="434">
        <f>'1st Interim-Summary MYP'!I24</f>
        <v>0</v>
      </c>
      <c r="AF21" s="434">
        <f t="shared" si="0"/>
        <v>0</v>
      </c>
    </row>
    <row r="22" spans="1:32" ht="15.75">
      <c r="A22" s="462"/>
      <c r="B22" s="146" t="s">
        <v>327</v>
      </c>
      <c r="C22" s="322" t="s">
        <v>107</v>
      </c>
      <c r="D22" s="431"/>
      <c r="E22" s="432"/>
      <c r="F22" s="593" t="str">
        <f>IF($AE22&lt;1," ",IF(E22&lt;1," ",(E22)/$AE22))</f>
        <v xml:space="preserve"> </v>
      </c>
      <c r="G22" s="445"/>
      <c r="H22" s="593" t="str">
        <f>IF($AE22&lt;1," ",IF(G22&lt;1," ",(G22)/$AE22))</f>
        <v xml:space="preserve"> </v>
      </c>
      <c r="I22" s="445"/>
      <c r="J22" s="593" t="str">
        <f>IF($AE22&lt;1," ",IF(I22&lt;1," ",(I22)/$AE22))</f>
        <v xml:space="preserve"> </v>
      </c>
      <c r="K22" s="445"/>
      <c r="L22" s="593" t="str">
        <f>IF($AE22&lt;1," ",IF(K22&lt;1," ",(K22)/$AE22))</f>
        <v xml:space="preserve"> </v>
      </c>
      <c r="M22" s="445"/>
      <c r="N22" s="390" t="str">
        <f>IF($AE22&lt;1," ",IF(M22&lt;1," ",(M22)/$AE22))</f>
        <v xml:space="preserve"> </v>
      </c>
      <c r="O22" s="445"/>
      <c r="P22" s="390" t="str">
        <f>IF($AE22&lt;1," ",IF(O22&lt;1," ",(O22)/$AE22))</f>
        <v xml:space="preserve"> </v>
      </c>
      <c r="Q22" s="445"/>
      <c r="R22" s="593" t="str">
        <f>IF($AE22&lt;1," ",IF(Q22&lt;1," ",(Q22)/$AE22))</f>
        <v xml:space="preserve"> </v>
      </c>
      <c r="S22" s="445"/>
      <c r="T22" s="390" t="str">
        <f>IF($AE22&lt;1," ",IF(S22&lt;1," ",(S22)/$AE22))</f>
        <v xml:space="preserve"> </v>
      </c>
      <c r="U22" s="445"/>
      <c r="V22" s="390" t="str">
        <f>IF($AE22&lt;1," ",IF(U22&lt;1," ",(U22)/$AE22))</f>
        <v xml:space="preserve"> </v>
      </c>
      <c r="W22" s="445"/>
      <c r="X22" s="390" t="str">
        <f>IF($AE22&lt;1," ",IF(W22&lt;1," ",(W22)/$AE22))</f>
        <v xml:space="preserve"> </v>
      </c>
      <c r="Y22" s="445"/>
      <c r="Z22" s="390" t="str">
        <f>IF($AE22&lt;1," ",IF(Y22&lt;1," ",(Y22)/$AE22))</f>
        <v xml:space="preserve"> </v>
      </c>
      <c r="AA22" s="445"/>
      <c r="AB22" s="390" t="str">
        <f>IF($AE22&lt;1," ",IF(AA22&lt;1," ",(AA22)/$AE22))</f>
        <v xml:space="preserve"> </v>
      </c>
      <c r="AC22" s="450"/>
      <c r="AD22" s="434">
        <f>+E22+G22+I22+K22+M22+O22+Q22+S22+U22+W22+Y22+AA22+AC22</f>
        <v>0</v>
      </c>
      <c r="AE22" s="434">
        <f>'1st Interim-Summary MYP'!I25</f>
        <v>0</v>
      </c>
      <c r="AF22" s="434">
        <f t="shared" si="0"/>
        <v>0</v>
      </c>
    </row>
    <row r="23" spans="1:32" ht="16.5" thickBot="1">
      <c r="A23" s="461" t="s">
        <v>328</v>
      </c>
      <c r="B23" s="437"/>
      <c r="C23" s="438"/>
      <c r="D23" s="438"/>
      <c r="E23" s="849">
        <f>SUM(E10:E22)</f>
        <v>29000.850000000002</v>
      </c>
      <c r="F23" s="595">
        <f>IF($AE23&lt;1," ",IF(E23&lt;1," ",(E23)/$AE23))</f>
        <v>6.4657173190978768E-3</v>
      </c>
      <c r="G23" s="850">
        <f>SUM(G10:G22)</f>
        <v>29000.850000000002</v>
      </c>
      <c r="H23" s="595">
        <f>IF($AE23&lt;1," ",IF(G23&lt;1," ",(G23)/$AE23))</f>
        <v>6.4657173190978768E-3</v>
      </c>
      <c r="I23" s="850">
        <f>SUM(I10:I22)</f>
        <v>52201.53</v>
      </c>
      <c r="J23" s="595">
        <f>IF($AE23&lt;1," ",IF(I23&lt;1," ",(I23)/$AE23))</f>
        <v>1.1638291174376177E-2</v>
      </c>
      <c r="K23" s="850">
        <f>SUM(K10:K22)</f>
        <v>97401.001578947355</v>
      </c>
      <c r="L23" s="595">
        <f>IF($AE23&lt;1," ",IF(K23&lt;1," ",(K23)/$AE23))</f>
        <v>2.1715478781017782E-2</v>
      </c>
      <c r="M23" s="850">
        <f>SUM(M10:M22)</f>
        <v>77147.841578947366</v>
      </c>
      <c r="N23" s="439">
        <f>IF($AE23&lt;1," ",IF(M23&lt;1," ",(M23)/$AE23))</f>
        <v>1.7200052254606992E-2</v>
      </c>
      <c r="O23" s="850">
        <f>SUM(O10:O22)</f>
        <v>76483.281578947368</v>
      </c>
      <c r="P23" s="439">
        <f>IF($AE23&lt;1," ",IF(O23&lt;1," ",(O23)/$AE23))</f>
        <v>1.7051889111058455E-2</v>
      </c>
      <c r="Q23" s="850">
        <f>SUM(Q10:Q22)</f>
        <v>97733.281578947353</v>
      </c>
      <c r="R23" s="595">
        <f>IF($AE23&lt;1," ",IF(Q23&lt;1," ",(Q23)/$AE23))</f>
        <v>2.1789560352792049E-2</v>
      </c>
      <c r="S23" s="850">
        <f>SUM(S10:S22)</f>
        <v>793932.28157894756</v>
      </c>
      <c r="T23" s="439">
        <f>IF($AE23&lt;1," ",IF(S23&lt;1," ",(S23)/$AE23))</f>
        <v>0.17700659474449518</v>
      </c>
      <c r="U23" s="850">
        <f>SUM(U10:U22)</f>
        <v>828425.2015789476</v>
      </c>
      <c r="V23" s="439">
        <f>IF($AE23&lt;1," ",IF(U23&lt;1," ",(U23)/$AE23))</f>
        <v>0.18469676486813838</v>
      </c>
      <c r="W23" s="850">
        <f>SUM(W10:W22)</f>
        <v>831764.18157894758</v>
      </c>
      <c r="X23" s="439">
        <f>IF($AE23&lt;1," ",IF(W23&lt;1," ",(W23)/$AE23))</f>
        <v>0.18544118790450184</v>
      </c>
      <c r="Y23" s="850">
        <f>SUM(Y10:Y22)</f>
        <v>810514.18157894758</v>
      </c>
      <c r="Z23" s="439">
        <f>IF($AE23&lt;1," ",IF(Y23&lt;1," ",(Y23)/$AE23))</f>
        <v>0.18070351666276824</v>
      </c>
      <c r="AA23" s="850">
        <f>SUM(AA10:AA22)</f>
        <v>808811.55000000016</v>
      </c>
      <c r="AB23" s="439">
        <f>IF($AE23&lt;1," ",IF(AA23&lt;1," ",(AA23)/$AE23))</f>
        <v>0.18032391625491662</v>
      </c>
      <c r="AC23" s="1199">
        <f>SUM(AC10:AC22)</f>
        <v>17911.020000000004</v>
      </c>
      <c r="AD23" s="852">
        <f>SUM(AD10:AD22)</f>
        <v>4550327.0526315803</v>
      </c>
      <c r="AE23" s="852">
        <f>SUM(AE10:AE22)</f>
        <v>4485326</v>
      </c>
      <c r="AF23" s="852">
        <f>SUM(AF10:AF22)</f>
        <v>-65001.052631578903</v>
      </c>
    </row>
    <row r="24" spans="1:32" ht="15.75">
      <c r="A24" s="463"/>
      <c r="B24" s="425"/>
      <c r="C24" s="76"/>
      <c r="D24" s="76"/>
      <c r="E24" s="77"/>
      <c r="F24" s="225"/>
      <c r="G24" s="78"/>
      <c r="H24" s="225"/>
      <c r="I24" s="78"/>
      <c r="J24" s="225"/>
      <c r="K24" s="78"/>
      <c r="L24" s="225"/>
      <c r="M24" s="78"/>
      <c r="N24" s="225"/>
      <c r="O24" s="78"/>
      <c r="P24" s="225"/>
      <c r="Q24" s="78"/>
      <c r="R24" s="225"/>
      <c r="S24" s="78"/>
      <c r="T24" s="225"/>
      <c r="U24" s="78"/>
      <c r="V24" s="225"/>
      <c r="W24" s="78"/>
      <c r="X24" s="225"/>
      <c r="Y24" s="78"/>
      <c r="Z24" s="225"/>
      <c r="AA24" s="78"/>
      <c r="AB24" s="225"/>
      <c r="AC24" s="1200"/>
      <c r="AD24" s="1161"/>
      <c r="AE24" s="1161"/>
      <c r="AF24" s="1179"/>
    </row>
    <row r="25" spans="1:32" ht="15.75">
      <c r="A25" s="71" t="s">
        <v>3</v>
      </c>
      <c r="B25" s="209"/>
      <c r="C25" s="428"/>
      <c r="D25" s="428"/>
      <c r="E25" s="607"/>
      <c r="F25" s="539"/>
      <c r="G25" s="585"/>
      <c r="H25" s="539"/>
      <c r="I25" s="585"/>
      <c r="J25" s="539"/>
      <c r="K25" s="585"/>
      <c r="L25" s="539"/>
      <c r="M25" s="585"/>
      <c r="N25" s="539"/>
      <c r="O25" s="585"/>
      <c r="P25" s="539"/>
      <c r="Q25" s="585"/>
      <c r="R25" s="539"/>
      <c r="S25" s="585"/>
      <c r="T25" s="539"/>
      <c r="U25" s="585"/>
      <c r="V25" s="539"/>
      <c r="W25" s="585"/>
      <c r="X25" s="539"/>
      <c r="Y25" s="585"/>
      <c r="Z25" s="539"/>
      <c r="AA25" s="585"/>
      <c r="AB25" s="539"/>
      <c r="AC25" s="592"/>
      <c r="AD25" s="1165"/>
      <c r="AE25" s="1165"/>
      <c r="AF25" s="1174"/>
    </row>
    <row r="26" spans="1:32" ht="15.75">
      <c r="A26" s="462" t="s">
        <v>4</v>
      </c>
      <c r="B26" s="146"/>
      <c r="C26" s="322" t="s">
        <v>108</v>
      </c>
      <c r="D26" s="431"/>
      <c r="E26" s="432">
        <v>112116.66666666667</v>
      </c>
      <c r="F26" s="593">
        <f>IF($AE$26&lt;1," ",IF(E26&lt;1," ",(E26)/$AE$26))</f>
        <v>8.3333333333333343E-2</v>
      </c>
      <c r="G26" s="445">
        <f>E26</f>
        <v>112116.66666666667</v>
      </c>
      <c r="H26" s="593">
        <f>IF($AE$26&lt;1," ",IF(G26&lt;1," ",(G26)/$AE$26))</f>
        <v>8.3333333333333343E-2</v>
      </c>
      <c r="I26" s="445">
        <f>G26</f>
        <v>112116.66666666667</v>
      </c>
      <c r="J26" s="593">
        <f>IF($AE$26&lt;1," ",IF(I26&lt;1," ",(I26)/$AE$26))</f>
        <v>8.3333333333333343E-2</v>
      </c>
      <c r="K26" s="445">
        <f>I26</f>
        <v>112116.66666666667</v>
      </c>
      <c r="L26" s="593">
        <f>IF($AE$26&lt;1," ",IF(K26&lt;1," ",(K26)/$AE$26))</f>
        <v>8.3333333333333343E-2</v>
      </c>
      <c r="M26" s="445">
        <f>K26</f>
        <v>112116.66666666667</v>
      </c>
      <c r="N26" s="390">
        <f>IF($AE$26&lt;1," ",IF(M26&lt;1," ",(M26)/$AE$26))</f>
        <v>8.3333333333333343E-2</v>
      </c>
      <c r="O26" s="445">
        <f>M26</f>
        <v>112116.66666666667</v>
      </c>
      <c r="P26" s="593">
        <f>IF($AE$26&lt;1," ",IF(O26&lt;1," ",(O26)/$AE$26))</f>
        <v>8.3333333333333343E-2</v>
      </c>
      <c r="Q26" s="445">
        <f>O26</f>
        <v>112116.66666666667</v>
      </c>
      <c r="R26" s="593">
        <f>IF($AE$26&lt;1," ",IF(Q26&lt;1," ",(Q26)/$AE$26))</f>
        <v>8.3333333333333343E-2</v>
      </c>
      <c r="S26" s="445">
        <f>Q26</f>
        <v>112116.66666666667</v>
      </c>
      <c r="T26" s="390">
        <f>IF($AE$26&lt;1," ",IF(S26&lt;1," ",(S26)/$AE$26))</f>
        <v>8.3333333333333343E-2</v>
      </c>
      <c r="U26" s="445">
        <f>S26</f>
        <v>112116.66666666667</v>
      </c>
      <c r="V26" s="390">
        <f>IF($AE$26&lt;1," ",IF(U26&lt;1," ",(U26)/$AE$26))</f>
        <v>8.3333333333333343E-2</v>
      </c>
      <c r="W26" s="445">
        <f>U26</f>
        <v>112116.66666666667</v>
      </c>
      <c r="X26" s="390">
        <f>IF($AE$26&lt;1," ",IF(W26&lt;1," ",(W26)/$AE$26))</f>
        <v>8.3333333333333343E-2</v>
      </c>
      <c r="Y26" s="445">
        <f>W26</f>
        <v>112116.66666666667</v>
      </c>
      <c r="Z26" s="390">
        <f>IF($AE$26&lt;1," ",IF(Y26&lt;1," ",(Y26)/$AE$26))</f>
        <v>8.3333333333333343E-2</v>
      </c>
      <c r="AA26" s="445">
        <f>Y26</f>
        <v>112116.66666666667</v>
      </c>
      <c r="AB26" s="390">
        <f>IF($AE$26&lt;1," ",IF(AA26&lt;1," ",(AA26)/$AE$26))</f>
        <v>8.3333333333333343E-2</v>
      </c>
      <c r="AC26" s="450"/>
      <c r="AD26" s="442">
        <f t="shared" ref="AD26:AD33" si="1">+E26+G26+I26+K26+M26+O26+Q26+S26+U26+W26+Y26+AA26+AC26</f>
        <v>1345400</v>
      </c>
      <c r="AE26" s="442">
        <f>'1st Interim-Summary MYP'!I29</f>
        <v>1345400</v>
      </c>
      <c r="AF26" s="442">
        <f t="shared" ref="AF26:AF33" si="2">+AE26-AD26</f>
        <v>0</v>
      </c>
    </row>
    <row r="27" spans="1:32" ht="15.75">
      <c r="A27" s="462" t="s">
        <v>24</v>
      </c>
      <c r="B27" s="146"/>
      <c r="C27" s="322" t="s">
        <v>109</v>
      </c>
      <c r="D27" s="431"/>
      <c r="E27" s="432">
        <v>30333.333333333332</v>
      </c>
      <c r="F27" s="593">
        <f>IF($AE$27&lt;1," ",IF(E27&lt;1," ",(E27)/$AE$27))</f>
        <v>8.3333333333333329E-2</v>
      </c>
      <c r="G27" s="445">
        <f t="shared" ref="G27:AA30" si="3">E27</f>
        <v>30333.333333333332</v>
      </c>
      <c r="H27" s="593">
        <f>IF($AE$27&lt;1," ",IF(G27&lt;1," ",(G27)/$AE$27))</f>
        <v>8.3333333333333329E-2</v>
      </c>
      <c r="I27" s="445">
        <f t="shared" si="3"/>
        <v>30333.333333333332</v>
      </c>
      <c r="J27" s="593">
        <f>IF($AE$27&lt;1," ",IF(I27&lt;1," ",(I27)/$AE$27))</f>
        <v>8.3333333333333329E-2</v>
      </c>
      <c r="K27" s="445">
        <f t="shared" si="3"/>
        <v>30333.333333333332</v>
      </c>
      <c r="L27" s="593">
        <f>IF($AE$27&lt;1," ",IF(K27&lt;1," ",(K27)/$AE$27))</f>
        <v>8.3333333333333329E-2</v>
      </c>
      <c r="M27" s="445">
        <f t="shared" si="3"/>
        <v>30333.333333333332</v>
      </c>
      <c r="N27" s="390">
        <f>IF($AE$27&lt;1," ",IF(M27&lt;1," ",(M27)/$AE$27))</f>
        <v>8.3333333333333329E-2</v>
      </c>
      <c r="O27" s="445">
        <f t="shared" si="3"/>
        <v>30333.333333333332</v>
      </c>
      <c r="P27" s="593">
        <f>IF($AE$27&lt;1," ",IF(O27&lt;1," ",(O27)/$AE$27))</f>
        <v>8.3333333333333329E-2</v>
      </c>
      <c r="Q27" s="445">
        <f t="shared" si="3"/>
        <v>30333.333333333332</v>
      </c>
      <c r="R27" s="593">
        <f>IF($AE$27&lt;1," ",IF(Q27&lt;1," ",(Q27)/$AE$27))</f>
        <v>8.3333333333333329E-2</v>
      </c>
      <c r="S27" s="445">
        <f t="shared" si="3"/>
        <v>30333.333333333332</v>
      </c>
      <c r="T27" s="390">
        <f>IF($AE$27&lt;1," ",IF(S27&lt;1," ",(S27)/$AE$27))</f>
        <v>8.3333333333333329E-2</v>
      </c>
      <c r="U27" s="445">
        <f t="shared" si="3"/>
        <v>30333.333333333332</v>
      </c>
      <c r="V27" s="390">
        <f>IF($AE$27&lt;1," ",IF(U27&lt;1," ",(U27)/$AE$27))</f>
        <v>8.3333333333333329E-2</v>
      </c>
      <c r="W27" s="445">
        <f t="shared" si="3"/>
        <v>30333.333333333332</v>
      </c>
      <c r="X27" s="390">
        <f>IF($AE$27&lt;1," ",IF(W27&lt;1," ",(W27)/$AE$27))</f>
        <v>8.3333333333333329E-2</v>
      </c>
      <c r="Y27" s="445">
        <f t="shared" si="3"/>
        <v>30333.333333333332</v>
      </c>
      <c r="Z27" s="390">
        <f>IF($AE$27&lt;1," ",IF(Y27&lt;1," ",(Y27)/$AE$27))</f>
        <v>8.3333333333333329E-2</v>
      </c>
      <c r="AA27" s="445">
        <f t="shared" si="3"/>
        <v>30333.333333333332</v>
      </c>
      <c r="AB27" s="390">
        <f>IF($AE$27&lt;1," ",IF(AA27&lt;1," ",(AA27)/$AE$27))</f>
        <v>8.3333333333333329E-2</v>
      </c>
      <c r="AC27" s="450"/>
      <c r="AD27" s="442">
        <f t="shared" si="1"/>
        <v>363999.99999999994</v>
      </c>
      <c r="AE27" s="442">
        <f>'1st Interim-Summary MYP'!I30</f>
        <v>364000</v>
      </c>
      <c r="AF27" s="442">
        <f t="shared" si="2"/>
        <v>0</v>
      </c>
    </row>
    <row r="28" spans="1:32" ht="15.75">
      <c r="A28" s="462" t="s">
        <v>25</v>
      </c>
      <c r="B28" s="146"/>
      <c r="C28" s="322" t="s">
        <v>110</v>
      </c>
      <c r="D28" s="431"/>
      <c r="E28" s="432">
        <v>60170.452876908959</v>
      </c>
      <c r="F28" s="593">
        <f>IF($AE$28&lt;1," ",IF(E28&lt;1," ",(E28)/$AE$28))</f>
        <v>8.333338348289783E-2</v>
      </c>
      <c r="G28" s="445">
        <f t="shared" si="3"/>
        <v>60170.452876908959</v>
      </c>
      <c r="H28" s="593">
        <f>IF($AE$28&lt;1," ",IF(G28&lt;1," ",(G28)/$AE$28))</f>
        <v>8.333338348289783E-2</v>
      </c>
      <c r="I28" s="445">
        <f t="shared" si="3"/>
        <v>60170.452876908959</v>
      </c>
      <c r="J28" s="593">
        <f>IF($AE$28&lt;1," ",IF(I28&lt;1," ",(I28)/$AE$28))</f>
        <v>8.333338348289783E-2</v>
      </c>
      <c r="K28" s="445">
        <f t="shared" si="3"/>
        <v>60170.452876908959</v>
      </c>
      <c r="L28" s="593">
        <f>IF($AE$28&lt;1," ",IF(K28&lt;1," ",(K28)/$AE$28))</f>
        <v>8.333338348289783E-2</v>
      </c>
      <c r="M28" s="445">
        <f t="shared" si="3"/>
        <v>60170.452876908959</v>
      </c>
      <c r="N28" s="390">
        <f>IF($AE$28&lt;1," ",IF(M28&lt;1," ",(M28)/$AE$28))</f>
        <v>8.333338348289783E-2</v>
      </c>
      <c r="O28" s="445">
        <f t="shared" si="3"/>
        <v>60170.452876908959</v>
      </c>
      <c r="P28" s="593">
        <f>IF($AE$28&lt;1," ",IF(O28&lt;1," ",(O28)/$AE$28))</f>
        <v>8.333338348289783E-2</v>
      </c>
      <c r="Q28" s="445">
        <f t="shared" si="3"/>
        <v>60170.452876908959</v>
      </c>
      <c r="R28" s="593">
        <f>IF($AE$28&lt;1," ",IF(Q28&lt;1," ",(Q28)/$AE$28))</f>
        <v>8.333338348289783E-2</v>
      </c>
      <c r="S28" s="445">
        <f t="shared" si="3"/>
        <v>60170.452876908959</v>
      </c>
      <c r="T28" s="390">
        <f>IF($AE$28&lt;1," ",IF(S28&lt;1," ",(S28)/$AE$28))</f>
        <v>8.333338348289783E-2</v>
      </c>
      <c r="U28" s="445">
        <f t="shared" si="3"/>
        <v>60170.452876908959</v>
      </c>
      <c r="V28" s="390">
        <f>IF($AE$28&lt;1," ",IF(U28&lt;1," ",(U28)/$AE$28))</f>
        <v>8.333338348289783E-2</v>
      </c>
      <c r="W28" s="445">
        <f t="shared" si="3"/>
        <v>60170.452876908959</v>
      </c>
      <c r="X28" s="390">
        <f>IF($AE$28&lt;1," ",IF(W28&lt;1," ",(W28)/$AE$28))</f>
        <v>8.333338348289783E-2</v>
      </c>
      <c r="Y28" s="445">
        <f t="shared" si="3"/>
        <v>60170.452876908959</v>
      </c>
      <c r="Z28" s="390">
        <f>IF($AE$28&lt;1," ",IF(Y28&lt;1," ",(Y28)/$AE$28))</f>
        <v>8.333338348289783E-2</v>
      </c>
      <c r="AA28" s="445">
        <f t="shared" si="3"/>
        <v>60170.452876908959</v>
      </c>
      <c r="AB28" s="390">
        <f>IF($AE$28&lt;1," ",IF(AA28&lt;1," ",(AA28)/$AE$28))</f>
        <v>8.333338348289783E-2</v>
      </c>
      <c r="AC28" s="450"/>
      <c r="AD28" s="442">
        <f t="shared" si="1"/>
        <v>722045.43452290737</v>
      </c>
      <c r="AE28" s="442">
        <f>'1st Interim-Summary MYP'!I31</f>
        <v>722045</v>
      </c>
      <c r="AF28" s="442">
        <f t="shared" si="2"/>
        <v>-0.43452290736604482</v>
      </c>
    </row>
    <row r="29" spans="1:32" ht="15.75">
      <c r="A29" s="462" t="s">
        <v>26</v>
      </c>
      <c r="B29" s="146"/>
      <c r="C29" s="322" t="s">
        <v>111</v>
      </c>
      <c r="D29" s="431"/>
      <c r="E29" s="432">
        <v>16320</v>
      </c>
      <c r="F29" s="593">
        <f>IF($AE$29&lt;1," ",IF(E29&lt;1," ",(E29)/$AE$29))</f>
        <v>8.3333333333333329E-2</v>
      </c>
      <c r="G29" s="445">
        <f t="shared" si="3"/>
        <v>16320</v>
      </c>
      <c r="H29" s="593">
        <f>IF($AE$29&lt;1," ",IF(G29&lt;1," ",(G29)/$AE$29))</f>
        <v>8.3333333333333329E-2</v>
      </c>
      <c r="I29" s="445">
        <f t="shared" si="3"/>
        <v>16320</v>
      </c>
      <c r="J29" s="593">
        <f>IF($AE$29&lt;1," ",IF(I29&lt;1," ",(I29)/$AE$29))</f>
        <v>8.3333333333333329E-2</v>
      </c>
      <c r="K29" s="445">
        <f t="shared" si="3"/>
        <v>16320</v>
      </c>
      <c r="L29" s="593">
        <f>IF($AE$29&lt;1," ",IF(K29&lt;1," ",(K29)/$AE$29))</f>
        <v>8.3333333333333329E-2</v>
      </c>
      <c r="M29" s="445">
        <f t="shared" si="3"/>
        <v>16320</v>
      </c>
      <c r="N29" s="390">
        <f>IF($AE$29&lt;1," ",IF(M29&lt;1," ",(M29)/$AE$29))</f>
        <v>8.3333333333333329E-2</v>
      </c>
      <c r="O29" s="445">
        <f t="shared" si="3"/>
        <v>16320</v>
      </c>
      <c r="P29" s="593">
        <f>IF($AE$29&lt;1," ",IF(O29&lt;1," ",(O29)/$AE$29))</f>
        <v>8.3333333333333329E-2</v>
      </c>
      <c r="Q29" s="445">
        <f t="shared" si="3"/>
        <v>16320</v>
      </c>
      <c r="R29" s="593">
        <f>IF($AE$29&lt;1," ",IF(Q29&lt;1," ",(Q29)/$AE$29))</f>
        <v>8.3333333333333329E-2</v>
      </c>
      <c r="S29" s="445">
        <f t="shared" si="3"/>
        <v>16320</v>
      </c>
      <c r="T29" s="390">
        <f>IF($AE$29&lt;1," ",IF(S29&lt;1," ",(S29)/$AE$29))</f>
        <v>8.3333333333333329E-2</v>
      </c>
      <c r="U29" s="445">
        <f t="shared" si="3"/>
        <v>16320</v>
      </c>
      <c r="V29" s="390">
        <f>IF($AE$29&lt;1," ",IF(U29&lt;1," ",(U29)/$AE$29))</f>
        <v>8.3333333333333329E-2</v>
      </c>
      <c r="W29" s="445">
        <f t="shared" si="3"/>
        <v>16320</v>
      </c>
      <c r="X29" s="390">
        <f>IF($AE$29&lt;1," ",IF(W29&lt;1," ",(W29)/$AE$29))</f>
        <v>8.3333333333333329E-2</v>
      </c>
      <c r="Y29" s="445">
        <f t="shared" si="3"/>
        <v>16320</v>
      </c>
      <c r="Z29" s="390">
        <f>IF($AE$29&lt;1," ",IF(Y29&lt;1," ",(Y29)/$AE$29))</f>
        <v>8.3333333333333329E-2</v>
      </c>
      <c r="AA29" s="445">
        <f t="shared" si="3"/>
        <v>16320</v>
      </c>
      <c r="AB29" s="390">
        <f>IF($AE$29&lt;1," ",IF(AA29&lt;1," ",(AA29)/$AE$29))</f>
        <v>8.3333333333333329E-2</v>
      </c>
      <c r="AC29" s="450"/>
      <c r="AD29" s="442">
        <f t="shared" si="1"/>
        <v>195840</v>
      </c>
      <c r="AE29" s="442">
        <f>'1st Interim-Summary MYP'!I32</f>
        <v>195840</v>
      </c>
      <c r="AF29" s="442">
        <f t="shared" si="2"/>
        <v>0</v>
      </c>
    </row>
    <row r="30" spans="1:32" ht="15.75">
      <c r="A30" s="462" t="s">
        <v>27</v>
      </c>
      <c r="B30" s="146"/>
      <c r="C30" s="322" t="s">
        <v>112</v>
      </c>
      <c r="D30" s="431"/>
      <c r="E30" s="432">
        <v>198723.79250000001</v>
      </c>
      <c r="F30" s="593">
        <f>IF($AE$30&lt;1," ",IF(E30&lt;1," ",(E30)/$AE$30))</f>
        <v>8.3333316210184485E-2</v>
      </c>
      <c r="G30" s="445">
        <f t="shared" si="3"/>
        <v>198723.79250000001</v>
      </c>
      <c r="H30" s="593">
        <f>IF($AE$30&lt;1," ",IF(G30&lt;1," ",(G30)/$AE$30))</f>
        <v>8.3333316210184485E-2</v>
      </c>
      <c r="I30" s="445">
        <f t="shared" si="3"/>
        <v>198723.79250000001</v>
      </c>
      <c r="J30" s="593">
        <f>IF($AE$30&lt;1," ",IF(I30&lt;1," ",(I30)/$AE$30))</f>
        <v>8.3333316210184485E-2</v>
      </c>
      <c r="K30" s="445">
        <f t="shared" si="3"/>
        <v>198723.79250000001</v>
      </c>
      <c r="L30" s="593">
        <f>IF($AE$30&lt;1," ",IF(K30&lt;1," ",(K30)/$AE$30))</f>
        <v>8.3333316210184485E-2</v>
      </c>
      <c r="M30" s="445">
        <f t="shared" si="3"/>
        <v>198723.79250000001</v>
      </c>
      <c r="N30" s="390">
        <f>IF($AE$30&lt;1," ",IF(M30&lt;1," ",(M30)/$AE$30))</f>
        <v>8.3333316210184485E-2</v>
      </c>
      <c r="O30" s="445">
        <f t="shared" si="3"/>
        <v>198723.79250000001</v>
      </c>
      <c r="P30" s="593">
        <f>IF($AE$30&lt;1," ",IF(O30&lt;1," ",(O30)/$AE$30))</f>
        <v>8.3333316210184485E-2</v>
      </c>
      <c r="Q30" s="445">
        <f t="shared" si="3"/>
        <v>198723.79250000001</v>
      </c>
      <c r="R30" s="593">
        <f>IF($AE$30&lt;1," ",IF(Q30&lt;1," ",(Q30)/$AE$30))</f>
        <v>8.3333316210184485E-2</v>
      </c>
      <c r="S30" s="445">
        <f t="shared" si="3"/>
        <v>198723.79250000001</v>
      </c>
      <c r="T30" s="390">
        <f>IF($AE$30&lt;1," ",IF(S30&lt;1," ",(S30)/$AE$30))</f>
        <v>8.3333316210184485E-2</v>
      </c>
      <c r="U30" s="445">
        <f t="shared" si="3"/>
        <v>198723.79250000001</v>
      </c>
      <c r="V30" s="390">
        <f>IF($AE$30&lt;1," ",IF(U30&lt;1," ",(U30)/$AE$30))</f>
        <v>8.3333316210184485E-2</v>
      </c>
      <c r="W30" s="445">
        <f t="shared" si="3"/>
        <v>198723.79250000001</v>
      </c>
      <c r="X30" s="390">
        <f>IF($AE$30&lt;1," ",IF(W30&lt;1," ",(W30)/$AE$30))</f>
        <v>8.3333316210184485E-2</v>
      </c>
      <c r="Y30" s="445">
        <f t="shared" si="3"/>
        <v>198723.79250000001</v>
      </c>
      <c r="Z30" s="390">
        <f>IF($AE$30&lt;1," ",IF(Y30&lt;1," ",(Y30)/$AE$30))</f>
        <v>8.3333316210184485E-2</v>
      </c>
      <c r="AA30" s="445">
        <f t="shared" si="3"/>
        <v>198723.79250000001</v>
      </c>
      <c r="AB30" s="390">
        <f>IF($AE$30&lt;1," ",IF(AA30&lt;1," ",(AA30)/$AE$30))</f>
        <v>8.3333316210184485E-2</v>
      </c>
      <c r="AC30" s="450"/>
      <c r="AD30" s="442">
        <f t="shared" si="1"/>
        <v>2384685.5100000002</v>
      </c>
      <c r="AE30" s="442">
        <f>'1st Interim-Summary MYP'!I33</f>
        <v>2384686</v>
      </c>
      <c r="AF30" s="442">
        <f t="shared" si="2"/>
        <v>0.48999999975785613</v>
      </c>
    </row>
    <row r="31" spans="1:32" ht="15.75">
      <c r="A31" s="462" t="s">
        <v>5</v>
      </c>
      <c r="B31" s="146"/>
      <c r="C31" s="322" t="s">
        <v>113</v>
      </c>
      <c r="D31" s="431"/>
      <c r="E31" s="432"/>
      <c r="F31" s="593" t="str">
        <f>IF($AE$31&lt;1," ",IF(E31&lt;1," ",(E31)/$AE$31))</f>
        <v xml:space="preserve"> </v>
      </c>
      <c r="G31" s="445"/>
      <c r="H31" s="593" t="str">
        <f>IF($AE$31&lt;1," ",IF(G31&lt;1," ",(G31)/$AE$31))</f>
        <v xml:space="preserve"> </v>
      </c>
      <c r="I31" s="445"/>
      <c r="J31" s="593" t="str">
        <f>IF($AE$31&lt;1," ",IF(I31&lt;1," ",(I31)/$AE$31))</f>
        <v xml:space="preserve"> </v>
      </c>
      <c r="K31" s="445"/>
      <c r="L31" s="593" t="str">
        <f>IF($AE$31&lt;1," ",IF(K31&lt;1," ",(K31)/$AE$31))</f>
        <v xml:space="preserve"> </v>
      </c>
      <c r="M31" s="445"/>
      <c r="N31" s="390" t="str">
        <f>IF($AE$31&lt;1," ",IF(M31&lt;1," ",(M31)/$AE$31))</f>
        <v xml:space="preserve"> </v>
      </c>
      <c r="O31" s="445"/>
      <c r="P31" s="593" t="str">
        <f>IF($AE$31&lt;1," ",IF(O31&lt;1," ",(O31)/$AE$31))</f>
        <v xml:space="preserve"> </v>
      </c>
      <c r="Q31" s="445"/>
      <c r="R31" s="593" t="str">
        <f>IF($AE$31&lt;1," ",IF(Q31&lt;1," ",(Q31)/$AE$31))</f>
        <v xml:space="preserve"> </v>
      </c>
      <c r="S31" s="445"/>
      <c r="T31" s="390" t="str">
        <f>IF($AE$31&lt;1," ",IF(S31&lt;1," ",(S31)/$AE$31))</f>
        <v xml:space="preserve"> </v>
      </c>
      <c r="U31" s="445"/>
      <c r="V31" s="390" t="str">
        <f>IF($AE$31&lt;1," ",IF(U31&lt;1," ",(U31)/$AE$31))</f>
        <v xml:space="preserve"> </v>
      </c>
      <c r="W31" s="445"/>
      <c r="X31" s="390" t="str">
        <f>IF($AE$31&lt;1," ",IF(W31&lt;1," ",(W31)/$AE$31))</f>
        <v xml:space="preserve"> </v>
      </c>
      <c r="Y31" s="445"/>
      <c r="Z31" s="390" t="str">
        <f>IF($AE$31&lt;1," ",IF(Y31&lt;1," ",(Y31)/$AE$31))</f>
        <v xml:space="preserve"> </v>
      </c>
      <c r="AA31" s="445"/>
      <c r="AB31" s="390" t="str">
        <f>IF($AE$31&lt;1," ",IF(AA31&lt;1," ",(AA31)/$AE$31))</f>
        <v xml:space="preserve"> </v>
      </c>
      <c r="AC31" s="450"/>
      <c r="AD31" s="442">
        <f t="shared" si="1"/>
        <v>0</v>
      </c>
      <c r="AE31" s="442">
        <f>'1st Interim-Summary MYP'!I34</f>
        <v>0</v>
      </c>
      <c r="AF31" s="442">
        <f t="shared" si="2"/>
        <v>0</v>
      </c>
    </row>
    <row r="32" spans="1:32" ht="15.75">
      <c r="A32" s="462" t="s">
        <v>28</v>
      </c>
      <c r="B32" s="146"/>
      <c r="C32" s="322" t="s">
        <v>114</v>
      </c>
      <c r="D32" s="431"/>
      <c r="E32" s="432"/>
      <c r="F32" s="593" t="str">
        <f>IF($AE$32&lt;1," ",IF(E32&lt;1," ",(E32)/$AE$32))</f>
        <v xml:space="preserve"> </v>
      </c>
      <c r="G32" s="445"/>
      <c r="H32" s="593" t="str">
        <f>IF($AE$32&lt;1," ",IF(G32&lt;1," ",(G32)/$AE$32))</f>
        <v xml:space="preserve"> </v>
      </c>
      <c r="I32" s="445"/>
      <c r="J32" s="593" t="str">
        <f>IF($AE$32&lt;1," ",IF(I32&lt;1," ",(I32)/$AE$32))</f>
        <v xml:space="preserve"> </v>
      </c>
      <c r="K32" s="445"/>
      <c r="L32" s="593" t="str">
        <f>IF($AE$32&lt;1," ",IF(K32&lt;1," ",(K32)/$AE$32))</f>
        <v xml:space="preserve"> </v>
      </c>
      <c r="M32" s="445"/>
      <c r="N32" s="390" t="str">
        <f>IF($AE$32&lt;1," ",IF(M32&lt;1," ",(M32)/$AE$32))</f>
        <v xml:space="preserve"> </v>
      </c>
      <c r="O32" s="445"/>
      <c r="P32" s="593" t="str">
        <f>IF($AE$32&lt;1," ",IF(O32&lt;1," ",(O32)/$AE$32))</f>
        <v xml:space="preserve"> </v>
      </c>
      <c r="Q32" s="445"/>
      <c r="R32" s="593" t="str">
        <f>IF($AE$32&lt;1," ",IF(Q32&lt;1," ",(Q32)/$AE$32))</f>
        <v xml:space="preserve"> </v>
      </c>
      <c r="S32" s="445"/>
      <c r="T32" s="390" t="str">
        <f>IF($AE$32&lt;1," ",IF(S32&lt;1," ",(S32)/$AE$32))</f>
        <v xml:space="preserve"> </v>
      </c>
      <c r="U32" s="445"/>
      <c r="V32" s="390" t="str">
        <f>IF($AE$32&lt;1," ",IF(U32&lt;1," ",(U32)/$AE$32))</f>
        <v xml:space="preserve"> </v>
      </c>
      <c r="W32" s="445"/>
      <c r="X32" s="390" t="str">
        <f>IF($AE$32&lt;1," ",IF(W32&lt;1," ",(W32)/$AE$32))</f>
        <v xml:space="preserve"> </v>
      </c>
      <c r="Y32" s="445"/>
      <c r="Z32" s="390" t="str">
        <f>IF($AE$32&lt;1," ",IF(Y32&lt;1," ",(Y32)/$AE$32))</f>
        <v xml:space="preserve"> </v>
      </c>
      <c r="AA32" s="445"/>
      <c r="AB32" s="390" t="str">
        <f>IF($AE$32&lt;1," ",IF(AA32&lt;1," ",(AA32)/$AE$32))</f>
        <v xml:space="preserve"> </v>
      </c>
      <c r="AC32" s="450"/>
      <c r="AD32" s="442">
        <f t="shared" si="1"/>
        <v>0</v>
      </c>
      <c r="AE32" s="442">
        <f>'1st Interim-Summary MYP'!I35</f>
        <v>0</v>
      </c>
      <c r="AF32" s="442">
        <f t="shared" si="2"/>
        <v>0</v>
      </c>
    </row>
    <row r="33" spans="1:32" ht="15.75">
      <c r="A33" s="462" t="s">
        <v>157</v>
      </c>
      <c r="B33" s="146"/>
      <c r="C33" s="322" t="s">
        <v>120</v>
      </c>
      <c r="D33" s="431"/>
      <c r="E33" s="432"/>
      <c r="F33" s="593" t="str">
        <f>IF($AE33&lt;1," ",IF(E33&lt;1," ",(E33)/$AE33))</f>
        <v xml:space="preserve"> </v>
      </c>
      <c r="G33" s="445"/>
      <c r="H33" s="593" t="str">
        <f>IF($AE33&lt;1," ",IF(G33&lt;1," ",(G33)/$AE33))</f>
        <v xml:space="preserve"> </v>
      </c>
      <c r="I33" s="445"/>
      <c r="J33" s="593" t="str">
        <f>IF($AE33&lt;1," ",IF(I33&lt;1," ",(I33)/$AE33))</f>
        <v xml:space="preserve"> </v>
      </c>
      <c r="K33" s="445"/>
      <c r="L33" s="593" t="str">
        <f>IF($AE33&lt;1," ",IF(K33&lt;1," ",(K33)/$AE33))</f>
        <v xml:space="preserve"> </v>
      </c>
      <c r="M33" s="445"/>
      <c r="N33" s="390" t="str">
        <f>IF($AE33&lt;1," ",IF(M33&lt;1," ",(M33)/$AE33))</f>
        <v xml:space="preserve"> </v>
      </c>
      <c r="O33" s="445"/>
      <c r="P33" s="593" t="str">
        <f>IF($AE33&lt;1," ",IF(O33&lt;1," ",(O33)/$AE33))</f>
        <v xml:space="preserve"> </v>
      </c>
      <c r="Q33" s="445"/>
      <c r="R33" s="593" t="str">
        <f>IF($AE33&lt;1," ",IF(Q33&lt;1," ",(Q33)/$AE33))</f>
        <v xml:space="preserve"> </v>
      </c>
      <c r="S33" s="445"/>
      <c r="T33" s="390" t="str">
        <f>IF($AE33&lt;1," ",IF(S33&lt;1," ",(S33)/$AE33))</f>
        <v xml:space="preserve"> </v>
      </c>
      <c r="U33" s="445"/>
      <c r="V33" s="390" t="str">
        <f>IF($AE33&lt;1," ",IF(U33&lt;1," ",(U33)/$AE33))</f>
        <v xml:space="preserve"> </v>
      </c>
      <c r="W33" s="445"/>
      <c r="X33" s="390" t="str">
        <f>IF($AE33&lt;1," ",IF(W33&lt;1," ",(W33)/$AE33))</f>
        <v xml:space="preserve"> </v>
      </c>
      <c r="Y33" s="445"/>
      <c r="Z33" s="390" t="str">
        <f>IF($AE33&lt;1," ",IF(Y33&lt;1," ",(Y33)/$AE33))</f>
        <v xml:space="preserve"> </v>
      </c>
      <c r="AA33" s="445"/>
      <c r="AB33" s="390" t="str">
        <f>IF($AE33&lt;1," ",IF(AA33&lt;1," ",(AA33)/$AE33))</f>
        <v xml:space="preserve"> </v>
      </c>
      <c r="AC33" s="450"/>
      <c r="AD33" s="442">
        <f t="shared" si="1"/>
        <v>0</v>
      </c>
      <c r="AE33" s="442">
        <f>'1st Interim-Summary MYP'!I36</f>
        <v>0</v>
      </c>
      <c r="AF33" s="442">
        <f t="shared" si="2"/>
        <v>0</v>
      </c>
    </row>
    <row r="34" spans="1:32" ht="16.5" thickBot="1">
      <c r="A34" s="464" t="s">
        <v>29</v>
      </c>
      <c r="B34" s="437"/>
      <c r="C34" s="438"/>
      <c r="D34" s="438"/>
      <c r="E34" s="849">
        <f>+SUM(E26:E33)</f>
        <v>417664.24537690898</v>
      </c>
      <c r="F34" s="594">
        <f>IF($AE34&lt;1," ",IF(E34&lt;1," ",(E34)/$AE34))</f>
        <v>8.3333332410923569E-2</v>
      </c>
      <c r="G34" s="850">
        <f>+SUM(G26:G33)</f>
        <v>417664.24537690898</v>
      </c>
      <c r="H34" s="594">
        <f>IF($AE34&lt;1," ",IF(G34&lt;1," ",(G34)/$AE34))</f>
        <v>8.3333332410923569E-2</v>
      </c>
      <c r="I34" s="850">
        <f>+SUM(I26:I33)</f>
        <v>417664.24537690898</v>
      </c>
      <c r="J34" s="594">
        <f>IF($AE34&lt;1," ",IF(I34&lt;1," ",(I34)/$AE34))</f>
        <v>8.3333332410923569E-2</v>
      </c>
      <c r="K34" s="850">
        <f>+SUM(K26:K33)</f>
        <v>417664.24537690898</v>
      </c>
      <c r="L34" s="594">
        <f>IF($AE34&lt;1," ",IF(K34&lt;1," ",(K34)/$AE34))</f>
        <v>8.3333332410923569E-2</v>
      </c>
      <c r="M34" s="850">
        <f>+SUM(M26:M33)</f>
        <v>417664.24537690898</v>
      </c>
      <c r="N34" s="443">
        <f>IF($AE34&lt;1," ",IF(M34&lt;1," ",(M34)/$AE34))</f>
        <v>8.3333332410923569E-2</v>
      </c>
      <c r="O34" s="850">
        <f>+SUM(O26:O33)</f>
        <v>417664.24537690898</v>
      </c>
      <c r="P34" s="594">
        <f>IF($AE34&lt;1," ",IF(O34&lt;1," ",(O34)/$AE34))</f>
        <v>8.3333332410923569E-2</v>
      </c>
      <c r="Q34" s="850">
        <f>+SUM(Q26:Q33)</f>
        <v>417664.24537690898</v>
      </c>
      <c r="R34" s="594">
        <f>IF($AE34&lt;1," ",IF(Q34&lt;1," ",(Q34)/$AE34))</f>
        <v>8.3333332410923569E-2</v>
      </c>
      <c r="S34" s="850">
        <f>+SUM(S26:S33)</f>
        <v>417664.24537690898</v>
      </c>
      <c r="T34" s="443">
        <f>IF($AE34&lt;1," ",IF(S34&lt;1," ",(S34)/$AE34))</f>
        <v>8.3333332410923569E-2</v>
      </c>
      <c r="U34" s="850">
        <f>+SUM(U26:U33)</f>
        <v>417664.24537690898</v>
      </c>
      <c r="V34" s="443">
        <f>IF($AE34&lt;1," ",IF(U34&lt;1," ",(U34)/$AE34))</f>
        <v>8.3333332410923569E-2</v>
      </c>
      <c r="W34" s="850">
        <f>+SUM(W26:W33)</f>
        <v>417664.24537690898</v>
      </c>
      <c r="X34" s="443">
        <f>IF($AE34&lt;1," ",IF(W34&lt;1," ",(W34)/$AE34))</f>
        <v>8.3333332410923569E-2</v>
      </c>
      <c r="Y34" s="850">
        <f>+SUM(Y26:Y33)</f>
        <v>417664.24537690898</v>
      </c>
      <c r="Z34" s="443">
        <f>IF($AE34&lt;1," ",IF(Y34&lt;1," ",(Y34)/$AE34))</f>
        <v>8.3333332410923569E-2</v>
      </c>
      <c r="AA34" s="850">
        <f>+SUM(AA26:AA33)</f>
        <v>417664.24537690898</v>
      </c>
      <c r="AB34" s="443">
        <f>IF($AE34&lt;1," ",IF(AA34&lt;1," ",(AA34)/$AE34))</f>
        <v>8.3333332410923569E-2</v>
      </c>
      <c r="AC34" s="1199">
        <f>+SUM(AC26:AC33)</f>
        <v>0</v>
      </c>
      <c r="AD34" s="852">
        <f>+SUM(AD26:AD33)</f>
        <v>5011970.944522908</v>
      </c>
      <c r="AE34" s="852">
        <f>+SUM(AE26:AE33)</f>
        <v>5011971</v>
      </c>
      <c r="AF34" s="852">
        <f>+SUM(AF26:AF33)</f>
        <v>5.5477092391811311E-2</v>
      </c>
    </row>
    <row r="35" spans="1:32" ht="15.75">
      <c r="A35" s="465"/>
      <c r="B35" s="426"/>
      <c r="C35" s="76"/>
      <c r="D35" s="76"/>
      <c r="E35" s="79"/>
      <c r="F35" s="226"/>
      <c r="G35" s="80"/>
      <c r="H35" s="226"/>
      <c r="I35" s="80"/>
      <c r="J35" s="226"/>
      <c r="K35" s="80"/>
      <c r="L35" s="226"/>
      <c r="M35" s="80"/>
      <c r="N35" s="226"/>
      <c r="O35" s="80"/>
      <c r="P35" s="226"/>
      <c r="Q35" s="80"/>
      <c r="R35" s="226"/>
      <c r="S35" s="80"/>
      <c r="T35" s="226"/>
      <c r="U35" s="80"/>
      <c r="V35" s="226"/>
      <c r="W35" s="80"/>
      <c r="X35" s="226"/>
      <c r="Y35" s="80"/>
      <c r="Z35" s="226"/>
      <c r="AA35" s="80"/>
      <c r="AB35" s="226"/>
      <c r="AC35" s="220"/>
      <c r="AD35" s="1161"/>
      <c r="AE35" s="1161"/>
      <c r="AF35" s="1179"/>
    </row>
    <row r="36" spans="1:32" ht="15.75">
      <c r="A36" s="71" t="s">
        <v>115</v>
      </c>
      <c r="B36" s="209"/>
      <c r="C36" s="428"/>
      <c r="D36" s="428"/>
      <c r="E36" s="429"/>
      <c r="F36" s="539"/>
      <c r="G36" s="583"/>
      <c r="H36" s="539"/>
      <c r="I36" s="583"/>
      <c r="J36" s="539"/>
      <c r="K36" s="583"/>
      <c r="L36" s="539"/>
      <c r="M36" s="583"/>
      <c r="N36" s="539"/>
      <c r="O36" s="583"/>
      <c r="P36" s="539"/>
      <c r="Q36" s="583"/>
      <c r="R36" s="539"/>
      <c r="S36" s="583"/>
      <c r="T36" s="539"/>
      <c r="U36" s="583"/>
      <c r="V36" s="539"/>
      <c r="W36" s="583"/>
      <c r="X36" s="539"/>
      <c r="Y36" s="583"/>
      <c r="Z36" s="539"/>
      <c r="AA36" s="583"/>
      <c r="AB36" s="539"/>
      <c r="AC36" s="586"/>
      <c r="AD36" s="1165"/>
      <c r="AE36" s="1165"/>
      <c r="AF36" s="1174"/>
    </row>
    <row r="37" spans="1:32" ht="15.75">
      <c r="A37" s="462" t="s">
        <v>135</v>
      </c>
      <c r="B37" s="146"/>
      <c r="C37" s="322">
        <v>8900</v>
      </c>
      <c r="D37" s="451"/>
      <c r="E37" s="432"/>
      <c r="F37" s="593" t="str">
        <f>IF($AE37&lt;1," ",IF(E37&lt;1," ",(E37)/$AE37))</f>
        <v xml:space="preserve"> </v>
      </c>
      <c r="G37" s="445"/>
      <c r="H37" s="593" t="str">
        <f>IF($AE37&lt;1," ",IF(G37&lt;1," ",(G37)/$AE37))</f>
        <v xml:space="preserve"> </v>
      </c>
      <c r="I37" s="445"/>
      <c r="J37" s="593" t="str">
        <f>IF($AE37&lt;1," ",IF(I37&lt;1," ",(I37)/$AE37))</f>
        <v xml:space="preserve"> </v>
      </c>
      <c r="K37" s="445"/>
      <c r="L37" s="593" t="str">
        <f>IF($AE37&lt;1," ",IF(K37&lt;1," ",(K37)/$AE37))</f>
        <v xml:space="preserve"> </v>
      </c>
      <c r="M37" s="445"/>
      <c r="N37" s="390" t="str">
        <f>IF($AE37&lt;1," ",IF(M37&lt;1," ",(M37)/$AE37))</f>
        <v xml:space="preserve"> </v>
      </c>
      <c r="O37" s="445"/>
      <c r="P37" s="390" t="str">
        <f>IF($AE37&lt;1," ",IF(O37&lt;1," ",(O37)/$AE37))</f>
        <v xml:space="preserve"> </v>
      </c>
      <c r="Q37" s="445"/>
      <c r="R37" s="390" t="str">
        <f>IF($AE37&lt;1," ",IF(Q37&lt;1," ",(Q37)/$AE37))</f>
        <v xml:space="preserve"> </v>
      </c>
      <c r="S37" s="445"/>
      <c r="T37" s="390" t="str">
        <f>IF($AE37&lt;1," ",IF(S37&lt;1," ",(S37)/$AE37))</f>
        <v xml:space="preserve"> </v>
      </c>
      <c r="U37" s="445"/>
      <c r="V37" s="390" t="str">
        <f>IF($AE37&lt;1," ",IF(U37&lt;1," ",(U37)/$AE37))</f>
        <v xml:space="preserve"> </v>
      </c>
      <c r="W37" s="445"/>
      <c r="X37" s="390" t="str">
        <f>IF($AE37&lt;1," ",IF(W37&lt;1," ",(W37)/$AE37))</f>
        <v xml:space="preserve"> </v>
      </c>
      <c r="Y37" s="445"/>
      <c r="Z37" s="390" t="str">
        <f>IF($AE37&lt;1," ",IF(Y37&lt;1," ",(Y37)/$AE37))</f>
        <v xml:space="preserve"> </v>
      </c>
      <c r="AA37" s="445"/>
      <c r="AB37" s="390" t="str">
        <f>IF($AE37&lt;1," ",IF(AA37&lt;1," ",(AA37)/$AE37))</f>
        <v xml:space="preserve"> </v>
      </c>
      <c r="AC37" s="450"/>
      <c r="AD37" s="442">
        <f>+E37+G37+I37+K37+M37+O37+Q37+S37+U37+W37+Y37+AA37+AC37</f>
        <v>0</v>
      </c>
      <c r="AE37" s="442">
        <f>'1st Interim-Summary MYP'!I42</f>
        <v>0</v>
      </c>
      <c r="AF37" s="442">
        <f>+AE37-AD37</f>
        <v>0</v>
      </c>
    </row>
    <row r="38" spans="1:32" ht="15.75">
      <c r="A38" s="462" t="s">
        <v>31</v>
      </c>
      <c r="B38" s="146"/>
      <c r="C38" s="322">
        <v>7600</v>
      </c>
      <c r="D38" s="451"/>
      <c r="E38" s="432"/>
      <c r="F38" s="593" t="str">
        <f>IF($AE38&lt;1," ",IF(E38&lt;1," ",(E38)/$AE38))</f>
        <v xml:space="preserve"> </v>
      </c>
      <c r="G38" s="445"/>
      <c r="H38" s="593" t="str">
        <f>IF($AE38&lt;1," ",IF(G38&lt;1," ",(G38)/$AE38))</f>
        <v xml:space="preserve"> </v>
      </c>
      <c r="I38" s="445"/>
      <c r="J38" s="593" t="str">
        <f>IF($AE38&lt;1," ",IF(I38&lt;1," ",(I38)/$AE38))</f>
        <v xml:space="preserve"> </v>
      </c>
      <c r="K38" s="445"/>
      <c r="L38" s="593" t="str">
        <f>IF($AE38&lt;1," ",IF(K38&lt;1," ",(K38)/$AE38))</f>
        <v xml:space="preserve"> </v>
      </c>
      <c r="M38" s="445"/>
      <c r="N38" s="390" t="str">
        <f>IF($AE38&lt;1," ",IF(M38&lt;1," ",(M38)/$AE38))</f>
        <v xml:space="preserve"> </v>
      </c>
      <c r="O38" s="445"/>
      <c r="P38" s="390" t="str">
        <f>IF($AE38&lt;1," ",IF(O38&lt;1," ",(O38)/$AE38))</f>
        <v xml:space="preserve"> </v>
      </c>
      <c r="Q38" s="445"/>
      <c r="R38" s="390" t="str">
        <f>IF($AE38&lt;1," ",IF(Q38&lt;1," ",(Q38)/$AE38))</f>
        <v xml:space="preserve"> </v>
      </c>
      <c r="S38" s="445"/>
      <c r="T38" s="390" t="str">
        <f>IF($AE38&lt;1," ",IF(S38&lt;1," ",(S38)/$AE38))</f>
        <v xml:space="preserve"> </v>
      </c>
      <c r="U38" s="445"/>
      <c r="V38" s="390" t="str">
        <f>IF($AE38&lt;1," ",IF(U38&lt;1," ",(U38)/$AE38))</f>
        <v xml:space="preserve"> </v>
      </c>
      <c r="W38" s="445"/>
      <c r="X38" s="390" t="str">
        <f>IF($AE38&lt;1," ",IF(W38&lt;1," ",(W38)/$AE38))</f>
        <v xml:space="preserve"> </v>
      </c>
      <c r="Y38" s="445"/>
      <c r="Z38" s="390" t="str">
        <f>IF($AE38&lt;1," ",IF(Y38&lt;1," ",(Y38)/$AE38))</f>
        <v xml:space="preserve"> </v>
      </c>
      <c r="AA38" s="445">
        <v>-643682</v>
      </c>
      <c r="AB38" s="390" t="str">
        <f>IF($AE38&lt;1," ",IF(AA38&lt;1," ",(AA38)/$AE38))</f>
        <v xml:space="preserve"> </v>
      </c>
      <c r="AC38" s="450"/>
      <c r="AD38" s="442">
        <f>+E38+G38+I38+K38+M38+O38+Q38+S38+U38+W38+Y38+AA38+AC38</f>
        <v>-643682</v>
      </c>
      <c r="AE38" s="442">
        <f>'1st Interim-Summary MYP'!I43</f>
        <v>-667376</v>
      </c>
      <c r="AF38" s="442">
        <f>+AE38-AD38</f>
        <v>-23694</v>
      </c>
    </row>
    <row r="39" spans="1:32" ht="16.5" thickBot="1">
      <c r="A39" s="466" t="s">
        <v>32</v>
      </c>
      <c r="B39" s="437"/>
      <c r="C39" s="438"/>
      <c r="D39" s="438"/>
      <c r="E39" s="849">
        <f>+E37-E38</f>
        <v>0</v>
      </c>
      <c r="F39" s="594" t="str">
        <f>IF($AE39&lt;1," ",IF(E39&lt;1," ",(E39)/$AE39))</f>
        <v xml:space="preserve"> </v>
      </c>
      <c r="G39" s="850">
        <f>+G37-G38</f>
        <v>0</v>
      </c>
      <c r="H39" s="594" t="str">
        <f>IF($AE39&lt;1," ",IF(G39&lt;1," ",(G39)/$AE39))</f>
        <v xml:space="preserve"> </v>
      </c>
      <c r="I39" s="850">
        <f>+I37-I38</f>
        <v>0</v>
      </c>
      <c r="J39" s="594" t="str">
        <f>IF($AE39&lt;1," ",IF(I39&lt;1," ",(I39)/$AE39))</f>
        <v xml:space="preserve"> </v>
      </c>
      <c r="K39" s="850">
        <f>+K37-K38</f>
        <v>0</v>
      </c>
      <c r="L39" s="594" t="str">
        <f>IF($AE39&lt;1," ",IF(K39&lt;1," ",(K39)/$AE39))</f>
        <v xml:space="preserve"> </v>
      </c>
      <c r="M39" s="850">
        <f>+M37-M38</f>
        <v>0</v>
      </c>
      <c r="N39" s="443" t="str">
        <f>IF($AE39&lt;1," ",IF(M39&lt;1," ",(M39)/$AE39))</f>
        <v xml:space="preserve"> </v>
      </c>
      <c r="O39" s="850">
        <f>+O37-O38</f>
        <v>0</v>
      </c>
      <c r="P39" s="443" t="str">
        <f>IF($AE39&lt;1," ",IF(O39&lt;1," ",(O39)/$AE39))</f>
        <v xml:space="preserve"> </v>
      </c>
      <c r="Q39" s="850">
        <f>+Q37-Q38</f>
        <v>0</v>
      </c>
      <c r="R39" s="443" t="str">
        <f>IF($AE39&lt;1," ",IF(Q39&lt;1," ",(Q39)/$AE39))</f>
        <v xml:space="preserve"> </v>
      </c>
      <c r="S39" s="850">
        <f>+S37-S38</f>
        <v>0</v>
      </c>
      <c r="T39" s="443" t="str">
        <f>IF($AE39&lt;1," ",IF(S39&lt;1," ",(S39)/$AE39))</f>
        <v xml:space="preserve"> </v>
      </c>
      <c r="U39" s="850">
        <f>+U37-U38</f>
        <v>0</v>
      </c>
      <c r="V39" s="443" t="str">
        <f>IF($AE39&lt;1," ",IF(U39&lt;1," ",(U39)/$AE39))</f>
        <v xml:space="preserve"> </v>
      </c>
      <c r="W39" s="850">
        <f>+W37-W38</f>
        <v>0</v>
      </c>
      <c r="X39" s="443" t="str">
        <f>IF($AE39&lt;1," ",IF(W39&lt;1," ",(W39)/$AE39))</f>
        <v xml:space="preserve"> </v>
      </c>
      <c r="Y39" s="850">
        <f>+Y37-Y38</f>
        <v>0</v>
      </c>
      <c r="Z39" s="443" t="str">
        <f>IF($AE39&lt;1," ",IF(Y39&lt;1," ",(Y39)/$AE39))</f>
        <v xml:space="preserve"> </v>
      </c>
      <c r="AA39" s="850">
        <f>+AA37-AA38</f>
        <v>643682</v>
      </c>
      <c r="AB39" s="443">
        <f>IF($AE39&lt;1," ",IF(AA39&lt;1," ",(AA39)/$AE39))</f>
        <v>0.96449677543094148</v>
      </c>
      <c r="AC39" s="1199">
        <f>+AC37-AC38</f>
        <v>0</v>
      </c>
      <c r="AD39" s="852">
        <f>+AD37-AD38</f>
        <v>643682</v>
      </c>
      <c r="AE39" s="852">
        <f>+AE37-AE38</f>
        <v>667376</v>
      </c>
      <c r="AF39" s="852">
        <f>+AF37-AF38</f>
        <v>23694</v>
      </c>
    </row>
    <row r="40" spans="1:32" ht="15.75" customHeight="1">
      <c r="A40" s="465"/>
      <c r="B40" s="211"/>
      <c r="C40" s="24"/>
      <c r="D40" s="1619" t="s">
        <v>221</v>
      </c>
      <c r="E40" s="52"/>
      <c r="F40" s="597" t="s">
        <v>88</v>
      </c>
      <c r="G40" s="448"/>
      <c r="H40" s="597" t="s">
        <v>88</v>
      </c>
      <c r="I40" s="448"/>
      <c r="J40" s="597" t="s">
        <v>88</v>
      </c>
      <c r="K40" s="448"/>
      <c r="L40" s="597" t="s">
        <v>88</v>
      </c>
      <c r="M40" s="448"/>
      <c r="N40" s="1191" t="s">
        <v>88</v>
      </c>
      <c r="O40" s="448"/>
      <c r="P40" s="228" t="s">
        <v>88</v>
      </c>
      <c r="Q40" s="448"/>
      <c r="R40" s="596" t="s">
        <v>88</v>
      </c>
      <c r="S40" s="448"/>
      <c r="T40" s="228" t="s">
        <v>88</v>
      </c>
      <c r="U40" s="448"/>
      <c r="V40" s="228" t="s">
        <v>88</v>
      </c>
      <c r="W40" s="448"/>
      <c r="X40" s="228" t="s">
        <v>88</v>
      </c>
      <c r="Y40" s="448"/>
      <c r="Z40" s="228" t="s">
        <v>88</v>
      </c>
      <c r="AA40" s="448"/>
      <c r="AB40" s="228" t="s">
        <v>88</v>
      </c>
      <c r="AC40" s="1201"/>
      <c r="AD40" s="1173"/>
      <c r="AE40" s="1587" t="s">
        <v>222</v>
      </c>
      <c r="AF40" s="1180"/>
    </row>
    <row r="41" spans="1:32" ht="15.75">
      <c r="A41" s="71" t="s">
        <v>116</v>
      </c>
      <c r="B41" s="209"/>
      <c r="C41" s="24"/>
      <c r="D41" s="1620"/>
      <c r="E41" s="52"/>
      <c r="F41" s="597" t="s">
        <v>239</v>
      </c>
      <c r="G41" s="448"/>
      <c r="H41" s="597" t="s">
        <v>239</v>
      </c>
      <c r="I41" s="448"/>
      <c r="J41" s="597" t="s">
        <v>239</v>
      </c>
      <c r="K41" s="448"/>
      <c r="L41" s="597" t="s">
        <v>239</v>
      </c>
      <c r="M41" s="448"/>
      <c r="N41" s="1191" t="s">
        <v>239</v>
      </c>
      <c r="O41" s="448"/>
      <c r="P41" s="228" t="s">
        <v>239</v>
      </c>
      <c r="Q41" s="448"/>
      <c r="R41" s="597" t="s">
        <v>239</v>
      </c>
      <c r="S41" s="448"/>
      <c r="T41" s="228" t="s">
        <v>239</v>
      </c>
      <c r="U41" s="448"/>
      <c r="V41" s="228" t="s">
        <v>239</v>
      </c>
      <c r="W41" s="448"/>
      <c r="X41" s="228" t="s">
        <v>239</v>
      </c>
      <c r="Y41" s="448"/>
      <c r="Z41" s="228" t="s">
        <v>239</v>
      </c>
      <c r="AA41" s="448"/>
      <c r="AB41" s="228" t="s">
        <v>239</v>
      </c>
      <c r="AC41" s="1201"/>
      <c r="AD41" s="1173"/>
      <c r="AE41" s="1587"/>
      <c r="AF41" s="853"/>
    </row>
    <row r="42" spans="1:32" ht="15.75">
      <c r="A42" s="73"/>
      <c r="B42" s="211"/>
      <c r="C42" s="24"/>
      <c r="D42" s="1621"/>
      <c r="E42" s="52"/>
      <c r="F42" s="598"/>
      <c r="G42" s="448"/>
      <c r="H42" s="598"/>
      <c r="I42" s="448"/>
      <c r="J42" s="598"/>
      <c r="K42" s="448"/>
      <c r="L42" s="598"/>
      <c r="M42" s="448"/>
      <c r="N42" s="1192"/>
      <c r="O42" s="448"/>
      <c r="P42" s="224"/>
      <c r="Q42" s="448"/>
      <c r="R42" s="598"/>
      <c r="S42" s="448"/>
      <c r="T42" s="224"/>
      <c r="U42" s="448"/>
      <c r="V42" s="224"/>
      <c r="W42" s="448"/>
      <c r="X42" s="224"/>
      <c r="Y42" s="448"/>
      <c r="Z42" s="224"/>
      <c r="AA42" s="448"/>
      <c r="AB42" s="224"/>
      <c r="AC42" s="1201"/>
      <c r="AD42" s="1173"/>
      <c r="AE42" s="1587"/>
      <c r="AF42" s="853"/>
    </row>
    <row r="43" spans="1:32" ht="15.75" customHeight="1">
      <c r="A43" s="467" t="s">
        <v>343</v>
      </c>
      <c r="B43" s="452"/>
      <c r="C43" s="685">
        <v>9210</v>
      </c>
      <c r="D43" s="1156"/>
      <c r="E43" s="453"/>
      <c r="F43" s="593" t="str">
        <f>IF($D43&lt;1," ",IF(E43&lt;1," ",(E43)/$D43))</f>
        <v xml:space="preserve"> </v>
      </c>
      <c r="G43" s="454"/>
      <c r="H43" s="593" t="str">
        <f>IF($D43&lt;1," ",IF(G43&lt;1," ",(G43)/$D43))</f>
        <v xml:space="preserve"> </v>
      </c>
      <c r="I43" s="454"/>
      <c r="J43" s="593" t="str">
        <f>IF($D43&lt;1," ",IF(I43&lt;1," ",(I43)/$D43))</f>
        <v xml:space="preserve"> </v>
      </c>
      <c r="K43" s="454"/>
      <c r="L43" s="593" t="str">
        <f>IF($D43&lt;1," ",IF(K43&lt;1," ",(K43)/$D43))</f>
        <v xml:space="preserve"> </v>
      </c>
      <c r="M43" s="454"/>
      <c r="N43" s="390" t="str">
        <f>IF($D43&lt;1," ",IF(M43&lt;1," ",(M43)/$D43))</f>
        <v xml:space="preserve"> </v>
      </c>
      <c r="O43" s="454"/>
      <c r="P43" s="390" t="str">
        <f>IF($D43&lt;1," ",IF(O43&lt;1," ",(O43)/$D43))</f>
        <v xml:space="preserve"> </v>
      </c>
      <c r="Q43" s="454"/>
      <c r="R43" s="593" t="str">
        <f>IF($D43&lt;1," ",IF(Q43&lt;1," ",(Q43)/$D43))</f>
        <v xml:space="preserve"> </v>
      </c>
      <c r="S43" s="454"/>
      <c r="T43" s="390" t="str">
        <f>IF($D43&lt;1," ",IF(S43&lt;1," ",(S43)/$D43))</f>
        <v xml:space="preserve"> </v>
      </c>
      <c r="U43" s="454"/>
      <c r="V43" s="390" t="str">
        <f>IF($D43&lt;1," ",IF(U43&lt;1," ",(U43)/$D43))</f>
        <v xml:space="preserve"> </v>
      </c>
      <c r="W43" s="454"/>
      <c r="X43" s="390" t="str">
        <f>IF($D43&lt;1," ",IF(W43&lt;1," ",(W43)/$D43))</f>
        <v xml:space="preserve"> </v>
      </c>
      <c r="Y43" s="454"/>
      <c r="Z43" s="390" t="str">
        <f>IF($D43&lt;1," ",IF(Y43&lt;1," ",(Y43)/$D43))</f>
        <v xml:space="preserve"> </v>
      </c>
      <c r="AA43" s="454"/>
      <c r="AB43" s="390" t="str">
        <f>IF($D43&lt;1," ",IF(AA43&lt;1," ",(AA43)/$D43))</f>
        <v xml:space="preserve"> </v>
      </c>
      <c r="AC43" s="1202"/>
      <c r="AD43" s="434">
        <f>+E43+G43+I43+K43+M43+O43+Q43+S43+U43+W43+Y43+AA43+AC43</f>
        <v>0</v>
      </c>
      <c r="AE43" s="455">
        <f>D43-AD43</f>
        <v>0</v>
      </c>
      <c r="AF43" s="853"/>
    </row>
    <row r="44" spans="1:32" ht="15.75">
      <c r="A44" s="467" t="s">
        <v>11</v>
      </c>
      <c r="B44" s="452"/>
      <c r="C44" s="685">
        <v>9330</v>
      </c>
      <c r="D44" s="1156"/>
      <c r="E44" s="453"/>
      <c r="F44" s="593" t="str">
        <f>IF($D44&lt;1," ",IF(E44&lt;1," ",(E44)/$D44))</f>
        <v xml:space="preserve"> </v>
      </c>
      <c r="G44" s="454"/>
      <c r="H44" s="593" t="str">
        <f>IF($D44&lt;1," ",IF(G44&lt;1," ",(G44)/$D44))</f>
        <v xml:space="preserve"> </v>
      </c>
      <c r="I44" s="454"/>
      <c r="J44" s="593" t="str">
        <f>IF($D44&lt;1," ",IF(I44&lt;1," ",(I44)/$D44))</f>
        <v xml:space="preserve"> </v>
      </c>
      <c r="K44" s="454"/>
      <c r="L44" s="593" t="str">
        <f>IF($D44&lt;1," ",IF(K44&lt;1," ",(K44)/$D44))</f>
        <v xml:space="preserve"> </v>
      </c>
      <c r="M44" s="454"/>
      <c r="N44" s="390" t="str">
        <f>IF($D44&lt;1," ",IF(M44&lt;1," ",(M44)/$D44))</f>
        <v xml:space="preserve"> </v>
      </c>
      <c r="O44" s="454"/>
      <c r="P44" s="390" t="str">
        <f>IF($D44&lt;1," ",IF(O44&lt;1," ",(O44)/$D44))</f>
        <v xml:space="preserve"> </v>
      </c>
      <c r="Q44" s="454"/>
      <c r="R44" s="593" t="str">
        <f>IF($D44&lt;1," ",IF(Q44&lt;1," ",(Q44)/$D44))</f>
        <v xml:space="preserve"> </v>
      </c>
      <c r="S44" s="454"/>
      <c r="T44" s="390" t="str">
        <f>IF($D44&lt;1," ",IF(S44&lt;1," ",(S44)/$D44))</f>
        <v xml:space="preserve"> </v>
      </c>
      <c r="U44" s="454"/>
      <c r="V44" s="390" t="str">
        <f>IF($D44&lt;1," ",IF(U44&lt;1," ",(U44)/$D44))</f>
        <v xml:space="preserve"> </v>
      </c>
      <c r="W44" s="454"/>
      <c r="X44" s="390" t="str">
        <f>IF($D44&lt;1," ",IF(W44&lt;1," ",(W44)/$D44))</f>
        <v xml:space="preserve"> </v>
      </c>
      <c r="Y44" s="454"/>
      <c r="Z44" s="390" t="str">
        <f>IF($D44&lt;1," ",IF(Y44&lt;1," ",(Y44)/$D44))</f>
        <v xml:space="preserve"> </v>
      </c>
      <c r="AA44" s="454"/>
      <c r="AB44" s="390" t="str">
        <f>IF($D44&lt;1," ",IF(AA44&lt;1," ",(AA44)/$D44))</f>
        <v xml:space="preserve"> </v>
      </c>
      <c r="AC44" s="1202"/>
      <c r="AD44" s="434">
        <f>+E44+G44+I44+K44+M44+O44+Q44+S44+U44+W44+Y44+AA44+AC44</f>
        <v>0</v>
      </c>
      <c r="AE44" s="455">
        <f>D44-AD44</f>
        <v>0</v>
      </c>
      <c r="AF44" s="853"/>
    </row>
    <row r="45" spans="1:32" ht="15.75">
      <c r="A45" s="467" t="s">
        <v>344</v>
      </c>
      <c r="B45" s="452"/>
      <c r="C45" s="685">
        <v>9510</v>
      </c>
      <c r="D45" s="1156"/>
      <c r="E45" s="453"/>
      <c r="F45" s="593" t="str">
        <f>IF($D45&lt;1," ",IF(E45&lt;1," ",(E45)/$D45))</f>
        <v xml:space="preserve"> </v>
      </c>
      <c r="G45" s="454"/>
      <c r="H45" s="593" t="str">
        <f>IF($D45&lt;1," ",IF(G45&lt;1," ",(G45)/$D45))</f>
        <v xml:space="preserve"> </v>
      </c>
      <c r="I45" s="454"/>
      <c r="J45" s="593" t="str">
        <f>IF($D45&lt;1," ",IF(I45&lt;1," ",(I45)/$D45))</f>
        <v xml:space="preserve"> </v>
      </c>
      <c r="K45" s="454"/>
      <c r="L45" s="593" t="str">
        <f>IF($D45&lt;1," ",IF(K45&lt;1," ",(K45)/$D45))</f>
        <v xml:space="preserve"> </v>
      </c>
      <c r="M45" s="454"/>
      <c r="N45" s="390" t="str">
        <f>IF($D45&lt;1," ",IF(M45&lt;1," ",(M45)/$D45))</f>
        <v xml:space="preserve"> </v>
      </c>
      <c r="O45" s="454"/>
      <c r="P45" s="390" t="str">
        <f>IF($D45&lt;1," ",IF(O45&lt;1," ",(O45)/$D45))</f>
        <v xml:space="preserve"> </v>
      </c>
      <c r="Q45" s="454"/>
      <c r="R45" s="593" t="str">
        <f>IF($D45&lt;1," ",IF(Q45&lt;1," ",(Q45)/$D45))</f>
        <v xml:space="preserve"> </v>
      </c>
      <c r="S45" s="454"/>
      <c r="T45" s="390" t="str">
        <f>IF($D45&lt;1," ",IF(S45&lt;1," ",(S45)/$D45))</f>
        <v xml:space="preserve"> </v>
      </c>
      <c r="U45" s="454"/>
      <c r="V45" s="390" t="str">
        <f>IF($D45&lt;1," ",IF(U45&lt;1," ",(U45)/$D45))</f>
        <v xml:space="preserve"> </v>
      </c>
      <c r="W45" s="454"/>
      <c r="X45" s="390" t="str">
        <f>IF($D45&lt;1," ",IF(W45&lt;1," ",(W45)/$D45))</f>
        <v xml:space="preserve"> </v>
      </c>
      <c r="Y45" s="454"/>
      <c r="Z45" s="390" t="str">
        <f>IF($D45&lt;1," ",IF(Y45&lt;1," ",(Y45)/$D45))</f>
        <v xml:space="preserve"> </v>
      </c>
      <c r="AA45" s="454"/>
      <c r="AB45" s="390" t="str">
        <f>IF($D45&lt;1," ",IF(AA45&lt;1," ",(AA45)/$D45))</f>
        <v xml:space="preserve"> </v>
      </c>
      <c r="AC45" s="1202"/>
      <c r="AD45" s="434">
        <f>+E45+G45+I45+K45+M45+O45+Q45+S45+U45+W45+Y45+AA45+AC45</f>
        <v>0</v>
      </c>
      <c r="AE45" s="455">
        <f>D45-AD45</f>
        <v>0</v>
      </c>
      <c r="AF45" s="853"/>
    </row>
    <row r="46" spans="1:32" ht="15.75">
      <c r="A46" s="467" t="s">
        <v>345</v>
      </c>
      <c r="B46" s="452"/>
      <c r="C46" s="686">
        <v>9640</v>
      </c>
      <c r="D46" s="1157"/>
      <c r="E46" s="453"/>
      <c r="F46" s="593" t="str">
        <f>IF($D46&lt;1," ",IF(E46&lt;1," ",(E46)/$D46))</f>
        <v xml:space="preserve"> </v>
      </c>
      <c r="G46" s="454"/>
      <c r="H46" s="593" t="str">
        <f>IF($D46&lt;1," ",IF(G46&lt;1," ",(G46)/$D46))</f>
        <v xml:space="preserve"> </v>
      </c>
      <c r="I46" s="454"/>
      <c r="J46" s="593" t="str">
        <f>IF($D46&lt;1," ",IF(I46&lt;1," ",(I46)/$D46))</f>
        <v xml:space="preserve"> </v>
      </c>
      <c r="K46" s="454"/>
      <c r="L46" s="593" t="str">
        <f>IF($D46&lt;1," ",IF(K46&lt;1," ",(K46)/$D46))</f>
        <v xml:space="preserve"> </v>
      </c>
      <c r="M46" s="454"/>
      <c r="N46" s="390" t="str">
        <f>IF($D46&lt;1," ",IF(M46&lt;1," ",(M46)/$D46))</f>
        <v xml:space="preserve"> </v>
      </c>
      <c r="O46" s="454"/>
      <c r="P46" s="390" t="str">
        <f>IF($D46&lt;1," ",IF(O46&lt;1," ",(O46)/$D46))</f>
        <v xml:space="preserve"> </v>
      </c>
      <c r="Q46" s="454"/>
      <c r="R46" s="593" t="str">
        <f>IF($D46&lt;1," ",IF(Q46&lt;1," ",(Q46)/$D46))</f>
        <v xml:space="preserve"> </v>
      </c>
      <c r="S46" s="454"/>
      <c r="T46" s="390" t="str">
        <f>IF($D46&lt;1," ",IF(S46&lt;1," ",(S46)/$D46))</f>
        <v xml:space="preserve"> </v>
      </c>
      <c r="U46" s="454"/>
      <c r="V46" s="390" t="str">
        <f>IF($D46&lt;1," ",IF(U46&lt;1," ",(U46)/$D46))</f>
        <v xml:space="preserve"> </v>
      </c>
      <c r="W46" s="454"/>
      <c r="X46" s="390" t="str">
        <f>IF($D46&lt;1," ",IF(W46&lt;1," ",(W46)/$D46))</f>
        <v xml:space="preserve"> </v>
      </c>
      <c r="Y46" s="454"/>
      <c r="Z46" s="390" t="str">
        <f>IF($D46&lt;1," ",IF(Y46&lt;1," ",(Y46)/$D46))</f>
        <v xml:space="preserve"> </v>
      </c>
      <c r="AA46" s="454"/>
      <c r="AB46" s="390" t="str">
        <f>IF($D46&lt;1," ",IF(AA46&lt;1," ",(AA46)/$D46))</f>
        <v xml:space="preserve"> </v>
      </c>
      <c r="AC46" s="1202"/>
      <c r="AD46" s="434">
        <f>+E46+G46+I46+K46+M46+O46+Q46+S46+U46+W46+Y46+AA46+AC46</f>
        <v>0</v>
      </c>
      <c r="AE46" s="455">
        <f>D46-AD46</f>
        <v>0</v>
      </c>
      <c r="AF46" s="853"/>
    </row>
    <row r="47" spans="1:32" ht="15.75">
      <c r="A47" s="467" t="s">
        <v>346</v>
      </c>
      <c r="B47" s="452"/>
      <c r="C47" s="685">
        <v>9650</v>
      </c>
      <c r="D47" s="1156"/>
      <c r="E47" s="453"/>
      <c r="F47" s="593" t="str">
        <f>IF($D47&lt;1," ",IF(E47&lt;1," ",(E47)/$D47))</f>
        <v xml:space="preserve"> </v>
      </c>
      <c r="G47" s="454"/>
      <c r="H47" s="593" t="str">
        <f>IF($D47&lt;1," ",IF(G47&lt;1," ",(G47)/$D47))</f>
        <v xml:space="preserve"> </v>
      </c>
      <c r="I47" s="454"/>
      <c r="J47" s="593" t="str">
        <f>IF($D47&lt;1," ",IF(I47&lt;1," ",(I47)/$D47))</f>
        <v xml:space="preserve"> </v>
      </c>
      <c r="K47" s="454"/>
      <c r="L47" s="593" t="str">
        <f>IF($D47&lt;1," ",IF(K47&lt;1," ",(K47)/$D47))</f>
        <v xml:space="preserve"> </v>
      </c>
      <c r="M47" s="454"/>
      <c r="N47" s="390" t="str">
        <f>IF($D47&lt;1," ",IF(M47&lt;1," ",(M47)/$D47))</f>
        <v xml:space="preserve"> </v>
      </c>
      <c r="O47" s="454"/>
      <c r="P47" s="390" t="str">
        <f>IF($D47&lt;1," ",IF(O47&lt;1," ",(O47)/$D47))</f>
        <v xml:space="preserve"> </v>
      </c>
      <c r="Q47" s="454"/>
      <c r="R47" s="593" t="str">
        <f>IF($D47&lt;1," ",IF(Q47&lt;1," ",(Q47)/$D47))</f>
        <v xml:space="preserve"> </v>
      </c>
      <c r="S47" s="454"/>
      <c r="T47" s="390" t="str">
        <f>IF($D47&lt;1," ",IF(S47&lt;1," ",(S47)/$D47))</f>
        <v xml:space="preserve"> </v>
      </c>
      <c r="U47" s="454"/>
      <c r="V47" s="390" t="str">
        <f>IF($D47&lt;1," ",IF(U47&lt;1," ",(U47)/$D47))</f>
        <v xml:space="preserve"> </v>
      </c>
      <c r="W47" s="454"/>
      <c r="X47" s="390" t="str">
        <f>IF($D47&lt;1," ",IF(W47&lt;1," ",(W47)/$D47))</f>
        <v xml:space="preserve"> </v>
      </c>
      <c r="Y47" s="454"/>
      <c r="Z47" s="390" t="str">
        <f>IF($D47&lt;1," ",IF(Y47&lt;1," ",(Y47)/$D47))</f>
        <v xml:space="preserve"> </v>
      </c>
      <c r="AA47" s="454"/>
      <c r="AB47" s="390" t="str">
        <f>IF($D47&lt;1," ",IF(AA47&lt;1," ",(AA47)/$D47))</f>
        <v xml:space="preserve"> </v>
      </c>
      <c r="AC47" s="1202"/>
      <c r="AD47" s="434">
        <f>+E47+G47+I47+K47+M47+O47+Q47+S47+U47+W47+Y47+AA47+AC47</f>
        <v>0</v>
      </c>
      <c r="AE47" s="455">
        <f>D47-AD47</f>
        <v>0</v>
      </c>
      <c r="AF47" s="853"/>
    </row>
    <row r="48" spans="1:32" ht="16.5" thickBot="1">
      <c r="A48" s="74" t="s">
        <v>117</v>
      </c>
      <c r="B48" s="424"/>
      <c r="C48" s="75"/>
      <c r="D48" s="1184">
        <f>+D43+D44-D45-D46-D47</f>
        <v>0</v>
      </c>
      <c r="E48" s="1190">
        <f>+E43+E44-E45-E46-E47</f>
        <v>0</v>
      </c>
      <c r="F48" s="599"/>
      <c r="G48" s="1194">
        <f>+G43+G44-G45-G46-G47</f>
        <v>0</v>
      </c>
      <c r="H48" s="599"/>
      <c r="I48" s="1194">
        <f>+I43+I44-I45-I46-I47</f>
        <v>0</v>
      </c>
      <c r="J48" s="599"/>
      <c r="K48" s="1194">
        <f>+K43+K44-K45-K46-K47</f>
        <v>0</v>
      </c>
      <c r="L48" s="599"/>
      <c r="M48" s="1194">
        <f>+M43+M44-M45-M46-M47</f>
        <v>0</v>
      </c>
      <c r="N48" s="227"/>
      <c r="O48" s="1194">
        <f>+O43+O44-O45-O46-O47</f>
        <v>0</v>
      </c>
      <c r="P48" s="227"/>
      <c r="Q48" s="1194">
        <f>+Q43+Q44-Q45-Q46-Q47</f>
        <v>0</v>
      </c>
      <c r="R48" s="599"/>
      <c r="S48" s="1194">
        <f>+S43+S44-S45-S46-S47</f>
        <v>0</v>
      </c>
      <c r="T48" s="227"/>
      <c r="U48" s="1194">
        <f>+U43+U44-U45-U46-U47</f>
        <v>0</v>
      </c>
      <c r="V48" s="227"/>
      <c r="W48" s="1194">
        <f>+W43+W44-W45-W46-W47</f>
        <v>0</v>
      </c>
      <c r="X48" s="227"/>
      <c r="Y48" s="1194">
        <f>+Y43+Y44-Y45-Y46-Y47</f>
        <v>0</v>
      </c>
      <c r="Z48" s="227"/>
      <c r="AA48" s="1194">
        <f>+AA43+AA44-AA45-AA46-AA47</f>
        <v>0</v>
      </c>
      <c r="AB48" s="227"/>
      <c r="AC48" s="1203">
        <f>+AC43+AC44-AC45-AC46-AC47</f>
        <v>0</v>
      </c>
      <c r="AD48" s="852">
        <f>+AD43+AD44-AD45-AD46-AD47</f>
        <v>0</v>
      </c>
      <c r="AE48" s="852">
        <f>+AE43+AE44-AE45-AE46-AE47</f>
        <v>0</v>
      </c>
      <c r="AF48" s="1181"/>
    </row>
    <row r="49" spans="1:32" ht="15.75">
      <c r="A49" s="463"/>
      <c r="B49" s="425"/>
      <c r="C49" s="76"/>
      <c r="D49" s="76"/>
      <c r="E49" s="81"/>
      <c r="F49" s="226"/>
      <c r="G49" s="221"/>
      <c r="H49" s="226"/>
      <c r="I49" s="221"/>
      <c r="J49" s="226"/>
      <c r="K49" s="221"/>
      <c r="L49" s="226"/>
      <c r="M49" s="221"/>
      <c r="N49" s="226"/>
      <c r="O49" s="221"/>
      <c r="P49" s="226"/>
      <c r="Q49" s="221"/>
      <c r="R49" s="226"/>
      <c r="S49" s="221"/>
      <c r="T49" s="226"/>
      <c r="U49" s="221"/>
      <c r="V49" s="226"/>
      <c r="W49" s="221"/>
      <c r="X49" s="226"/>
      <c r="Y49" s="221"/>
      <c r="Z49" s="226"/>
      <c r="AA49" s="221"/>
      <c r="AB49" s="226"/>
      <c r="AC49" s="222"/>
      <c r="AD49" s="1161"/>
      <c r="AE49" s="1161"/>
      <c r="AF49" s="1179"/>
    </row>
    <row r="50" spans="1:32" ht="15.75">
      <c r="A50" s="71" t="s">
        <v>122</v>
      </c>
      <c r="B50" s="209"/>
      <c r="C50" s="428"/>
      <c r="D50" s="428"/>
      <c r="E50" s="607"/>
      <c r="F50" s="591"/>
      <c r="G50" s="585"/>
      <c r="H50" s="591"/>
      <c r="I50" s="585"/>
      <c r="J50" s="591"/>
      <c r="K50" s="585"/>
      <c r="L50" s="591"/>
      <c r="M50" s="585"/>
      <c r="N50" s="591"/>
      <c r="O50" s="585"/>
      <c r="P50" s="591"/>
      <c r="Q50" s="585"/>
      <c r="R50" s="591"/>
      <c r="S50" s="585"/>
      <c r="T50" s="591"/>
      <c r="U50" s="585"/>
      <c r="V50" s="591"/>
      <c r="W50" s="585"/>
      <c r="X50" s="591"/>
      <c r="Y50" s="585"/>
      <c r="Z50" s="591"/>
      <c r="AA50" s="585"/>
      <c r="AB50" s="591"/>
      <c r="AC50" s="592"/>
      <c r="AD50" s="1165"/>
      <c r="AE50" s="1165"/>
      <c r="AF50" s="1174"/>
    </row>
    <row r="51" spans="1:32" ht="15.75">
      <c r="A51" s="1581" t="s">
        <v>425</v>
      </c>
      <c r="B51" s="1582"/>
      <c r="C51" s="431"/>
      <c r="D51" s="431"/>
      <c r="E51" s="453"/>
      <c r="F51" s="593" t="str">
        <f>IF($AE51&lt;1," ",IF(E51&lt;1," ",(E51)/$AE51))</f>
        <v xml:space="preserve"> </v>
      </c>
      <c r="G51" s="454"/>
      <c r="H51" s="593" t="str">
        <f>IF($AE51&lt;1," ",IF(G51&lt;1," ",(G51)/$AE51))</f>
        <v xml:space="preserve"> </v>
      </c>
      <c r="I51" s="454"/>
      <c r="J51" s="593" t="str">
        <f>IF($AE51&lt;1," ",IF(I51&lt;1," ",(I51)/$AE51))</f>
        <v xml:space="preserve"> </v>
      </c>
      <c r="K51" s="454"/>
      <c r="L51" s="593" t="str">
        <f>IF($AE51&lt;1," ",IF(K51&lt;1," ",(K51)/$AE51))</f>
        <v xml:space="preserve"> </v>
      </c>
      <c r="M51" s="454">
        <f>-('1st Interim-DEBT'!$G$22+'1st Interim-DEBT'!$H$22)*(1/6)</f>
        <v>-10833.5</v>
      </c>
      <c r="N51" s="390" t="str">
        <f>IF($AE51&lt;1," ",IF(M51&lt;1," ",(M51)/$AE51))</f>
        <v xml:space="preserve"> </v>
      </c>
      <c r="O51" s="454">
        <f>-('1st Interim-DEBT'!$G$22+'1st Interim-DEBT'!$H$22)*(1/6)</f>
        <v>-10833.5</v>
      </c>
      <c r="P51" s="390" t="str">
        <f>IF($AE51&lt;1," ",IF(O51&lt;1," ",(O51)/$AE51))</f>
        <v xml:space="preserve"> </v>
      </c>
      <c r="Q51" s="454">
        <f>-('1st Interim-DEBT'!$G$22+'1st Interim-DEBT'!$H$22)*(1/6)</f>
        <v>-10833.5</v>
      </c>
      <c r="R51" s="593" t="str">
        <f>IF($AE51&lt;1," ",IF(Q51&lt;1," ",(Q51)/$AE51))</f>
        <v xml:space="preserve"> </v>
      </c>
      <c r="S51" s="454">
        <f>-('1st Interim-DEBT'!$G$22+'1st Interim-DEBT'!$H$22)*(1/6)</f>
        <v>-10833.5</v>
      </c>
      <c r="T51" s="390" t="str">
        <f>IF($AE51&lt;1," ",IF(S51&lt;1," ",(S51)/$AE51))</f>
        <v xml:space="preserve"> </v>
      </c>
      <c r="U51" s="454">
        <f>-('1st Interim-DEBT'!$G$22+'1st Interim-DEBT'!$H$22)*(1/6)</f>
        <v>-10833.5</v>
      </c>
      <c r="V51" s="390" t="str">
        <f>IF($AE51&lt;1," ",IF(U51&lt;1," ",(U51)/$AE51))</f>
        <v xml:space="preserve"> </v>
      </c>
      <c r="W51" s="454">
        <f>-('1st Interim-DEBT'!$G$22+'1st Interim-DEBT'!$H$22)*(1/6)</f>
        <v>-10833.5</v>
      </c>
      <c r="X51" s="390" t="str">
        <f>IF($AE51&lt;1," ",IF(W51&lt;1," ",(W51)/$AE51))</f>
        <v xml:space="preserve"> </v>
      </c>
      <c r="Y51" s="454"/>
      <c r="Z51" s="390" t="str">
        <f>IF($AE51&lt;1," ",IF(Y51&lt;1," ",(Y51)/$AE51))</f>
        <v xml:space="preserve"> </v>
      </c>
      <c r="AA51" s="454"/>
      <c r="AB51" s="390" t="str">
        <f>IF($AE51&lt;1," ",IF(AA51&lt;1," ",(AA51)/$AE51))</f>
        <v xml:space="preserve"> </v>
      </c>
      <c r="AC51" s="1202"/>
      <c r="AD51" s="434">
        <f>+E51+G51+I51+K51+M51+O51+Q51+S51+U51+W51+Y51+AA51+AC51</f>
        <v>-65001</v>
      </c>
      <c r="AE51" s="854"/>
      <c r="AF51" s="855"/>
    </row>
    <row r="52" spans="1:32" ht="15.75">
      <c r="A52" s="1581"/>
      <c r="B52" s="1582"/>
      <c r="C52" s="451"/>
      <c r="D52" s="451"/>
      <c r="E52" s="453"/>
      <c r="F52" s="593" t="str">
        <f>IF($AE52&lt;1," ",IF(E52&lt;1," ",(E52)/$AE52))</f>
        <v xml:space="preserve"> </v>
      </c>
      <c r="G52" s="454"/>
      <c r="H52" s="593" t="str">
        <f>IF($AE52&lt;1," ",IF(G52&lt;1," ",(G52)/$AE52))</f>
        <v xml:space="preserve"> </v>
      </c>
      <c r="I52" s="454"/>
      <c r="J52" s="593" t="str">
        <f>IF($AE52&lt;1," ",IF(I52&lt;1," ",(I52)/$AE52))</f>
        <v xml:space="preserve"> </v>
      </c>
      <c r="K52" s="454"/>
      <c r="L52" s="593" t="str">
        <f>IF($AE52&lt;1," ",IF(K52&lt;1," ",(K52)/$AE52))</f>
        <v xml:space="preserve"> </v>
      </c>
      <c r="M52" s="454"/>
      <c r="N52" s="390" t="str">
        <f>IF($AE52&lt;1," ",IF(M52&lt;1," ",(M52)/$AE52))</f>
        <v xml:space="preserve"> </v>
      </c>
      <c r="O52" s="454"/>
      <c r="P52" s="390" t="str">
        <f>IF($AE52&lt;1," ",IF(O52&lt;1," ",(O52)/$AE52))</f>
        <v xml:space="preserve"> </v>
      </c>
      <c r="Q52" s="454"/>
      <c r="R52" s="593" t="str">
        <f>IF($AE52&lt;1," ",IF(Q52&lt;1," ",(Q52)/$AE52))</f>
        <v xml:space="preserve"> </v>
      </c>
      <c r="S52" s="454"/>
      <c r="T52" s="390" t="str">
        <f>IF($AE52&lt;1," ",IF(S52&lt;1," ",(S52)/$AE52))</f>
        <v xml:space="preserve"> </v>
      </c>
      <c r="U52" s="454"/>
      <c r="V52" s="390" t="str">
        <f>IF($AE52&lt;1," ",IF(U52&lt;1," ",(U52)/$AE52))</f>
        <v xml:space="preserve"> </v>
      </c>
      <c r="W52" s="454"/>
      <c r="X52" s="390" t="str">
        <f>IF($AE52&lt;1," ",IF(W52&lt;1," ",(W52)/$AE52))</f>
        <v xml:space="preserve"> </v>
      </c>
      <c r="Y52" s="454"/>
      <c r="Z52" s="390" t="str">
        <f>IF($AE52&lt;1," ",IF(Y52&lt;1," ",(Y52)/$AE52))</f>
        <v xml:space="preserve"> </v>
      </c>
      <c r="AA52" s="454"/>
      <c r="AB52" s="390" t="str">
        <f>IF($AE52&lt;1," ",IF(AA52&lt;1," ",(AA52)/$AE52))</f>
        <v xml:space="preserve"> </v>
      </c>
      <c r="AC52" s="1202"/>
      <c r="AD52" s="434">
        <f>+E52+G52+I52+K52+M52+O52+Q52+S52+U52+W52+Y52+AA52+AC52</f>
        <v>0</v>
      </c>
      <c r="AE52" s="856"/>
      <c r="AF52" s="857"/>
    </row>
    <row r="53" spans="1:32" ht="15.75">
      <c r="A53" s="1581"/>
      <c r="B53" s="1582"/>
      <c r="C53" s="431"/>
      <c r="D53" s="431"/>
      <c r="E53" s="453"/>
      <c r="F53" s="593" t="str">
        <f>IF($AE53&lt;1," ",IF(E53&lt;1," ",(E53)/$AE53))</f>
        <v xml:space="preserve"> </v>
      </c>
      <c r="G53" s="454"/>
      <c r="H53" s="593" t="str">
        <f>IF($AE53&lt;1," ",IF(G53&lt;1," ",(G53)/$AE53))</f>
        <v xml:space="preserve"> </v>
      </c>
      <c r="I53" s="454"/>
      <c r="J53" s="593" t="str">
        <f>IF($AE53&lt;1," ",IF(I53&lt;1," ",(I53)/$AE53))</f>
        <v xml:space="preserve"> </v>
      </c>
      <c r="K53" s="454"/>
      <c r="L53" s="593" t="str">
        <f>IF($AE53&lt;1," ",IF(K53&lt;1," ",(K53)/$AE53))</f>
        <v xml:space="preserve"> </v>
      </c>
      <c r="M53" s="454"/>
      <c r="N53" s="390" t="str">
        <f>IF($AE53&lt;1," ",IF(M53&lt;1," ",(M53)/$AE53))</f>
        <v xml:space="preserve"> </v>
      </c>
      <c r="O53" s="454"/>
      <c r="P53" s="390" t="str">
        <f>IF($AE53&lt;1," ",IF(O53&lt;1," ",(O53)/$AE53))</f>
        <v xml:space="preserve"> </v>
      </c>
      <c r="Q53" s="454"/>
      <c r="R53" s="593" t="str">
        <f>IF($AE53&lt;1," ",IF(Q53&lt;1," ",(Q53)/$AE53))</f>
        <v xml:space="preserve"> </v>
      </c>
      <c r="S53" s="454"/>
      <c r="T53" s="390" t="str">
        <f>IF($AE53&lt;1," ",IF(S53&lt;1," ",(S53)/$AE53))</f>
        <v xml:space="preserve"> </v>
      </c>
      <c r="U53" s="454"/>
      <c r="V53" s="390" t="str">
        <f>IF($AE53&lt;1," ",IF(U53&lt;1," ",(U53)/$AE53))</f>
        <v xml:space="preserve"> </v>
      </c>
      <c r="W53" s="454"/>
      <c r="X53" s="390" t="str">
        <f>IF($AE53&lt;1," ",IF(W53&lt;1," ",(W53)/$AE53))</f>
        <v xml:space="preserve"> </v>
      </c>
      <c r="Y53" s="454"/>
      <c r="Z53" s="390" t="str">
        <f>IF($AE53&lt;1," ",IF(Y53&lt;1," ",(Y53)/$AE53))</f>
        <v xml:space="preserve"> </v>
      </c>
      <c r="AA53" s="454"/>
      <c r="AB53" s="390" t="str">
        <f>IF($AE53&lt;1," ",IF(AA53&lt;1," ",(AA53)/$AE53))</f>
        <v xml:space="preserve"> </v>
      </c>
      <c r="AC53" s="1202"/>
      <c r="AD53" s="434">
        <f>+E53+G53+I53+K53+M53+O53+Q53+S53+U53+W53+Y53+AA53+AC53</f>
        <v>0</v>
      </c>
      <c r="AE53" s="856"/>
      <c r="AF53" s="857"/>
    </row>
    <row r="54" spans="1:32" ht="15.75">
      <c r="A54" s="1581"/>
      <c r="B54" s="1582"/>
      <c r="C54" s="431"/>
      <c r="D54" s="431"/>
      <c r="E54" s="453"/>
      <c r="F54" s="593" t="str">
        <f>IF($AE54&lt;1," ",IF(E54&lt;1," ",(E54)/$AE54))</f>
        <v xml:space="preserve"> </v>
      </c>
      <c r="G54" s="454"/>
      <c r="H54" s="593" t="str">
        <f>IF($AE54&lt;1," ",IF(G54&lt;1," ",(G54)/$AE54))</f>
        <v xml:space="preserve"> </v>
      </c>
      <c r="I54" s="454"/>
      <c r="J54" s="593" t="str">
        <f>IF($AE54&lt;1," ",IF(I54&lt;1," ",(I54)/$AE54))</f>
        <v xml:space="preserve"> </v>
      </c>
      <c r="K54" s="454"/>
      <c r="L54" s="593" t="str">
        <f>IF($AE54&lt;1," ",IF(K54&lt;1," ",(K54)/$AE54))</f>
        <v xml:space="preserve"> </v>
      </c>
      <c r="M54" s="454"/>
      <c r="N54" s="390" t="str">
        <f>IF($AE54&lt;1," ",IF(M54&lt;1," ",(M54)/$AE54))</f>
        <v xml:space="preserve"> </v>
      </c>
      <c r="O54" s="454"/>
      <c r="P54" s="390" t="str">
        <f>IF($AE54&lt;1," ",IF(O54&lt;1," ",(O54)/$AE54))</f>
        <v xml:space="preserve"> </v>
      </c>
      <c r="Q54" s="454"/>
      <c r="R54" s="593" t="str">
        <f>IF($AE54&lt;1," ",IF(Q54&lt;1," ",(Q54)/$AE54))</f>
        <v xml:space="preserve"> </v>
      </c>
      <c r="S54" s="454"/>
      <c r="T54" s="390" t="str">
        <f>IF($AE54&lt;1," ",IF(S54&lt;1," ",(S54)/$AE54))</f>
        <v xml:space="preserve"> </v>
      </c>
      <c r="U54" s="454"/>
      <c r="V54" s="390" t="str">
        <f>IF($AE54&lt;1," ",IF(U54&lt;1," ",(U54)/$AE54))</f>
        <v xml:space="preserve"> </v>
      </c>
      <c r="W54" s="454"/>
      <c r="X54" s="390" t="str">
        <f>IF($AE54&lt;1," ",IF(W54&lt;1," ",(W54)/$AE54))</f>
        <v xml:space="preserve"> </v>
      </c>
      <c r="Y54" s="454"/>
      <c r="Z54" s="390" t="str">
        <f>IF($AE54&lt;1," ",IF(Y54&lt;1," ",(Y54)/$AE54))</f>
        <v xml:space="preserve"> </v>
      </c>
      <c r="AA54" s="454"/>
      <c r="AB54" s="390" t="str">
        <f>IF($AE54&lt;1," ",IF(AA54&lt;1," ",(AA54)/$AE54))</f>
        <v xml:space="preserve"> </v>
      </c>
      <c r="AC54" s="1202"/>
      <c r="AD54" s="434">
        <f>+E54+G54+I54+K54+M54+O54+Q54+S54+U54+W54+Y54+AA54+AC54</f>
        <v>0</v>
      </c>
      <c r="AE54" s="856"/>
      <c r="AF54" s="857"/>
    </row>
    <row r="55" spans="1:32" ht="15.75">
      <c r="A55" s="1581"/>
      <c r="B55" s="1582"/>
      <c r="C55" s="431"/>
      <c r="D55" s="431"/>
      <c r="E55" s="453"/>
      <c r="F55" s="593" t="str">
        <f>IF($AE55&lt;1," ",IF(E55&lt;1," ",(E55)/$AE55))</f>
        <v xml:space="preserve"> </v>
      </c>
      <c r="G55" s="454"/>
      <c r="H55" s="593" t="str">
        <f>IF($AE55&lt;1," ",IF(G55&lt;1," ",(G55)/$AE55))</f>
        <v xml:space="preserve"> </v>
      </c>
      <c r="I55" s="454"/>
      <c r="J55" s="593" t="str">
        <f>IF($AE55&lt;1," ",IF(I55&lt;1," ",(I55)/$AE55))</f>
        <v xml:space="preserve"> </v>
      </c>
      <c r="K55" s="454"/>
      <c r="L55" s="593" t="str">
        <f>IF($AE55&lt;1," ",IF(K55&lt;1," ",(K55)/$AE55))</f>
        <v xml:space="preserve"> </v>
      </c>
      <c r="M55" s="454"/>
      <c r="N55" s="390" t="str">
        <f>IF($AE55&lt;1," ",IF(M55&lt;1," ",(M55)/$AE55))</f>
        <v xml:space="preserve"> </v>
      </c>
      <c r="O55" s="454"/>
      <c r="P55" s="390" t="str">
        <f>IF($AE55&lt;1," ",IF(O55&lt;1," ",(O55)/$AE55))</f>
        <v xml:space="preserve"> </v>
      </c>
      <c r="Q55" s="454"/>
      <c r="R55" s="593" t="str">
        <f>IF($AE55&lt;1," ",IF(Q55&lt;1," ",(Q55)/$AE55))</f>
        <v xml:space="preserve"> </v>
      </c>
      <c r="S55" s="454"/>
      <c r="T55" s="390" t="str">
        <f>IF($AE55&lt;1," ",IF(S55&lt;1," ",(S55)/$AE55))</f>
        <v xml:space="preserve"> </v>
      </c>
      <c r="U55" s="454"/>
      <c r="V55" s="390" t="str">
        <f>IF($AE55&lt;1," ",IF(U55&lt;1," ",(U55)/$AE55))</f>
        <v xml:space="preserve"> </v>
      </c>
      <c r="W55" s="454"/>
      <c r="X55" s="390" t="str">
        <f>IF($AE55&lt;1," ",IF(W55&lt;1," ",(W55)/$AE55))</f>
        <v xml:space="preserve"> </v>
      </c>
      <c r="Y55" s="454"/>
      <c r="Z55" s="390" t="str">
        <f>IF($AE55&lt;1," ",IF(Y55&lt;1," ",(Y55)/$AE55))</f>
        <v xml:space="preserve"> </v>
      </c>
      <c r="AA55" s="454"/>
      <c r="AB55" s="390" t="str">
        <f>IF($AE55&lt;1," ",IF(AA55&lt;1," ",(AA55)/$AE55))</f>
        <v xml:space="preserve"> </v>
      </c>
      <c r="AC55" s="1202"/>
      <c r="AD55" s="434">
        <f>+E55+G55+I55+K55+M55+O55+Q55+S55+U55+W55+Y55+AA55+AC55</f>
        <v>0</v>
      </c>
      <c r="AE55" s="856"/>
      <c r="AF55" s="857"/>
    </row>
    <row r="56" spans="1:32" ht="16.5" thickBot="1">
      <c r="A56" s="456" t="s">
        <v>118</v>
      </c>
      <c r="B56" s="457"/>
      <c r="C56" s="431"/>
      <c r="D56" s="431"/>
      <c r="E56" s="849">
        <f>SUM(E51:E55)</f>
        <v>0</v>
      </c>
      <c r="F56" s="1208" t="s">
        <v>2</v>
      </c>
      <c r="G56" s="850">
        <f>SUM(G51:G55)</f>
        <v>0</v>
      </c>
      <c r="H56" s="1208" t="s">
        <v>2</v>
      </c>
      <c r="I56" s="850">
        <f>SUM(I51:I55)</f>
        <v>0</v>
      </c>
      <c r="J56" s="1208" t="s">
        <v>2</v>
      </c>
      <c r="K56" s="850">
        <f>SUM(K51:K55)</f>
        <v>0</v>
      </c>
      <c r="L56" s="1208" t="s">
        <v>2</v>
      </c>
      <c r="M56" s="850">
        <f>SUM(M51:M55)</f>
        <v>-10833.5</v>
      </c>
      <c r="N56" s="1206" t="s">
        <v>2</v>
      </c>
      <c r="O56" s="850">
        <f>SUM(O51:O55)</f>
        <v>-10833.5</v>
      </c>
      <c r="P56" s="1206" t="s">
        <v>2</v>
      </c>
      <c r="Q56" s="850">
        <f>SUM(Q51:Q55)</f>
        <v>-10833.5</v>
      </c>
      <c r="R56" s="1208" t="s">
        <v>2</v>
      </c>
      <c r="S56" s="850">
        <f>SUM(S51:S55)</f>
        <v>-10833.5</v>
      </c>
      <c r="T56" s="1206" t="s">
        <v>2</v>
      </c>
      <c r="U56" s="850">
        <f>SUM(U51:U55)</f>
        <v>-10833.5</v>
      </c>
      <c r="V56" s="1206" t="s">
        <v>2</v>
      </c>
      <c r="W56" s="850">
        <f>SUM(W51:W55)</f>
        <v>-10833.5</v>
      </c>
      <c r="X56" s="1206" t="s">
        <v>2</v>
      </c>
      <c r="Y56" s="850">
        <f>SUM(Y51:Y55)</f>
        <v>0</v>
      </c>
      <c r="Z56" s="1206" t="s">
        <v>2</v>
      </c>
      <c r="AA56" s="850">
        <f>SUM(AA51:AA55)</f>
        <v>0</v>
      </c>
      <c r="AB56" s="1206" t="s">
        <v>2</v>
      </c>
      <c r="AC56" s="1199">
        <f>SUM(AC51:AC55)</f>
        <v>0</v>
      </c>
      <c r="AD56" s="852">
        <f>SUM(AD51:AD55)</f>
        <v>-65001</v>
      </c>
      <c r="AE56" s="858"/>
      <c r="AF56" s="859"/>
    </row>
    <row r="57" spans="1:32" ht="15.75">
      <c r="A57" s="73"/>
      <c r="B57" s="211"/>
      <c r="C57" s="24"/>
      <c r="D57" s="24"/>
      <c r="E57" s="25"/>
      <c r="F57" s="600"/>
      <c r="G57" s="447"/>
      <c r="H57" s="600"/>
      <c r="I57" s="447"/>
      <c r="J57" s="600"/>
      <c r="K57" s="447"/>
      <c r="L57" s="600"/>
      <c r="M57" s="447"/>
      <c r="N57" s="1193"/>
      <c r="O57" s="447"/>
      <c r="P57" s="56"/>
      <c r="Q57" s="447"/>
      <c r="R57" s="600"/>
      <c r="S57" s="447"/>
      <c r="T57" s="56"/>
      <c r="U57" s="447"/>
      <c r="V57" s="56"/>
      <c r="W57" s="447"/>
      <c r="X57" s="56"/>
      <c r="Y57" s="447"/>
      <c r="Z57" s="56"/>
      <c r="AA57" s="447"/>
      <c r="AB57" s="56"/>
      <c r="AC57" s="1204"/>
      <c r="AD57" s="1174"/>
      <c r="AE57" s="1176"/>
      <c r="AF57" s="1182"/>
    </row>
    <row r="58" spans="1:32" ht="16.5" thickBot="1">
      <c r="A58" s="456" t="s">
        <v>121</v>
      </c>
      <c r="B58" s="457"/>
      <c r="C58" s="431"/>
      <c r="D58" s="431"/>
      <c r="E58" s="849">
        <f>+E23-E34+E39+E48+E56</f>
        <v>-388663.395376909</v>
      </c>
      <c r="F58" s="595"/>
      <c r="G58" s="850">
        <f>+G23-G34+G39+G48+G56</f>
        <v>-388663.395376909</v>
      </c>
      <c r="H58" s="595"/>
      <c r="I58" s="850">
        <f>+I23-I34+I39+I48+I56</f>
        <v>-365462.71537690901</v>
      </c>
      <c r="J58" s="595"/>
      <c r="K58" s="850">
        <f>+K23-K34+K39+K48+K56</f>
        <v>-320263.24379796162</v>
      </c>
      <c r="L58" s="595"/>
      <c r="M58" s="850">
        <f>+M23-M34+M39+M48+M56</f>
        <v>-351349.9037979616</v>
      </c>
      <c r="N58" s="439"/>
      <c r="O58" s="850">
        <f>+O23-O34+O39+O48+O56</f>
        <v>-352014.46379796159</v>
      </c>
      <c r="P58" s="439"/>
      <c r="Q58" s="850">
        <f>+Q23-Q34+Q39+Q48+Q56</f>
        <v>-330764.46379796159</v>
      </c>
      <c r="R58" s="595"/>
      <c r="S58" s="850">
        <f>+S23-S34+S39+S48+S56</f>
        <v>365434.53620203858</v>
      </c>
      <c r="T58" s="439"/>
      <c r="U58" s="850">
        <f>+U23-U34+U39+U48+U56</f>
        <v>399927.45620203862</v>
      </c>
      <c r="V58" s="439"/>
      <c r="W58" s="850">
        <f>+W23-W34+W39+W48+W56</f>
        <v>403266.4362020386</v>
      </c>
      <c r="X58" s="439"/>
      <c r="Y58" s="850">
        <f>+Y23-Y34+Y39+Y48+Y56</f>
        <v>392849.9362020386</v>
      </c>
      <c r="Z58" s="439"/>
      <c r="AA58" s="850">
        <f>+AA23-AA34+AA39+AA48+AA56</f>
        <v>1034829.3046230911</v>
      </c>
      <c r="AB58" s="439"/>
      <c r="AC58" s="1199">
        <f>+AC23-AC34+AC39+AC48+AC56</f>
        <v>17911.020000000004</v>
      </c>
      <c r="AD58" s="852">
        <f>+AD23-AD34+AD39+AD48+AD56</f>
        <v>117037.10810867231</v>
      </c>
      <c r="AE58" s="858"/>
      <c r="AF58" s="859"/>
    </row>
    <row r="59" spans="1:32" ht="16.5" thickBot="1">
      <c r="A59" s="74"/>
      <c r="B59" s="424"/>
      <c r="C59" s="75"/>
      <c r="D59" s="75"/>
      <c r="E59" s="51"/>
      <c r="F59" s="599"/>
      <c r="G59" s="449"/>
      <c r="H59" s="599"/>
      <c r="I59" s="449"/>
      <c r="J59" s="599"/>
      <c r="K59" s="449"/>
      <c r="L59" s="599"/>
      <c r="M59" s="449"/>
      <c r="N59" s="227"/>
      <c r="O59" s="449"/>
      <c r="P59" s="227"/>
      <c r="Q59" s="449"/>
      <c r="R59" s="599"/>
      <c r="S59" s="449"/>
      <c r="T59" s="227"/>
      <c r="U59" s="449"/>
      <c r="V59" s="227"/>
      <c r="W59" s="449"/>
      <c r="X59" s="227"/>
      <c r="Y59" s="449"/>
      <c r="Z59" s="227"/>
      <c r="AA59" s="449"/>
      <c r="AB59" s="227"/>
      <c r="AC59" s="1205"/>
      <c r="AD59" s="1209"/>
      <c r="AE59" s="858"/>
      <c r="AF59" s="859"/>
    </row>
    <row r="60" spans="1:32" ht="16.5" thickBot="1">
      <c r="A60" s="74" t="s">
        <v>119</v>
      </c>
      <c r="B60" s="424"/>
      <c r="C60" s="75"/>
      <c r="D60" s="75"/>
      <c r="E60" s="1190">
        <f>+E6+E58</f>
        <v>35947.359939447662</v>
      </c>
      <c r="F60" s="599"/>
      <c r="G60" s="1194">
        <f>+G6+G58</f>
        <v>-352716.03543746134</v>
      </c>
      <c r="H60" s="599"/>
      <c r="I60" s="1194">
        <f>+I6+I58</f>
        <v>-718178.75081437035</v>
      </c>
      <c r="J60" s="599"/>
      <c r="K60" s="1194">
        <f>+K6+K58</f>
        <v>-1038441.994612332</v>
      </c>
      <c r="L60" s="599"/>
      <c r="M60" s="1194">
        <f>+M6+M58</f>
        <v>-1389791.8984102935</v>
      </c>
      <c r="N60" s="227"/>
      <c r="O60" s="1194">
        <f>+O6+O58</f>
        <v>-1741806.3622082551</v>
      </c>
      <c r="P60" s="227"/>
      <c r="Q60" s="1194">
        <f>+Q6+Q58</f>
        <v>-2072570.8260062167</v>
      </c>
      <c r="R60" s="599"/>
      <c r="S60" s="1194">
        <f>+S6+S58</f>
        <v>-1707136.2898041781</v>
      </c>
      <c r="T60" s="227"/>
      <c r="U60" s="1194">
        <f>+U6+U58</f>
        <v>-1307208.8336021395</v>
      </c>
      <c r="V60" s="227"/>
      <c r="W60" s="1194">
        <f>+W6+W58</f>
        <v>-903942.39740010095</v>
      </c>
      <c r="X60" s="227"/>
      <c r="Y60" s="1194">
        <f>+Y6+Y58</f>
        <v>-511092.46119806234</v>
      </c>
      <c r="Z60" s="227"/>
      <c r="AA60" s="1194">
        <f>+AA6+AA58</f>
        <v>523736.84342502878</v>
      </c>
      <c r="AB60" s="227"/>
      <c r="AC60" s="1203">
        <f>+AC6+AC58</f>
        <v>541647.86342502874</v>
      </c>
      <c r="AD60" s="1175"/>
      <c r="AE60" s="1177"/>
      <c r="AF60" s="1183"/>
    </row>
  </sheetData>
  <sheetProtection password="B5CC" sheet="1"/>
  <mergeCells count="10">
    <mergeCell ref="F1:L1"/>
    <mergeCell ref="T1:Z1"/>
    <mergeCell ref="G2:K2"/>
    <mergeCell ref="A51:B51"/>
    <mergeCell ref="A52:B52"/>
    <mergeCell ref="A53:B53"/>
    <mergeCell ref="A54:B54"/>
    <mergeCell ref="A55:B55"/>
    <mergeCell ref="D40:D42"/>
    <mergeCell ref="AE40:AE42"/>
  </mergeCells>
  <conditionalFormatting sqref="F1">
    <cfRule type="containsText" dxfId="127" priority="2" stopIfTrue="1" operator="containsText" text="Enter">
      <formula>NOT(ISERROR(SEARCH("Enter",F1)))</formula>
    </cfRule>
  </conditionalFormatting>
  <conditionalFormatting sqref="T1">
    <cfRule type="containsText" dxfId="126" priority="1" stopIfTrue="1" operator="containsText" text="Enter">
      <formula>NOT(ISERROR(SEARCH("Enter",T1)))</formula>
    </cfRule>
  </conditionalFormatting>
  <printOptions horizontalCentered="1"/>
  <pageMargins left="0.25" right="0.25" top="0.75" bottom="0.75" header="0.3" footer="0.3"/>
  <pageSetup scale="29" orientation="landscape" r:id="rId1"/>
  <headerFooter alignWithMargins="0">
    <oddFooter>&amp;A&amp;RPage &amp;P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7">
    <tabColor theme="5"/>
  </sheetPr>
  <dimension ref="A1:AO91"/>
  <sheetViews>
    <sheetView showGridLines="0" zoomScaleNormal="100" workbookViewId="0">
      <pane xSplit="7" ySplit="9" topLeftCell="H10" activePane="bottomRight" state="frozen"/>
      <selection activeCell="J13" sqref="J13"/>
      <selection pane="topRight" activeCell="J13" sqref="J13"/>
      <selection pane="bottomLeft" activeCell="J13" sqref="J13"/>
      <selection pane="bottomRight" activeCell="G10" sqref="G10"/>
    </sheetView>
  </sheetViews>
  <sheetFormatPr defaultColWidth="5" defaultRowHeight="12" customHeight="1"/>
  <cols>
    <col min="1" max="1" width="2.85546875" style="5" customWidth="1"/>
    <col min="2" max="2" width="9.140625" style="8" customWidth="1"/>
    <col min="3" max="8" width="9.140625" style="5" customWidth="1"/>
    <col min="9" max="19" width="14" style="5" customWidth="1"/>
    <col min="20" max="20" width="14" style="30" customWidth="1"/>
    <col min="21" max="22" width="14" style="5" customWidth="1"/>
    <col min="23" max="41" width="5" style="1384"/>
    <col min="42" max="16384" width="5" style="5"/>
  </cols>
  <sheetData>
    <row r="1" spans="1:41" ht="15.75">
      <c r="A1" s="46" t="s">
        <v>41</v>
      </c>
      <c r="B1" s="47"/>
      <c r="C1" s="48"/>
      <c r="D1" s="48"/>
      <c r="E1" s="48"/>
      <c r="F1" s="48"/>
      <c r="G1" s="48"/>
      <c r="H1" s="504"/>
      <c r="I1" s="1469" t="str">
        <f>IF('INTERIM-CERTIFICATION'!$M$1="","CHARTER NAME: Enter Charter Name on INTERIM-CERTIFICATION Worksheet",(CONCATENATE("CHARTER NAME: ",'INTERIM-CERTIFICATION'!$M$1)))</f>
        <v>CHARTER NAME: Elite Academic Academy - Adult Work Force Investment</v>
      </c>
      <c r="J1" s="1469"/>
      <c r="K1" s="1469"/>
      <c r="L1" s="1469"/>
      <c r="M1" s="1469"/>
      <c r="N1" s="1469"/>
      <c r="O1" s="102"/>
      <c r="P1" s="102"/>
      <c r="Q1" s="102"/>
      <c r="R1" s="236"/>
      <c r="S1" s="236"/>
      <c r="T1" s="299"/>
      <c r="U1" s="299"/>
      <c r="V1" s="505"/>
    </row>
    <row r="2" spans="1:41" ht="16.5" thickBot="1">
      <c r="A2" s="506"/>
      <c r="B2" s="36"/>
      <c r="C2" s="37"/>
      <c r="D2" s="37"/>
      <c r="E2" s="37"/>
      <c r="F2" s="37"/>
      <c r="G2" s="37"/>
      <c r="H2" s="469"/>
      <c r="I2" s="1470" t="str">
        <f>IF('INTERIM-CERTIFICATION'!$M$5="","CHARTER #: Enter Charter # on INTERIM-CERTIFICATION Worksheet",(_xlfn.CONCAT("CHARTER #: ",'INTERIM-CERTIFICATION'!$M$5)))</f>
        <v>CHARTER #: 1975</v>
      </c>
      <c r="J2" s="1470"/>
      <c r="K2" s="1470"/>
      <c r="L2" s="1470"/>
      <c r="M2" s="1470"/>
      <c r="N2" s="1470"/>
      <c r="O2" s="237"/>
      <c r="P2" s="12"/>
      <c r="Q2" s="12"/>
      <c r="R2" s="12"/>
      <c r="S2" s="12"/>
      <c r="T2"/>
      <c r="U2"/>
      <c r="V2" s="507"/>
    </row>
    <row r="3" spans="1:41" ht="16.5" thickTop="1">
      <c r="A3" s="506"/>
      <c r="B3" s="36"/>
      <c r="C3" s="37"/>
      <c r="D3" s="37"/>
      <c r="E3" s="37"/>
      <c r="F3" s="37"/>
      <c r="G3" s="37"/>
      <c r="H3" s="38"/>
      <c r="I3" s="95"/>
      <c r="J3" s="38"/>
      <c r="K3" s="38"/>
      <c r="L3" s="38"/>
      <c r="M3" s="38"/>
      <c r="N3" s="38"/>
      <c r="O3" s="38"/>
      <c r="P3" s="38"/>
      <c r="Q3" s="38"/>
      <c r="R3" s="38"/>
      <c r="S3" s="38"/>
      <c r="T3"/>
      <c r="U3"/>
      <c r="V3" s="507"/>
    </row>
    <row r="4" spans="1:41" s="6" customFormat="1" ht="15.75">
      <c r="A4" s="43"/>
      <c r="B4" s="39"/>
      <c r="C4"/>
      <c r="D4"/>
      <c r="E4" s="40"/>
      <c r="F4" s="40"/>
      <c r="G4" s="40"/>
      <c r="H4" s="40"/>
      <c r="I4" s="40"/>
      <c r="J4" s="98" t="str">
        <f>"Fiscal Year "&amp;'Budget-ADA'!K7&amp;" Second Interim Report"</f>
        <v>Fiscal Year 2020-21 Second Interim Report</v>
      </c>
      <c r="K4" s="40"/>
      <c r="L4" s="40"/>
      <c r="M4" s="40"/>
      <c r="N4" s="40"/>
      <c r="O4" s="40"/>
      <c r="P4" s="40"/>
      <c r="Q4" s="40"/>
      <c r="R4" s="40"/>
      <c r="S4" s="40"/>
      <c r="T4"/>
      <c r="U4" s="92"/>
      <c r="V4" s="508"/>
      <c r="W4" s="1385"/>
      <c r="X4" s="1385"/>
      <c r="Y4" s="1385"/>
      <c r="Z4" s="1385"/>
      <c r="AA4" s="1385"/>
      <c r="AB4" s="1385"/>
      <c r="AC4" s="1385"/>
      <c r="AD4" s="1385"/>
      <c r="AE4" s="1385"/>
      <c r="AF4" s="1385"/>
      <c r="AG4" s="1385"/>
      <c r="AH4" s="1385"/>
      <c r="AI4" s="1385"/>
      <c r="AJ4" s="1385"/>
      <c r="AK4" s="1385"/>
      <c r="AL4" s="1385"/>
      <c r="AM4" s="1385"/>
      <c r="AN4" s="1385"/>
      <c r="AO4" s="1385"/>
    </row>
    <row r="5" spans="1:41" s="6" customFormat="1" ht="15.75">
      <c r="A5" s="43"/>
      <c r="B5" s="39"/>
      <c r="C5" s="39"/>
      <c r="D5"/>
      <c r="E5" s="40"/>
      <c r="F5" s="40"/>
      <c r="G5" s="40"/>
      <c r="H5" s="40"/>
      <c r="I5" s="40"/>
      <c r="J5" s="40" t="str">
        <f>"Projected ADA as of January 31, "&amp;'Budget-DEBT'!$D$13+1&amp;""</f>
        <v>Projected ADA as of January 31, 2021</v>
      </c>
      <c r="K5" s="40"/>
      <c r="L5" s="40"/>
      <c r="M5" s="40"/>
      <c r="N5" s="40"/>
      <c r="O5" s="40"/>
      <c r="P5" s="40"/>
      <c r="Q5" s="40"/>
      <c r="R5" s="40"/>
      <c r="S5" s="40"/>
      <c r="T5"/>
      <c r="U5" s="92"/>
      <c r="V5" s="508"/>
      <c r="W5" s="1385"/>
      <c r="X5" s="1385"/>
      <c r="Y5" s="1385"/>
      <c r="Z5" s="1385"/>
      <c r="AA5" s="1385"/>
      <c r="AB5" s="1385"/>
      <c r="AC5" s="1385"/>
      <c r="AD5" s="1385"/>
      <c r="AE5" s="1385"/>
      <c r="AF5" s="1385"/>
      <c r="AG5" s="1385"/>
      <c r="AH5" s="1385"/>
      <c r="AI5" s="1385"/>
      <c r="AJ5" s="1385"/>
      <c r="AK5" s="1385"/>
      <c r="AL5" s="1385"/>
      <c r="AM5" s="1385"/>
      <c r="AN5" s="1385"/>
      <c r="AO5" s="1385"/>
    </row>
    <row r="6" spans="1:41" s="6" customFormat="1" ht="16.5" thickBot="1">
      <c r="A6" s="1595">
        <f>Instructions!H1</f>
        <v>0</v>
      </c>
      <c r="B6" s="1596"/>
      <c r="C6" s="1596"/>
      <c r="D6" s="1596"/>
      <c r="E6" s="1596"/>
      <c r="F6" s="1596"/>
      <c r="G6" s="1596"/>
      <c r="H6" s="1596"/>
      <c r="I6" s="111"/>
      <c r="J6" s="110"/>
      <c r="K6" s="277"/>
      <c r="L6" s="277"/>
      <c r="M6" s="277"/>
      <c r="N6" s="277"/>
      <c r="O6" s="277"/>
      <c r="P6" s="277"/>
      <c r="Q6" s="1"/>
      <c r="R6" s="1"/>
      <c r="S6" s="1"/>
      <c r="T6"/>
      <c r="U6"/>
      <c r="V6" s="508"/>
      <c r="W6" s="1385"/>
      <c r="X6" s="1385"/>
      <c r="Y6" s="1385"/>
      <c r="Z6" s="1385"/>
      <c r="AA6" s="1385"/>
      <c r="AB6" s="1385"/>
      <c r="AC6" s="1385"/>
      <c r="AD6" s="1385"/>
      <c r="AE6" s="1385"/>
      <c r="AF6" s="1385"/>
      <c r="AG6" s="1385"/>
      <c r="AH6" s="1385"/>
      <c r="AI6" s="1385"/>
      <c r="AJ6" s="1385"/>
      <c r="AK6" s="1385"/>
      <c r="AL6" s="1385"/>
      <c r="AM6" s="1385"/>
      <c r="AN6" s="1385"/>
      <c r="AO6" s="1385"/>
    </row>
    <row r="7" spans="1:41" s="6" customFormat="1" ht="16.5" customHeight="1">
      <c r="A7" s="1461" t="str">
        <f>IF('INTERIM-CERTIFICATION'!$M$3="","Charter Approving Entity: Enter Charter Approving Entity on INTERIM-CERTIFICATION Worksheet",(_xlfn.CONCAT("Charter Approving Entity: ",'INTERIM-CERTIFICATION'!$M$3)))</f>
        <v>Charter Approving Entity: Lucerne Valley Unified School District</v>
      </c>
      <c r="B7" s="1462"/>
      <c r="C7" s="1462"/>
      <c r="D7" s="1462"/>
      <c r="E7" s="1462"/>
      <c r="F7" s="1462"/>
      <c r="G7" s="1463"/>
      <c r="H7" s="283"/>
      <c r="I7" s="1444" t="str">
        <f>'Budget-ADA'!I7</f>
        <v>2019-20</v>
      </c>
      <c r="J7" s="1597"/>
      <c r="K7" s="484"/>
      <c r="L7" s="485" t="str">
        <f>""&amp;'Budget-ADA'!$K$7&amp;" Adopted Budget"</f>
        <v>2020-21 Adopted Budget</v>
      </c>
      <c r="M7" s="486"/>
      <c r="N7" s="484"/>
      <c r="O7" s="485" t="str">
        <f>""&amp;'Budget-ADA'!$K$7&amp;" Second Interim"</f>
        <v>2020-21 Second Interim</v>
      </c>
      <c r="P7" s="486"/>
      <c r="Q7" s="484"/>
      <c r="R7" s="485" t="str">
        <f>""&amp;'Budget-ADA'!$N$7&amp;" Second Interim"</f>
        <v>2021-22 Second Interim</v>
      </c>
      <c r="S7" s="486"/>
      <c r="T7" s="484"/>
      <c r="U7" s="485" t="str">
        <f>""&amp;'Budget-ADA'!$Q$7&amp;" Second Interim"</f>
        <v>2022-23 Second Interim</v>
      </c>
      <c r="V7" s="487"/>
      <c r="W7" s="1385"/>
      <c r="X7" s="1385"/>
      <c r="Y7" s="1385"/>
      <c r="Z7" s="1385"/>
      <c r="AA7" s="1385"/>
      <c r="AB7" s="1385"/>
      <c r="AC7" s="1385"/>
      <c r="AD7" s="1385"/>
      <c r="AE7" s="1385"/>
      <c r="AF7" s="1385"/>
      <c r="AG7" s="1385"/>
      <c r="AH7" s="1385"/>
      <c r="AI7" s="1385"/>
      <c r="AJ7" s="1385"/>
      <c r="AK7" s="1385"/>
      <c r="AL7" s="1385"/>
      <c r="AM7" s="1385"/>
      <c r="AN7" s="1385"/>
      <c r="AO7" s="1385"/>
    </row>
    <row r="8" spans="1:41" s="6" customFormat="1" ht="21" thickBot="1">
      <c r="A8" s="1464"/>
      <c r="B8" s="1465"/>
      <c r="C8" s="1465"/>
      <c r="D8" s="1465"/>
      <c r="E8" s="1465"/>
      <c r="F8" s="1465"/>
      <c r="G8" s="1466"/>
      <c r="H8" s="43"/>
      <c r="I8" s="481" t="s">
        <v>204</v>
      </c>
      <c r="J8" s="482" t="s">
        <v>207</v>
      </c>
      <c r="K8" s="488" t="s">
        <v>205</v>
      </c>
      <c r="L8" s="489" t="s">
        <v>207</v>
      </c>
      <c r="M8" s="1593" t="s">
        <v>240</v>
      </c>
      <c r="N8" s="488" t="s">
        <v>205</v>
      </c>
      <c r="O8" s="489" t="s">
        <v>207</v>
      </c>
      <c r="P8" s="1593" t="s">
        <v>241</v>
      </c>
      <c r="Q8" s="488" t="s">
        <v>205</v>
      </c>
      <c r="R8" s="489" t="s">
        <v>207</v>
      </c>
      <c r="S8" s="1593" t="s">
        <v>240</v>
      </c>
      <c r="T8" s="488" t="s">
        <v>205</v>
      </c>
      <c r="U8" s="489" t="s">
        <v>207</v>
      </c>
      <c r="V8" s="1591" t="s">
        <v>240</v>
      </c>
      <c r="W8" s="1385"/>
      <c r="X8" s="1385"/>
      <c r="Y8" s="1385"/>
      <c r="Z8" s="1385"/>
      <c r="AA8" s="1385"/>
      <c r="AB8" s="1385"/>
      <c r="AC8" s="1385"/>
      <c r="AD8" s="1385"/>
      <c r="AE8" s="1385"/>
      <c r="AF8" s="1385"/>
      <c r="AG8" s="1385"/>
      <c r="AH8" s="1385"/>
      <c r="AI8" s="1385"/>
      <c r="AJ8" s="1385"/>
      <c r="AK8" s="1385"/>
      <c r="AL8" s="1385"/>
      <c r="AM8" s="1385"/>
      <c r="AN8" s="1385"/>
      <c r="AO8" s="1385"/>
    </row>
    <row r="9" spans="1:41" ht="16.5" thickBot="1">
      <c r="A9" s="472" t="s">
        <v>2</v>
      </c>
      <c r="B9" s="473"/>
      <c r="C9" s="473"/>
      <c r="D9" s="473"/>
      <c r="E9" s="474"/>
      <c r="F9" s="475"/>
      <c r="G9" s="474"/>
      <c r="H9" s="480" t="s">
        <v>39</v>
      </c>
      <c r="I9" s="250" t="s">
        <v>178</v>
      </c>
      <c r="J9" s="94"/>
      <c r="K9" s="91" t="s">
        <v>178</v>
      </c>
      <c r="L9" s="94"/>
      <c r="M9" s="1594"/>
      <c r="N9" s="91" t="s">
        <v>178</v>
      </c>
      <c r="O9" s="94"/>
      <c r="P9" s="1594"/>
      <c r="Q9" s="91" t="s">
        <v>178</v>
      </c>
      <c r="R9" s="94"/>
      <c r="S9" s="1594"/>
      <c r="T9" s="91" t="s">
        <v>178</v>
      </c>
      <c r="U9" s="94"/>
      <c r="V9" s="1592"/>
    </row>
    <row r="10" spans="1:41" ht="17.25" thickTop="1" thickBot="1">
      <c r="A10" s="470" t="s">
        <v>351</v>
      </c>
      <c r="B10" s="471"/>
      <c r="C10" s="471"/>
      <c r="D10" s="48"/>
      <c r="E10" s="48"/>
      <c r="F10" s="48"/>
      <c r="G10" s="1116"/>
      <c r="H10" s="619"/>
      <c r="I10" s="620"/>
      <c r="J10" s="619"/>
      <c r="K10" s="619"/>
      <c r="L10" s="619"/>
      <c r="M10" s="619"/>
      <c r="N10" s="619"/>
      <c r="O10" s="619"/>
      <c r="P10" s="619"/>
      <c r="Q10" s="619"/>
      <c r="R10" s="619"/>
      <c r="S10" s="619"/>
      <c r="T10" s="619"/>
      <c r="U10" s="619"/>
      <c r="V10" s="621"/>
    </row>
    <row r="11" spans="1:41" ht="15.75">
      <c r="A11" s="45" t="s">
        <v>182</v>
      </c>
      <c r="B11" s="284"/>
      <c r="C11"/>
      <c r="D11" s="37"/>
      <c r="E11" s="37"/>
      <c r="F11" s="37"/>
      <c r="G11" s="37"/>
      <c r="H11" s="622"/>
      <c r="I11" s="494"/>
      <c r="J11" s="284"/>
      <c r="K11" s="284"/>
      <c r="L11" s="284"/>
      <c r="M11" s="284"/>
      <c r="N11" s="284"/>
      <c r="O11" s="284"/>
      <c r="P11" s="284"/>
      <c r="Q11" s="284"/>
      <c r="R11" s="284"/>
      <c r="S11" s="284"/>
      <c r="T11" s="284"/>
      <c r="U11" s="284"/>
      <c r="V11" s="493"/>
    </row>
    <row r="12" spans="1:41" ht="15.75">
      <c r="A12" s="72"/>
      <c r="B12" s="288"/>
      <c r="C12" s="289" t="s">
        <v>179</v>
      </c>
      <c r="D12" s="286"/>
      <c r="E12" s="286"/>
      <c r="F12" s="286"/>
      <c r="G12" s="286"/>
      <c r="H12" s="287" t="s">
        <v>183</v>
      </c>
      <c r="I12" s="483">
        <f>'Budget-ADA'!I12</f>
        <v>0</v>
      </c>
      <c r="J12" s="866"/>
      <c r="K12" s="297">
        <f>'Budget-ADA'!K12</f>
        <v>100.721</v>
      </c>
      <c r="L12" s="866"/>
      <c r="M12" s="293" t="str">
        <f>'Budget-ADA'!M12</f>
        <v xml:space="preserve"> </v>
      </c>
      <c r="N12" s="291"/>
      <c r="O12" s="866"/>
      <c r="P12" s="292" t="str">
        <f t="shared" ref="P12:P23" si="0">IF(K12&lt;1," ",IF(N12&lt;1," ",(N12-K12)/K12))</f>
        <v xml:space="preserve"> </v>
      </c>
      <c r="Q12" s="291"/>
      <c r="R12" s="866"/>
      <c r="S12" s="292" t="str">
        <f t="shared" ref="S12:S23" si="1">IF(N12&lt;1," ",IF(Q12&lt;1," ",(Q12-N12)/N12))</f>
        <v xml:space="preserve"> </v>
      </c>
      <c r="T12" s="291"/>
      <c r="U12" s="866"/>
      <c r="V12" s="294" t="str">
        <f t="shared" ref="V12:V23" si="2">IF(Q12&lt;1," ",IF(T12&lt;1," ",(T12-Q12)/Q12))</f>
        <v xml:space="preserve"> </v>
      </c>
    </row>
    <row r="13" spans="1:41" ht="15.75">
      <c r="A13" s="280"/>
      <c r="B13" s="288"/>
      <c r="C13" s="146" t="s">
        <v>192</v>
      </c>
      <c r="D13" s="286"/>
      <c r="E13" s="286"/>
      <c r="F13" s="286"/>
      <c r="G13" s="286"/>
      <c r="H13" s="287" t="s">
        <v>184</v>
      </c>
      <c r="I13" s="483">
        <f>'Budget-ADA'!I13</f>
        <v>0</v>
      </c>
      <c r="J13" s="722"/>
      <c r="K13" s="297">
        <f>'Budget-ADA'!K13</f>
        <v>0</v>
      </c>
      <c r="L13" s="722"/>
      <c r="M13" s="293" t="str">
        <f>'Budget-ADA'!M13</f>
        <v xml:space="preserve"> </v>
      </c>
      <c r="N13" s="291"/>
      <c r="O13" s="722"/>
      <c r="P13" s="292" t="str">
        <f t="shared" si="0"/>
        <v xml:space="preserve"> </v>
      </c>
      <c r="Q13" s="291"/>
      <c r="R13" s="722"/>
      <c r="S13" s="292" t="str">
        <f t="shared" si="1"/>
        <v xml:space="preserve"> </v>
      </c>
      <c r="T13" s="291"/>
      <c r="U13" s="722"/>
      <c r="V13" s="294" t="str">
        <f t="shared" si="2"/>
        <v xml:space="preserve"> </v>
      </c>
    </row>
    <row r="14" spans="1:41" ht="15.75">
      <c r="A14" s="72"/>
      <c r="B14" s="288"/>
      <c r="C14" s="289" t="s">
        <v>180</v>
      </c>
      <c r="D14" s="286"/>
      <c r="E14" s="286"/>
      <c r="F14" s="286"/>
      <c r="G14" s="286"/>
      <c r="H14" s="287" t="s">
        <v>185</v>
      </c>
      <c r="I14" s="483">
        <f>'Budget-ADA'!I14</f>
        <v>0</v>
      </c>
      <c r="J14" s="722"/>
      <c r="K14" s="297">
        <f>'Budget-ADA'!K14</f>
        <v>0</v>
      </c>
      <c r="L14" s="722"/>
      <c r="M14" s="293" t="str">
        <f>'Budget-ADA'!M14</f>
        <v xml:space="preserve"> </v>
      </c>
      <c r="N14" s="291"/>
      <c r="O14" s="722"/>
      <c r="P14" s="292" t="str">
        <f t="shared" si="0"/>
        <v xml:space="preserve"> </v>
      </c>
      <c r="Q14" s="291"/>
      <c r="R14" s="722"/>
      <c r="S14" s="292" t="str">
        <f t="shared" si="1"/>
        <v xml:space="preserve"> </v>
      </c>
      <c r="T14" s="291"/>
      <c r="U14" s="722"/>
      <c r="V14" s="294" t="str">
        <f t="shared" si="2"/>
        <v xml:space="preserve"> </v>
      </c>
    </row>
    <row r="15" spans="1:41" ht="15.75">
      <c r="A15" s="72"/>
      <c r="B15" s="288"/>
      <c r="C15" s="146" t="s">
        <v>193</v>
      </c>
      <c r="D15" s="286"/>
      <c r="E15" s="286"/>
      <c r="F15" s="286"/>
      <c r="G15" s="286"/>
      <c r="H15" s="287" t="s">
        <v>186</v>
      </c>
      <c r="I15" s="483">
        <f>'Budget-ADA'!I15</f>
        <v>0</v>
      </c>
      <c r="J15" s="722"/>
      <c r="K15" s="297">
        <f>'Budget-ADA'!K15</f>
        <v>0</v>
      </c>
      <c r="L15" s="722"/>
      <c r="M15" s="293" t="str">
        <f>'Budget-ADA'!M15</f>
        <v xml:space="preserve"> </v>
      </c>
      <c r="N15" s="291"/>
      <c r="O15" s="722"/>
      <c r="P15" s="292" t="str">
        <f t="shared" si="0"/>
        <v xml:space="preserve"> </v>
      </c>
      <c r="Q15" s="291"/>
      <c r="R15" s="722"/>
      <c r="S15" s="292" t="str">
        <f t="shared" si="1"/>
        <v xml:space="preserve"> </v>
      </c>
      <c r="T15" s="291"/>
      <c r="U15" s="722"/>
      <c r="V15" s="294" t="str">
        <f t="shared" si="2"/>
        <v xml:space="preserve"> </v>
      </c>
    </row>
    <row r="16" spans="1:41" ht="15.75">
      <c r="A16" s="72"/>
      <c r="B16" s="288"/>
      <c r="C16" s="289" t="s">
        <v>181</v>
      </c>
      <c r="D16" s="286"/>
      <c r="E16" s="286"/>
      <c r="F16" s="286"/>
      <c r="G16" s="286"/>
      <c r="H16" s="287" t="s">
        <v>187</v>
      </c>
      <c r="I16" s="483">
        <f>'Budget-ADA'!I16</f>
        <v>0</v>
      </c>
      <c r="J16" s="722"/>
      <c r="K16" s="297">
        <f>'Budget-ADA'!K16</f>
        <v>6.4290000000000003</v>
      </c>
      <c r="L16" s="722"/>
      <c r="M16" s="293" t="str">
        <f>'Budget-ADA'!M16</f>
        <v xml:space="preserve"> </v>
      </c>
      <c r="N16" s="291"/>
      <c r="O16" s="722"/>
      <c r="P16" s="292" t="str">
        <f t="shared" si="0"/>
        <v xml:space="preserve"> </v>
      </c>
      <c r="Q16" s="291"/>
      <c r="R16" s="722"/>
      <c r="S16" s="292" t="str">
        <f t="shared" si="1"/>
        <v xml:space="preserve"> </v>
      </c>
      <c r="T16" s="291"/>
      <c r="U16" s="722"/>
      <c r="V16" s="294" t="str">
        <f t="shared" si="2"/>
        <v xml:space="preserve"> </v>
      </c>
    </row>
    <row r="17" spans="1:22" ht="15.75">
      <c r="A17" s="72"/>
      <c r="B17" s="288"/>
      <c r="C17" s="146" t="s">
        <v>194</v>
      </c>
      <c r="D17" s="286"/>
      <c r="E17" s="286"/>
      <c r="F17" s="286"/>
      <c r="G17" s="286"/>
      <c r="H17" s="287" t="s">
        <v>198</v>
      </c>
      <c r="I17" s="483">
        <f>'Budget-ADA'!I17</f>
        <v>0</v>
      </c>
      <c r="J17" s="722"/>
      <c r="K17" s="297">
        <f>'Budget-ADA'!K17</f>
        <v>0</v>
      </c>
      <c r="L17" s="722"/>
      <c r="M17" s="293" t="str">
        <f>'Budget-ADA'!M17</f>
        <v xml:space="preserve"> </v>
      </c>
      <c r="N17" s="291"/>
      <c r="O17" s="722"/>
      <c r="P17" s="292" t="str">
        <f t="shared" si="0"/>
        <v xml:space="preserve"> </v>
      </c>
      <c r="Q17" s="291"/>
      <c r="R17" s="722"/>
      <c r="S17" s="292" t="str">
        <f t="shared" si="1"/>
        <v xml:space="preserve"> </v>
      </c>
      <c r="T17" s="291"/>
      <c r="U17" s="722"/>
      <c r="V17" s="294" t="str">
        <f t="shared" si="2"/>
        <v xml:space="preserve"> </v>
      </c>
    </row>
    <row r="18" spans="1:22" ht="15.75">
      <c r="A18" s="72"/>
      <c r="B18" s="288"/>
      <c r="C18" s="289" t="s">
        <v>195</v>
      </c>
      <c r="D18" s="286"/>
      <c r="E18" s="286"/>
      <c r="F18" s="286"/>
      <c r="G18" s="286"/>
      <c r="H18" s="287" t="s">
        <v>199</v>
      </c>
      <c r="I18" s="483">
        <f>'Budget-ADA'!I18</f>
        <v>0</v>
      </c>
      <c r="J18" s="722"/>
      <c r="K18" s="297">
        <f>'Budget-ADA'!K18</f>
        <v>0</v>
      </c>
      <c r="L18" s="722"/>
      <c r="M18" s="293" t="str">
        <f>'Budget-ADA'!M18</f>
        <v xml:space="preserve"> </v>
      </c>
      <c r="N18" s="291"/>
      <c r="O18" s="722"/>
      <c r="P18" s="292" t="str">
        <f t="shared" si="0"/>
        <v xml:space="preserve"> </v>
      </c>
      <c r="Q18" s="291"/>
      <c r="R18" s="722"/>
      <c r="S18" s="292" t="str">
        <f t="shared" si="1"/>
        <v xml:space="preserve"> </v>
      </c>
      <c r="T18" s="291"/>
      <c r="U18" s="722"/>
      <c r="V18" s="294" t="str">
        <f t="shared" si="2"/>
        <v xml:space="preserve"> </v>
      </c>
    </row>
    <row r="19" spans="1:22" ht="15.75">
      <c r="A19" s="72"/>
      <c r="B19" s="288"/>
      <c r="C19" s="146" t="s">
        <v>196</v>
      </c>
      <c r="D19" s="286"/>
      <c r="E19" s="286"/>
      <c r="F19" s="286"/>
      <c r="G19" s="286"/>
      <c r="H19" s="287" t="s">
        <v>200</v>
      </c>
      <c r="I19" s="483">
        <f>'Budget-ADA'!I19</f>
        <v>0</v>
      </c>
      <c r="J19" s="722"/>
      <c r="K19" s="297">
        <f>'Budget-ADA'!K19</f>
        <v>0</v>
      </c>
      <c r="L19" s="722"/>
      <c r="M19" s="293" t="str">
        <f>'Budget-ADA'!M19</f>
        <v xml:space="preserve"> </v>
      </c>
      <c r="N19" s="291"/>
      <c r="O19" s="722"/>
      <c r="P19" s="292" t="str">
        <f t="shared" si="0"/>
        <v xml:space="preserve"> </v>
      </c>
      <c r="Q19" s="291"/>
      <c r="R19" s="722"/>
      <c r="S19" s="292" t="str">
        <f t="shared" si="1"/>
        <v xml:space="preserve"> </v>
      </c>
      <c r="T19" s="291"/>
      <c r="U19" s="722"/>
      <c r="V19" s="294" t="str">
        <f t="shared" si="2"/>
        <v xml:space="preserve"> </v>
      </c>
    </row>
    <row r="20" spans="1:22" ht="18.75" customHeight="1">
      <c r="A20" s="72"/>
      <c r="B20" s="1456" t="s">
        <v>380</v>
      </c>
      <c r="C20" s="1457"/>
      <c r="D20" s="1457"/>
      <c r="E20" s="1457"/>
      <c r="F20" s="1457"/>
      <c r="G20" s="1458"/>
      <c r="H20" s="287" t="s">
        <v>201</v>
      </c>
      <c r="I20" s="483">
        <f>'Budget-ADA'!I20</f>
        <v>0</v>
      </c>
      <c r="J20" s="296">
        <f>IF(('Budget-ADA'!J20="Cell G10 CANNOT be blank"), "Missing Data, BUDGET-ADA Tab, cell G10",'Budget-ADA'!J20)</f>
        <v>0</v>
      </c>
      <c r="K20" s="297">
        <f>'Budget-ADA'!K20</f>
        <v>107.15</v>
      </c>
      <c r="L20" s="498">
        <f>IF(('Budget-ADA'!L20="Cell G10 CANNOT be blank"), "Missing Data, BUDGET-ADA Tab, cell G10",'Budget-ADA'!L20)</f>
        <v>0</v>
      </c>
      <c r="M20" s="497" t="str">
        <f>'Budget-ADA'!M20</f>
        <v xml:space="preserve"> </v>
      </c>
      <c r="N20" s="295">
        <f>N12+N14+N16+N18</f>
        <v>0</v>
      </c>
      <c r="O20" s="722"/>
      <c r="P20" s="293" t="str">
        <f t="shared" si="0"/>
        <v xml:space="preserve"> </v>
      </c>
      <c r="Q20" s="295">
        <f>Q12+Q14+Q16+Q18</f>
        <v>0</v>
      </c>
      <c r="R20" s="722"/>
      <c r="S20" s="293" t="str">
        <f t="shared" si="1"/>
        <v xml:space="preserve"> </v>
      </c>
      <c r="T20" s="295">
        <f>T12+T14+T16+T18</f>
        <v>0</v>
      </c>
      <c r="U20" s="722"/>
      <c r="V20" s="490" t="str">
        <f t="shared" si="2"/>
        <v xml:space="preserve"> </v>
      </c>
    </row>
    <row r="21" spans="1:22" ht="15.75">
      <c r="A21" s="72"/>
      <c r="B21" s="1456" t="s">
        <v>381</v>
      </c>
      <c r="C21" s="1457"/>
      <c r="D21" s="1457"/>
      <c r="E21" s="1457"/>
      <c r="F21" s="1457"/>
      <c r="G21" s="1458"/>
      <c r="H21" s="287" t="s">
        <v>202</v>
      </c>
      <c r="I21" s="483">
        <f>'Budget-ADA'!I21</f>
        <v>0</v>
      </c>
      <c r="J21" s="296">
        <f>'Budget-ADA'!J21</f>
        <v>0</v>
      </c>
      <c r="K21" s="297">
        <f>'Budget-ADA'!K21</f>
        <v>0</v>
      </c>
      <c r="L21" s="498">
        <f>'Budget-ADA'!L21</f>
        <v>0</v>
      </c>
      <c r="M21" s="497" t="str">
        <f>'Budget-ADA'!M21</f>
        <v xml:space="preserve"> </v>
      </c>
      <c r="N21" s="295">
        <f>N13+N15+N17+N19</f>
        <v>0</v>
      </c>
      <c r="O21" s="498">
        <f>N21</f>
        <v>0</v>
      </c>
      <c r="P21" s="293" t="str">
        <f t="shared" si="0"/>
        <v xml:space="preserve"> </v>
      </c>
      <c r="Q21" s="295">
        <f>Q13+Q15+Q17+Q19</f>
        <v>0</v>
      </c>
      <c r="R21" s="498">
        <f>Q21</f>
        <v>0</v>
      </c>
      <c r="S21" s="293" t="str">
        <f t="shared" si="1"/>
        <v xml:space="preserve"> </v>
      </c>
      <c r="T21" s="295">
        <f>T13+T15+T17+T19</f>
        <v>0</v>
      </c>
      <c r="U21" s="498">
        <f>T21</f>
        <v>0</v>
      </c>
      <c r="V21" s="490" t="str">
        <f t="shared" si="2"/>
        <v xml:space="preserve"> </v>
      </c>
    </row>
    <row r="22" spans="1:22" ht="47.25" customHeight="1">
      <c r="A22" s="72"/>
      <c r="B22" s="1456" t="s">
        <v>378</v>
      </c>
      <c r="C22" s="1457"/>
      <c r="D22" s="1457"/>
      <c r="E22" s="1457"/>
      <c r="F22" s="1457"/>
      <c r="G22" s="1458"/>
      <c r="H22" s="287" t="s">
        <v>377</v>
      </c>
      <c r="I22" s="483">
        <f>'Budget-ADA'!I22</f>
        <v>0</v>
      </c>
      <c r="J22" s="498">
        <f>'Budget-ADA'!J22</f>
        <v>0</v>
      </c>
      <c r="K22" s="297">
        <f>'Budget-ADA'!K22</f>
        <v>107.15</v>
      </c>
      <c r="L22" s="498">
        <f>'Budget-ADA'!L22</f>
        <v>107.15</v>
      </c>
      <c r="M22" s="293" t="str">
        <f>'Budget-ADA'!M22</f>
        <v xml:space="preserve"> </v>
      </c>
      <c r="N22" s="295">
        <f>N20-N21</f>
        <v>0</v>
      </c>
      <c r="O22" s="498" t="str">
        <f>IF($G$10="","Cell G10 CANNOT be blank",N22*$G$10)</f>
        <v>Cell G10 CANNOT be blank</v>
      </c>
      <c r="P22" s="293" t="str">
        <f t="shared" si="0"/>
        <v xml:space="preserve"> </v>
      </c>
      <c r="Q22" s="297">
        <f>Q20-Q21</f>
        <v>0</v>
      </c>
      <c r="R22" s="498" t="str">
        <f>IF($G$10="","Cell G10 CANNOT be blank",Q22*$G$10)</f>
        <v>Cell G10 CANNOT be blank</v>
      </c>
      <c r="S22" s="293" t="str">
        <f t="shared" si="1"/>
        <v xml:space="preserve"> </v>
      </c>
      <c r="T22" s="297">
        <f>T20-T21</f>
        <v>0</v>
      </c>
      <c r="U22" s="498" t="str">
        <f>IF($G$10="","Cell G10 CANNOT be blank",T22*$G$10)</f>
        <v>Cell G10 CANNOT be blank</v>
      </c>
      <c r="V22" s="490" t="str">
        <f t="shared" si="2"/>
        <v xml:space="preserve"> </v>
      </c>
    </row>
    <row r="23" spans="1:22" ht="31.5" customHeight="1">
      <c r="A23" s="72"/>
      <c r="B23" s="1449" t="s">
        <v>197</v>
      </c>
      <c r="C23" s="1450"/>
      <c r="D23" s="1450"/>
      <c r="E23" s="1450"/>
      <c r="F23" s="1450"/>
      <c r="G23" s="1451"/>
      <c r="H23" s="287" t="s">
        <v>203</v>
      </c>
      <c r="I23" s="483">
        <f>'Budget-ADA'!I23</f>
        <v>0</v>
      </c>
      <c r="J23" s="722"/>
      <c r="K23" s="297">
        <f>'Budget-ADA'!K23</f>
        <v>0</v>
      </c>
      <c r="L23" s="722"/>
      <c r="M23" s="293" t="str">
        <f>'Budget-ADA'!M23</f>
        <v xml:space="preserve"> </v>
      </c>
      <c r="N23" s="291"/>
      <c r="O23" s="722"/>
      <c r="P23" s="292" t="str">
        <f t="shared" si="0"/>
        <v xml:space="preserve"> </v>
      </c>
      <c r="Q23" s="291"/>
      <c r="R23" s="722"/>
      <c r="S23" s="292" t="str">
        <f t="shared" si="1"/>
        <v xml:space="preserve"> </v>
      </c>
      <c r="T23" s="291"/>
      <c r="U23" s="722"/>
      <c r="V23" s="490" t="str">
        <f t="shared" si="2"/>
        <v xml:space="preserve"> </v>
      </c>
    </row>
    <row r="24" spans="1:22" ht="15.75">
      <c r="A24" s="72"/>
      <c r="B24" s="627"/>
      <c r="C24" s="491"/>
      <c r="D24" s="491"/>
      <c r="E24" s="491"/>
      <c r="F24" s="491"/>
      <c r="G24" s="491"/>
      <c r="H24" s="623"/>
      <c r="I24" s="624"/>
      <c r="J24" s="624"/>
      <c r="K24" s="624"/>
      <c r="L24" s="624"/>
      <c r="M24" s="628"/>
      <c r="N24" s="112"/>
      <c r="O24" s="624"/>
      <c r="P24" s="628"/>
      <c r="Q24" s="112"/>
      <c r="R24" s="624"/>
      <c r="S24" s="628"/>
      <c r="T24" s="635"/>
      <c r="U24" s="624"/>
      <c r="V24" s="629"/>
    </row>
    <row r="25" spans="1:22" ht="15.75">
      <c r="A25" s="45" t="s">
        <v>188</v>
      </c>
      <c r="B25" s="284"/>
      <c r="C25"/>
      <c r="D25" s="37"/>
      <c r="E25" s="37"/>
      <c r="F25" s="37"/>
      <c r="G25" s="37"/>
      <c r="H25" s="630"/>
      <c r="I25" s="96"/>
      <c r="J25" s="41"/>
      <c r="K25" s="41"/>
      <c r="L25" s="41"/>
      <c r="M25" s="41"/>
      <c r="N25" s="41"/>
      <c r="O25" s="41"/>
      <c r="P25" s="41"/>
      <c r="Q25" s="41"/>
      <c r="R25" s="41"/>
      <c r="S25" s="41"/>
      <c r="T25" s="41"/>
      <c r="U25" s="41"/>
      <c r="V25" s="279"/>
    </row>
    <row r="26" spans="1:22" ht="15.75">
      <c r="A26" s="72"/>
      <c r="B26" s="288"/>
      <c r="C26" s="289" t="s">
        <v>179</v>
      </c>
      <c r="D26" s="286"/>
      <c r="E26" s="286"/>
      <c r="F26" s="286"/>
      <c r="G26" s="286"/>
      <c r="H26" s="287" t="s">
        <v>183</v>
      </c>
      <c r="I26" s="483">
        <f>'Budget-ADA'!I26</f>
        <v>0</v>
      </c>
      <c r="J26" s="866"/>
      <c r="K26" s="297">
        <f>'Budget-ADA'!K26</f>
        <v>100.721</v>
      </c>
      <c r="L26" s="866"/>
      <c r="M26" s="293" t="str">
        <f>'Budget-ADA'!M26</f>
        <v xml:space="preserve"> </v>
      </c>
      <c r="N26" s="291"/>
      <c r="O26" s="866"/>
      <c r="P26" s="292" t="str">
        <f t="shared" ref="P26:P36" si="3">IF(K26&lt;1," ",IF(N26&lt;1," ",(N26-K26)/K26))</f>
        <v xml:space="preserve"> </v>
      </c>
      <c r="Q26" s="291"/>
      <c r="R26" s="866"/>
      <c r="S26" s="292" t="str">
        <f t="shared" ref="S26:S36" si="4">IF(N26&lt;1," ",IF(Q26&lt;1," ",(Q26-N26)/N26))</f>
        <v xml:space="preserve"> </v>
      </c>
      <c r="T26" s="291"/>
      <c r="U26" s="866"/>
      <c r="V26" s="294" t="str">
        <f t="shared" ref="V26:V36" si="5">IF(Q26&lt;1," ",IF(T26&lt;1," ",(T26-Q26)/Q26))</f>
        <v xml:space="preserve"> </v>
      </c>
    </row>
    <row r="27" spans="1:22" ht="15.75">
      <c r="A27" s="72"/>
      <c r="B27" s="288"/>
      <c r="C27" s="146" t="s">
        <v>192</v>
      </c>
      <c r="D27" s="286"/>
      <c r="E27" s="286"/>
      <c r="F27" s="286"/>
      <c r="G27" s="286"/>
      <c r="H27" s="287" t="s">
        <v>184</v>
      </c>
      <c r="I27" s="483">
        <f>'Budget-ADA'!I27</f>
        <v>0</v>
      </c>
      <c r="J27" s="722"/>
      <c r="K27" s="297">
        <f>'Budget-ADA'!K27</f>
        <v>0</v>
      </c>
      <c r="L27" s="722"/>
      <c r="M27" s="293" t="str">
        <f>'Budget-ADA'!M27</f>
        <v xml:space="preserve"> </v>
      </c>
      <c r="N27" s="291"/>
      <c r="O27" s="722"/>
      <c r="P27" s="292" t="str">
        <f t="shared" si="3"/>
        <v xml:space="preserve"> </v>
      </c>
      <c r="Q27" s="291"/>
      <c r="R27" s="722"/>
      <c r="S27" s="292" t="str">
        <f t="shared" si="4"/>
        <v xml:space="preserve"> </v>
      </c>
      <c r="T27" s="291"/>
      <c r="U27" s="722"/>
      <c r="V27" s="294" t="str">
        <f t="shared" si="5"/>
        <v xml:space="preserve"> </v>
      </c>
    </row>
    <row r="28" spans="1:22" ht="15.75">
      <c r="A28" s="72"/>
      <c r="B28" s="288"/>
      <c r="C28" s="289" t="s">
        <v>180</v>
      </c>
      <c r="D28" s="286"/>
      <c r="E28" s="286"/>
      <c r="F28" s="286"/>
      <c r="G28" s="286"/>
      <c r="H28" s="287" t="s">
        <v>185</v>
      </c>
      <c r="I28" s="483">
        <f>'Budget-ADA'!I28</f>
        <v>0</v>
      </c>
      <c r="J28" s="722"/>
      <c r="K28" s="297">
        <f>'Budget-ADA'!K28</f>
        <v>0</v>
      </c>
      <c r="L28" s="722"/>
      <c r="M28" s="293" t="str">
        <f>'Budget-ADA'!M28</f>
        <v xml:space="preserve"> </v>
      </c>
      <c r="N28" s="291"/>
      <c r="O28" s="722"/>
      <c r="P28" s="292" t="str">
        <f t="shared" si="3"/>
        <v xml:space="preserve"> </v>
      </c>
      <c r="Q28" s="291"/>
      <c r="R28" s="722"/>
      <c r="S28" s="292" t="str">
        <f t="shared" si="4"/>
        <v xml:space="preserve"> </v>
      </c>
      <c r="T28" s="291"/>
      <c r="U28" s="722"/>
      <c r="V28" s="294" t="str">
        <f t="shared" si="5"/>
        <v xml:space="preserve"> </v>
      </c>
    </row>
    <row r="29" spans="1:22" ht="15.75">
      <c r="A29" s="72"/>
      <c r="B29" s="288"/>
      <c r="C29" s="146" t="s">
        <v>193</v>
      </c>
      <c r="D29" s="286"/>
      <c r="E29" s="286"/>
      <c r="F29" s="286"/>
      <c r="G29" s="286"/>
      <c r="H29" s="287" t="s">
        <v>186</v>
      </c>
      <c r="I29" s="483">
        <f>'Budget-ADA'!I29</f>
        <v>0</v>
      </c>
      <c r="J29" s="722"/>
      <c r="K29" s="297">
        <f>'Budget-ADA'!K29</f>
        <v>0</v>
      </c>
      <c r="L29" s="722"/>
      <c r="M29" s="293" t="str">
        <f>'Budget-ADA'!M29</f>
        <v xml:space="preserve"> </v>
      </c>
      <c r="N29" s="291"/>
      <c r="O29" s="722"/>
      <c r="P29" s="292" t="str">
        <f t="shared" si="3"/>
        <v xml:space="preserve"> </v>
      </c>
      <c r="Q29" s="291"/>
      <c r="R29" s="722"/>
      <c r="S29" s="292" t="str">
        <f t="shared" si="4"/>
        <v xml:space="preserve"> </v>
      </c>
      <c r="T29" s="291"/>
      <c r="U29" s="722"/>
      <c r="V29" s="294" t="str">
        <f t="shared" si="5"/>
        <v xml:space="preserve"> </v>
      </c>
    </row>
    <row r="30" spans="1:22" ht="15.75">
      <c r="A30" s="72"/>
      <c r="B30" s="288"/>
      <c r="C30" s="289" t="s">
        <v>181</v>
      </c>
      <c r="D30" s="286"/>
      <c r="E30" s="286"/>
      <c r="F30" s="286"/>
      <c r="G30" s="286"/>
      <c r="H30" s="287" t="s">
        <v>187</v>
      </c>
      <c r="I30" s="483">
        <f>'Budget-ADA'!I30</f>
        <v>0</v>
      </c>
      <c r="J30" s="722"/>
      <c r="K30" s="297">
        <f>'Budget-ADA'!K30</f>
        <v>6.4290000000000003</v>
      </c>
      <c r="L30" s="722"/>
      <c r="M30" s="293" t="str">
        <f>'Budget-ADA'!M30</f>
        <v xml:space="preserve"> </v>
      </c>
      <c r="N30" s="291"/>
      <c r="O30" s="722"/>
      <c r="P30" s="292" t="str">
        <f t="shared" si="3"/>
        <v xml:space="preserve"> </v>
      </c>
      <c r="Q30" s="291"/>
      <c r="R30" s="722"/>
      <c r="S30" s="292" t="str">
        <f t="shared" si="4"/>
        <v xml:space="preserve"> </v>
      </c>
      <c r="T30" s="291"/>
      <c r="U30" s="722"/>
      <c r="V30" s="294" t="str">
        <f t="shared" si="5"/>
        <v xml:space="preserve"> </v>
      </c>
    </row>
    <row r="31" spans="1:22" ht="15.75">
      <c r="A31" s="72"/>
      <c r="B31" s="288"/>
      <c r="C31" s="146" t="s">
        <v>194</v>
      </c>
      <c r="D31" s="286"/>
      <c r="E31" s="286"/>
      <c r="F31" s="286"/>
      <c r="G31" s="286"/>
      <c r="H31" s="287" t="s">
        <v>198</v>
      </c>
      <c r="I31" s="483">
        <f>'Budget-ADA'!I31</f>
        <v>0</v>
      </c>
      <c r="J31" s="722"/>
      <c r="K31" s="297">
        <f>'Budget-ADA'!K31</f>
        <v>0</v>
      </c>
      <c r="L31" s="722"/>
      <c r="M31" s="293" t="str">
        <f>'Budget-ADA'!M31</f>
        <v xml:space="preserve"> </v>
      </c>
      <c r="N31" s="291"/>
      <c r="O31" s="722"/>
      <c r="P31" s="292" t="str">
        <f t="shared" si="3"/>
        <v xml:space="preserve"> </v>
      </c>
      <c r="Q31" s="291"/>
      <c r="R31" s="722"/>
      <c r="S31" s="292" t="str">
        <f t="shared" si="4"/>
        <v xml:space="preserve"> </v>
      </c>
      <c r="T31" s="291"/>
      <c r="U31" s="722"/>
      <c r="V31" s="294" t="str">
        <f t="shared" si="5"/>
        <v xml:space="preserve"> </v>
      </c>
    </row>
    <row r="32" spans="1:22" ht="15.75">
      <c r="A32" s="72"/>
      <c r="B32" s="288"/>
      <c r="C32" s="289" t="s">
        <v>195</v>
      </c>
      <c r="D32" s="286"/>
      <c r="E32" s="286"/>
      <c r="F32" s="286"/>
      <c r="G32" s="286"/>
      <c r="H32" s="287" t="s">
        <v>199</v>
      </c>
      <c r="I32" s="483">
        <f>'Budget-ADA'!I32</f>
        <v>0</v>
      </c>
      <c r="J32" s="722"/>
      <c r="K32" s="297">
        <f>'Budget-ADA'!K32</f>
        <v>0</v>
      </c>
      <c r="L32" s="722"/>
      <c r="M32" s="293" t="str">
        <f>'Budget-ADA'!M32</f>
        <v xml:space="preserve"> </v>
      </c>
      <c r="N32" s="291"/>
      <c r="O32" s="722"/>
      <c r="P32" s="292" t="str">
        <f t="shared" si="3"/>
        <v xml:space="preserve"> </v>
      </c>
      <c r="Q32" s="291"/>
      <c r="R32" s="722"/>
      <c r="S32" s="292" t="str">
        <f t="shared" si="4"/>
        <v xml:space="preserve"> </v>
      </c>
      <c r="T32" s="291"/>
      <c r="U32" s="722"/>
      <c r="V32" s="294" t="str">
        <f t="shared" si="5"/>
        <v xml:space="preserve"> </v>
      </c>
    </row>
    <row r="33" spans="1:22" ht="15.75" customHeight="1">
      <c r="A33" s="72"/>
      <c r="B33" s="288"/>
      <c r="C33" s="715" t="s">
        <v>196</v>
      </c>
      <c r="D33" s="286"/>
      <c r="E33" s="286"/>
      <c r="F33" s="286"/>
      <c r="G33" s="286"/>
      <c r="H33" s="287" t="s">
        <v>200</v>
      </c>
      <c r="I33" s="483">
        <f>'Budget-ADA'!I33</f>
        <v>0</v>
      </c>
      <c r="J33" s="722"/>
      <c r="K33" s="297">
        <f>'Budget-ADA'!K33</f>
        <v>0</v>
      </c>
      <c r="L33" s="722"/>
      <c r="M33" s="293" t="str">
        <f>'Budget-ADA'!M33</f>
        <v xml:space="preserve"> </v>
      </c>
      <c r="N33" s="291"/>
      <c r="O33" s="722"/>
      <c r="P33" s="292" t="str">
        <f t="shared" si="3"/>
        <v xml:space="preserve"> </v>
      </c>
      <c r="Q33" s="291"/>
      <c r="R33" s="722"/>
      <c r="S33" s="292" t="str">
        <f t="shared" si="4"/>
        <v xml:space="preserve"> </v>
      </c>
      <c r="T33" s="291"/>
      <c r="U33" s="722"/>
      <c r="V33" s="294" t="str">
        <f t="shared" si="5"/>
        <v xml:space="preserve"> </v>
      </c>
    </row>
    <row r="34" spans="1:22" ht="18.75" customHeight="1">
      <c r="A34" s="72"/>
      <c r="B34" s="1456" t="s">
        <v>380</v>
      </c>
      <c r="C34" s="1457"/>
      <c r="D34" s="1457"/>
      <c r="E34" s="1457"/>
      <c r="F34" s="1457"/>
      <c r="G34" s="1458"/>
      <c r="H34" s="287" t="s">
        <v>201</v>
      </c>
      <c r="I34" s="483">
        <f>'Budget-ADA'!I34</f>
        <v>0</v>
      </c>
      <c r="J34" s="296">
        <f>IF(('Budget-ADA'!J34="Cell G10 CANNOT be blank"), "Missing Data, BUDGET-ADA Tab, cell G10",'Budget-ADA'!J34)</f>
        <v>0</v>
      </c>
      <c r="K34" s="297">
        <f>'Budget-ADA'!K34</f>
        <v>107.15</v>
      </c>
      <c r="L34" s="498">
        <f>IF(('Budget-ADA'!L34="Cell G10 CANNOT be blank"), "Missing Data, BUDGET-ADA Tab, cell G10",'Budget-ADA'!L34)</f>
        <v>0</v>
      </c>
      <c r="M34" s="497" t="str">
        <f>'Budget-ADA'!M34</f>
        <v xml:space="preserve"> </v>
      </c>
      <c r="N34" s="295">
        <f>N26+N28+N30+N32</f>
        <v>0</v>
      </c>
      <c r="O34" s="722"/>
      <c r="P34" s="293" t="str">
        <f t="shared" si="3"/>
        <v xml:space="preserve"> </v>
      </c>
      <c r="Q34" s="295">
        <f>Q26+Q28+Q30+Q32</f>
        <v>0</v>
      </c>
      <c r="R34" s="722"/>
      <c r="S34" s="293" t="str">
        <f t="shared" si="4"/>
        <v xml:space="preserve"> </v>
      </c>
      <c r="T34" s="295">
        <f>T26+T28+T30+T32</f>
        <v>0</v>
      </c>
      <c r="U34" s="722"/>
      <c r="V34" s="490" t="str">
        <f t="shared" si="5"/>
        <v xml:space="preserve"> </v>
      </c>
    </row>
    <row r="35" spans="1:22" ht="15.75">
      <c r="A35" s="72"/>
      <c r="B35" s="1456" t="s">
        <v>381</v>
      </c>
      <c r="C35" s="1457"/>
      <c r="D35" s="1457"/>
      <c r="E35" s="1457"/>
      <c r="F35" s="1457"/>
      <c r="G35" s="1458"/>
      <c r="H35" s="287" t="s">
        <v>202</v>
      </c>
      <c r="I35" s="483">
        <f>'Budget-ADA'!I35</f>
        <v>0</v>
      </c>
      <c r="J35" s="296">
        <f>'Budget-ADA'!J35</f>
        <v>0</v>
      </c>
      <c r="K35" s="297">
        <f>'Budget-ADA'!K35</f>
        <v>0</v>
      </c>
      <c r="L35" s="498">
        <f>'Budget-ADA'!L35</f>
        <v>0</v>
      </c>
      <c r="M35" s="497" t="str">
        <f>'Budget-ADA'!M35</f>
        <v xml:space="preserve"> </v>
      </c>
      <c r="N35" s="295">
        <f>N27+N29+N31+N33</f>
        <v>0</v>
      </c>
      <c r="O35" s="498">
        <f>N35</f>
        <v>0</v>
      </c>
      <c r="P35" s="293" t="str">
        <f t="shared" si="3"/>
        <v xml:space="preserve"> </v>
      </c>
      <c r="Q35" s="295">
        <f>Q27+Q29+Q31+Q33</f>
        <v>0</v>
      </c>
      <c r="R35" s="498">
        <f>Q35</f>
        <v>0</v>
      </c>
      <c r="S35" s="293" t="str">
        <f t="shared" si="4"/>
        <v xml:space="preserve"> </v>
      </c>
      <c r="T35" s="295">
        <f>T27+T29+T31+T33</f>
        <v>0</v>
      </c>
      <c r="U35" s="498">
        <f>T35</f>
        <v>0</v>
      </c>
      <c r="V35" s="490" t="str">
        <f t="shared" si="5"/>
        <v xml:space="preserve"> </v>
      </c>
    </row>
    <row r="36" spans="1:22" ht="47.25" customHeight="1">
      <c r="A36" s="72"/>
      <c r="B36" s="1456" t="s">
        <v>378</v>
      </c>
      <c r="C36" s="1457"/>
      <c r="D36" s="1457"/>
      <c r="E36" s="1457"/>
      <c r="F36" s="1457"/>
      <c r="G36" s="1458"/>
      <c r="H36" s="287" t="s">
        <v>377</v>
      </c>
      <c r="I36" s="483">
        <f>'Budget-ADA'!I36</f>
        <v>0</v>
      </c>
      <c r="J36" s="498">
        <f>'Budget-ADA'!J36</f>
        <v>0</v>
      </c>
      <c r="K36" s="297">
        <f>'Budget-ADA'!K36</f>
        <v>107.15</v>
      </c>
      <c r="L36" s="498">
        <f>'Budget-ADA'!L36</f>
        <v>107.15</v>
      </c>
      <c r="M36" s="293" t="str">
        <f>'Budget-ADA'!M36</f>
        <v xml:space="preserve"> </v>
      </c>
      <c r="N36" s="295">
        <f>N34-N35</f>
        <v>0</v>
      </c>
      <c r="O36" s="498" t="str">
        <f>IF($G$10="","Cell G10 CANNOT be blank",N36*$G$10)</f>
        <v>Cell G10 CANNOT be blank</v>
      </c>
      <c r="P36" s="293" t="str">
        <f t="shared" si="3"/>
        <v xml:space="preserve"> </v>
      </c>
      <c r="Q36" s="297">
        <f>Q34-Q35</f>
        <v>0</v>
      </c>
      <c r="R36" s="498" t="str">
        <f>IF($G$10="","Cell G10 CANNOT be blank",Q36*$G$10)</f>
        <v>Cell G10 CANNOT be blank</v>
      </c>
      <c r="S36" s="293" t="str">
        <f t="shared" si="4"/>
        <v xml:space="preserve"> </v>
      </c>
      <c r="T36" s="297">
        <f>T34-T35</f>
        <v>0</v>
      </c>
      <c r="U36" s="498" t="str">
        <f>IF($G$10="","Cell G10 CANNOT be blank",T36*$G$10)</f>
        <v>Cell G10 CANNOT be blank</v>
      </c>
      <c r="V36" s="490" t="str">
        <f t="shared" si="5"/>
        <v xml:space="preserve"> </v>
      </c>
    </row>
    <row r="37" spans="1:22" ht="15.75">
      <c r="A37" s="72"/>
      <c r="B37" s="627"/>
      <c r="C37" s="491"/>
      <c r="D37" s="491"/>
      <c r="E37" s="491"/>
      <c r="F37" s="491"/>
      <c r="G37" s="491"/>
      <c r="H37" s="623"/>
      <c r="I37" s="624"/>
      <c r="J37" s="625"/>
      <c r="K37" s="625"/>
      <c r="L37" s="625"/>
      <c r="M37" s="625"/>
      <c r="N37" s="625"/>
      <c r="O37" s="625"/>
      <c r="P37" s="625"/>
      <c r="Q37" s="625"/>
      <c r="R37" s="625"/>
      <c r="S37" s="625"/>
      <c r="T37" s="625"/>
      <c r="U37" s="625"/>
      <c r="V37" s="626"/>
    </row>
    <row r="38" spans="1:22" ht="15.75">
      <c r="A38" s="45" t="s">
        <v>189</v>
      </c>
      <c r="B38" s="492"/>
      <c r="C38" s="158"/>
      <c r="D38" s="285"/>
      <c r="E38" s="285"/>
      <c r="F38" s="285"/>
      <c r="G38" s="285"/>
      <c r="H38" s="622"/>
      <c r="I38" s="494"/>
      <c r="J38" s="284"/>
      <c r="K38" s="494"/>
      <c r="L38" s="284"/>
      <c r="M38" s="631"/>
      <c r="N38" s="494"/>
      <c r="O38" s="284"/>
      <c r="P38" s="284"/>
      <c r="Q38" s="494"/>
      <c r="R38" s="284"/>
      <c r="S38" s="284"/>
      <c r="T38" s="494"/>
      <c r="U38" s="284"/>
      <c r="V38" s="493"/>
    </row>
    <row r="39" spans="1:22" ht="15.75">
      <c r="A39" s="496"/>
      <c r="B39" s="288"/>
      <c r="C39" s="289" t="s">
        <v>179</v>
      </c>
      <c r="D39" s="286"/>
      <c r="E39" s="286"/>
      <c r="F39" s="286"/>
      <c r="G39" s="286"/>
      <c r="H39" s="287" t="s">
        <v>183</v>
      </c>
      <c r="I39" s="483">
        <f>'Budget-ADA'!I39</f>
        <v>0</v>
      </c>
      <c r="J39" s="866"/>
      <c r="K39" s="297">
        <f>'Budget-ADA'!K39</f>
        <v>134.28840000000002</v>
      </c>
      <c r="L39" s="866"/>
      <c r="M39" s="293" t="str">
        <f>'Budget-ADA'!M39</f>
        <v xml:space="preserve"> </v>
      </c>
      <c r="N39" s="291"/>
      <c r="O39" s="866"/>
      <c r="P39" s="292" t="str">
        <f t="shared" ref="P39:P49" si="6">IF(K39&lt;1," ",IF(N39&lt;1," ",(N39-K39)/K39))</f>
        <v xml:space="preserve"> </v>
      </c>
      <c r="Q39" s="291"/>
      <c r="R39" s="866"/>
      <c r="S39" s="292" t="str">
        <f t="shared" ref="S39:S49" si="7">IF(N39&lt;1," ",IF(Q39&lt;1," ",(Q39-N39)/N39))</f>
        <v xml:space="preserve"> </v>
      </c>
      <c r="T39" s="291"/>
      <c r="U39" s="866"/>
      <c r="V39" s="294" t="str">
        <f t="shared" ref="V39:V49" si="8">IF(Q39&lt;1," ",IF(T39&lt;1," ",(T39-Q39)/Q39))</f>
        <v xml:space="preserve"> </v>
      </c>
    </row>
    <row r="40" spans="1:22" ht="15.75">
      <c r="A40" s="44"/>
      <c r="B40" s="288"/>
      <c r="C40" s="146" t="s">
        <v>192</v>
      </c>
      <c r="D40" s="286"/>
      <c r="E40" s="286"/>
      <c r="F40" s="286"/>
      <c r="G40" s="286"/>
      <c r="H40" s="287" t="s">
        <v>184</v>
      </c>
      <c r="I40" s="483">
        <f>'Budget-ADA'!I40</f>
        <v>0</v>
      </c>
      <c r="J40" s="722"/>
      <c r="K40" s="297">
        <f>'Budget-ADA'!K40</f>
        <v>0</v>
      </c>
      <c r="L40" s="722"/>
      <c r="M40" s="293" t="str">
        <f>'Budget-ADA'!M40</f>
        <v xml:space="preserve"> </v>
      </c>
      <c r="N40" s="291"/>
      <c r="O40" s="722"/>
      <c r="P40" s="292" t="str">
        <f t="shared" si="6"/>
        <v xml:space="preserve"> </v>
      </c>
      <c r="Q40" s="291"/>
      <c r="R40" s="722"/>
      <c r="S40" s="292" t="str">
        <f t="shared" si="7"/>
        <v xml:space="preserve"> </v>
      </c>
      <c r="T40" s="291"/>
      <c r="U40" s="722"/>
      <c r="V40" s="294" t="str">
        <f t="shared" si="8"/>
        <v xml:space="preserve"> </v>
      </c>
    </row>
    <row r="41" spans="1:22" ht="15.75">
      <c r="A41" s="44"/>
      <c r="B41" s="288"/>
      <c r="C41" s="289" t="s">
        <v>180</v>
      </c>
      <c r="D41" s="286"/>
      <c r="E41" s="286"/>
      <c r="F41" s="286"/>
      <c r="G41" s="286"/>
      <c r="H41" s="287" t="s">
        <v>185</v>
      </c>
      <c r="I41" s="483">
        <f>'Budget-ADA'!I41</f>
        <v>0</v>
      </c>
      <c r="J41" s="722"/>
      <c r="K41" s="297">
        <f>'Budget-ADA'!K41</f>
        <v>0</v>
      </c>
      <c r="L41" s="722"/>
      <c r="M41" s="293" t="str">
        <f>'Budget-ADA'!M41</f>
        <v xml:space="preserve"> </v>
      </c>
      <c r="N41" s="291"/>
      <c r="O41" s="722"/>
      <c r="P41" s="292" t="str">
        <f t="shared" si="6"/>
        <v xml:space="preserve"> </v>
      </c>
      <c r="Q41" s="291"/>
      <c r="R41" s="722"/>
      <c r="S41" s="292" t="str">
        <f t="shared" si="7"/>
        <v xml:space="preserve"> </v>
      </c>
      <c r="T41" s="291"/>
      <c r="U41" s="722"/>
      <c r="V41" s="294" t="str">
        <f t="shared" si="8"/>
        <v xml:space="preserve"> </v>
      </c>
    </row>
    <row r="42" spans="1:22" ht="15.75">
      <c r="A42" s="44"/>
      <c r="B42" s="288"/>
      <c r="C42" s="146" t="s">
        <v>193</v>
      </c>
      <c r="D42" s="286"/>
      <c r="E42" s="286"/>
      <c r="F42" s="286"/>
      <c r="G42" s="286"/>
      <c r="H42" s="287" t="s">
        <v>186</v>
      </c>
      <c r="I42" s="483">
        <f>'Budget-ADA'!I42</f>
        <v>0</v>
      </c>
      <c r="J42" s="722"/>
      <c r="K42" s="297">
        <f>'Budget-ADA'!K42</f>
        <v>0</v>
      </c>
      <c r="L42" s="722"/>
      <c r="M42" s="293" t="str">
        <f>'Budget-ADA'!M42</f>
        <v xml:space="preserve"> </v>
      </c>
      <c r="N42" s="291"/>
      <c r="O42" s="722"/>
      <c r="P42" s="292" t="str">
        <f t="shared" si="6"/>
        <v xml:space="preserve"> </v>
      </c>
      <c r="Q42" s="291"/>
      <c r="R42" s="722"/>
      <c r="S42" s="292" t="str">
        <f t="shared" si="7"/>
        <v xml:space="preserve"> </v>
      </c>
      <c r="T42" s="291"/>
      <c r="U42" s="722"/>
      <c r="V42" s="294" t="str">
        <f t="shared" si="8"/>
        <v xml:space="preserve"> </v>
      </c>
    </row>
    <row r="43" spans="1:22" ht="15.75">
      <c r="A43" s="44"/>
      <c r="B43" s="288"/>
      <c r="C43" s="289" t="s">
        <v>181</v>
      </c>
      <c r="D43" s="286"/>
      <c r="E43" s="286"/>
      <c r="F43" s="286"/>
      <c r="G43" s="286"/>
      <c r="H43" s="287" t="s">
        <v>187</v>
      </c>
      <c r="I43" s="483">
        <f>'Budget-ADA'!I43</f>
        <v>0</v>
      </c>
      <c r="J43" s="722"/>
      <c r="K43" s="297">
        <f>'Budget-ADA'!K43</f>
        <v>8.5716000000000001</v>
      </c>
      <c r="L43" s="722"/>
      <c r="M43" s="293" t="str">
        <f>'Budget-ADA'!M43</f>
        <v xml:space="preserve"> </v>
      </c>
      <c r="N43" s="291"/>
      <c r="O43" s="722"/>
      <c r="P43" s="292" t="str">
        <f t="shared" si="6"/>
        <v xml:space="preserve"> </v>
      </c>
      <c r="Q43" s="291"/>
      <c r="R43" s="722"/>
      <c r="S43" s="292" t="str">
        <f t="shared" si="7"/>
        <v xml:space="preserve"> </v>
      </c>
      <c r="T43" s="291"/>
      <c r="U43" s="722"/>
      <c r="V43" s="294" t="str">
        <f t="shared" si="8"/>
        <v xml:space="preserve"> </v>
      </c>
    </row>
    <row r="44" spans="1:22" ht="15.75">
      <c r="A44" s="44"/>
      <c r="B44" s="288"/>
      <c r="C44" s="146" t="s">
        <v>194</v>
      </c>
      <c r="D44" s="286"/>
      <c r="E44" s="286"/>
      <c r="F44" s="286"/>
      <c r="G44" s="286"/>
      <c r="H44" s="287" t="s">
        <v>198</v>
      </c>
      <c r="I44" s="483">
        <f>'Budget-ADA'!I44</f>
        <v>0</v>
      </c>
      <c r="J44" s="722"/>
      <c r="K44" s="297">
        <f>'Budget-ADA'!K44</f>
        <v>0</v>
      </c>
      <c r="L44" s="722"/>
      <c r="M44" s="293" t="str">
        <f>'Budget-ADA'!M44</f>
        <v xml:space="preserve"> </v>
      </c>
      <c r="N44" s="291"/>
      <c r="O44" s="722"/>
      <c r="P44" s="292" t="str">
        <f t="shared" si="6"/>
        <v xml:space="preserve"> </v>
      </c>
      <c r="Q44" s="291"/>
      <c r="R44" s="722"/>
      <c r="S44" s="292" t="str">
        <f t="shared" si="7"/>
        <v xml:space="preserve"> </v>
      </c>
      <c r="T44" s="291"/>
      <c r="U44" s="722"/>
      <c r="V44" s="294" t="str">
        <f t="shared" si="8"/>
        <v xml:space="preserve"> </v>
      </c>
    </row>
    <row r="45" spans="1:22" ht="15.75">
      <c r="A45" s="44"/>
      <c r="B45" s="288"/>
      <c r="C45" s="289" t="s">
        <v>195</v>
      </c>
      <c r="D45" s="286"/>
      <c r="E45" s="286"/>
      <c r="F45" s="286"/>
      <c r="G45" s="286"/>
      <c r="H45" s="287" t="s">
        <v>199</v>
      </c>
      <c r="I45" s="483">
        <f>'Budget-ADA'!I45</f>
        <v>0</v>
      </c>
      <c r="J45" s="722"/>
      <c r="K45" s="297">
        <f>'Budget-ADA'!K45</f>
        <v>0</v>
      </c>
      <c r="L45" s="722"/>
      <c r="M45" s="293" t="str">
        <f>'Budget-ADA'!M45</f>
        <v xml:space="preserve"> </v>
      </c>
      <c r="N45" s="291"/>
      <c r="O45" s="722"/>
      <c r="P45" s="292" t="str">
        <f t="shared" si="6"/>
        <v xml:space="preserve"> </v>
      </c>
      <c r="Q45" s="291"/>
      <c r="R45" s="722"/>
      <c r="S45" s="292" t="str">
        <f t="shared" si="7"/>
        <v xml:space="preserve"> </v>
      </c>
      <c r="T45" s="291"/>
      <c r="U45" s="722"/>
      <c r="V45" s="294" t="str">
        <f t="shared" si="8"/>
        <v xml:space="preserve"> </v>
      </c>
    </row>
    <row r="46" spans="1:22" ht="15.75">
      <c r="A46" s="44"/>
      <c r="B46" s="288"/>
      <c r="C46" s="146" t="s">
        <v>196</v>
      </c>
      <c r="D46" s="286"/>
      <c r="E46" s="286"/>
      <c r="F46" s="286"/>
      <c r="G46" s="286"/>
      <c r="H46" s="287" t="s">
        <v>200</v>
      </c>
      <c r="I46" s="483">
        <f>'Budget-ADA'!I46</f>
        <v>0</v>
      </c>
      <c r="J46" s="722"/>
      <c r="K46" s="297">
        <f>'Budget-ADA'!K46</f>
        <v>0</v>
      </c>
      <c r="L46" s="722"/>
      <c r="M46" s="293" t="str">
        <f>'Budget-ADA'!M46</f>
        <v xml:space="preserve"> </v>
      </c>
      <c r="N46" s="291"/>
      <c r="O46" s="722"/>
      <c r="P46" s="292" t="str">
        <f t="shared" si="6"/>
        <v xml:space="preserve"> </v>
      </c>
      <c r="Q46" s="291"/>
      <c r="R46" s="722"/>
      <c r="S46" s="292" t="str">
        <f t="shared" si="7"/>
        <v xml:space="preserve"> </v>
      </c>
      <c r="T46" s="291"/>
      <c r="U46" s="722"/>
      <c r="V46" s="294" t="str">
        <f t="shared" si="8"/>
        <v xml:space="preserve"> </v>
      </c>
    </row>
    <row r="47" spans="1:22" ht="18.75" customHeight="1">
      <c r="A47" s="72"/>
      <c r="B47" s="1456" t="s">
        <v>380</v>
      </c>
      <c r="C47" s="1457"/>
      <c r="D47" s="1457"/>
      <c r="E47" s="1457"/>
      <c r="F47" s="1457"/>
      <c r="G47" s="1458"/>
      <c r="H47" s="287" t="s">
        <v>201</v>
      </c>
      <c r="I47" s="483">
        <f>'Budget-ADA'!I47</f>
        <v>0</v>
      </c>
      <c r="J47" s="296">
        <f>IF(('Budget-ADA'!J47="Cell G10 CANNOT be blank"), "Missing Data, BUDGET-ADA Tab, cell G10",'Budget-ADA'!J47)</f>
        <v>0</v>
      </c>
      <c r="K47" s="297">
        <f>'Budget-ADA'!K47</f>
        <v>142.86000000000001</v>
      </c>
      <c r="L47" s="498">
        <f>IF(('Budget-ADA'!L47="Cell G10 CANNOT be blank"), "Missing Data, BUDGET-ADA Tab, cell G10",'Budget-ADA'!L47)</f>
        <v>0</v>
      </c>
      <c r="M47" s="497" t="str">
        <f>'Budget-ADA'!M47</f>
        <v xml:space="preserve"> </v>
      </c>
      <c r="N47" s="295">
        <f>N39+N41+N43+N45</f>
        <v>0</v>
      </c>
      <c r="O47" s="722"/>
      <c r="P47" s="293" t="str">
        <f t="shared" si="6"/>
        <v xml:space="preserve"> </v>
      </c>
      <c r="Q47" s="295">
        <f>Q39+Q41+Q43+Q45</f>
        <v>0</v>
      </c>
      <c r="R47" s="722"/>
      <c r="S47" s="293" t="str">
        <f t="shared" si="7"/>
        <v xml:space="preserve"> </v>
      </c>
      <c r="T47" s="295">
        <f>T39+T41+T43+T45</f>
        <v>0</v>
      </c>
      <c r="U47" s="722"/>
      <c r="V47" s="490" t="str">
        <f t="shared" si="8"/>
        <v xml:space="preserve"> </v>
      </c>
    </row>
    <row r="48" spans="1:22" ht="15.75">
      <c r="A48" s="72"/>
      <c r="B48" s="1456" t="s">
        <v>381</v>
      </c>
      <c r="C48" s="1457"/>
      <c r="D48" s="1457"/>
      <c r="E48" s="1457"/>
      <c r="F48" s="1457"/>
      <c r="G48" s="1458"/>
      <c r="H48" s="287" t="s">
        <v>202</v>
      </c>
      <c r="I48" s="483">
        <f>'Budget-ADA'!I48</f>
        <v>0</v>
      </c>
      <c r="J48" s="296">
        <f>'Budget-ADA'!J48</f>
        <v>0</v>
      </c>
      <c r="K48" s="297">
        <f>'Budget-ADA'!K48</f>
        <v>0</v>
      </c>
      <c r="L48" s="498">
        <f>'Budget-ADA'!L48</f>
        <v>0</v>
      </c>
      <c r="M48" s="497" t="str">
        <f>'Budget-ADA'!M48</f>
        <v xml:space="preserve"> </v>
      </c>
      <c r="N48" s="295">
        <f>N40+N42+N44+N46</f>
        <v>0</v>
      </c>
      <c r="O48" s="498">
        <f>N48</f>
        <v>0</v>
      </c>
      <c r="P48" s="293" t="str">
        <f t="shared" si="6"/>
        <v xml:space="preserve"> </v>
      </c>
      <c r="Q48" s="295">
        <f>Q40+Q42+Q44+Q46</f>
        <v>0</v>
      </c>
      <c r="R48" s="498">
        <f>Q48</f>
        <v>0</v>
      </c>
      <c r="S48" s="293" t="str">
        <f t="shared" si="7"/>
        <v xml:space="preserve"> </v>
      </c>
      <c r="T48" s="295">
        <f>T40+T42+T44+T46</f>
        <v>0</v>
      </c>
      <c r="U48" s="498">
        <f>T48</f>
        <v>0</v>
      </c>
      <c r="V48" s="490" t="str">
        <f t="shared" si="8"/>
        <v xml:space="preserve"> </v>
      </c>
    </row>
    <row r="49" spans="1:22" ht="47.25" customHeight="1">
      <c r="A49" s="72"/>
      <c r="B49" s="1456" t="s">
        <v>378</v>
      </c>
      <c r="C49" s="1457"/>
      <c r="D49" s="1457"/>
      <c r="E49" s="1457"/>
      <c r="F49" s="1457"/>
      <c r="G49" s="1458"/>
      <c r="H49" s="287" t="s">
        <v>377</v>
      </c>
      <c r="I49" s="483">
        <f>'Budget-ADA'!I49</f>
        <v>0</v>
      </c>
      <c r="J49" s="498">
        <f>'Budget-ADA'!J49</f>
        <v>0</v>
      </c>
      <c r="K49" s="297">
        <f>'Budget-ADA'!K49</f>
        <v>142.86000000000001</v>
      </c>
      <c r="L49" s="498">
        <f>'Budget-ADA'!L49</f>
        <v>142.86000000000001</v>
      </c>
      <c r="M49" s="293" t="str">
        <f>'Budget-ADA'!M49</f>
        <v xml:space="preserve"> </v>
      </c>
      <c r="N49" s="295">
        <f>N47-N48</f>
        <v>0</v>
      </c>
      <c r="O49" s="498" t="str">
        <f>IF($G$10="","Cell G10 CANNOT be blank",N49*$G$10)</f>
        <v>Cell G10 CANNOT be blank</v>
      </c>
      <c r="P49" s="293" t="str">
        <f t="shared" si="6"/>
        <v xml:space="preserve"> </v>
      </c>
      <c r="Q49" s="297">
        <f>Q47-Q48</f>
        <v>0</v>
      </c>
      <c r="R49" s="498" t="str">
        <f>IF($G$10="","Cell G10 CANNOT be blank",Q49*$G$10)</f>
        <v>Cell G10 CANNOT be blank</v>
      </c>
      <c r="S49" s="293" t="str">
        <f t="shared" si="7"/>
        <v xml:space="preserve"> </v>
      </c>
      <c r="T49" s="297">
        <f>T47-T48</f>
        <v>0</v>
      </c>
      <c r="U49" s="498" t="str">
        <f>IF($G$10="","Cell G10 CANNOT be blank",T49*$G$10)</f>
        <v>Cell G10 CANNOT be blank</v>
      </c>
      <c r="V49" s="490" t="str">
        <f t="shared" si="8"/>
        <v xml:space="preserve"> </v>
      </c>
    </row>
    <row r="50" spans="1:22" ht="15.75">
      <c r="A50" s="44"/>
      <c r="B50" s="491"/>
      <c r="C50" s="491"/>
      <c r="D50" s="491"/>
      <c r="E50" s="491"/>
      <c r="F50" s="491"/>
      <c r="G50" s="491"/>
      <c r="H50" s="623"/>
      <c r="I50" s="96"/>
      <c r="J50" s="41"/>
      <c r="K50" s="41"/>
      <c r="L50" s="41"/>
      <c r="M50" s="41"/>
      <c r="N50" s="41"/>
      <c r="O50" s="41"/>
      <c r="P50" s="41"/>
      <c r="Q50" s="41"/>
      <c r="R50" s="41"/>
      <c r="S50" s="41"/>
      <c r="T50" s="41"/>
      <c r="U50" s="41"/>
      <c r="V50" s="279"/>
    </row>
    <row r="51" spans="1:22" ht="15.75">
      <c r="A51" s="45" t="s">
        <v>190</v>
      </c>
      <c r="B51" s="492"/>
      <c r="C51" s="158"/>
      <c r="D51" s="285"/>
      <c r="E51" s="285"/>
      <c r="F51" s="285"/>
      <c r="G51" s="285"/>
      <c r="H51" s="622"/>
      <c r="I51" s="494"/>
      <c r="J51" s="284"/>
      <c r="K51" s="494"/>
      <c r="L51" s="284"/>
      <c r="M51" s="631"/>
      <c r="N51" s="494"/>
      <c r="O51" s="284"/>
      <c r="P51" s="284"/>
      <c r="Q51" s="494"/>
      <c r="R51" s="284"/>
      <c r="S51" s="284"/>
      <c r="T51" s="494"/>
      <c r="U51" s="284"/>
      <c r="V51" s="493"/>
    </row>
    <row r="52" spans="1:22" ht="15.75">
      <c r="A52" s="496"/>
      <c r="B52" s="288"/>
      <c r="C52" s="289" t="s">
        <v>179</v>
      </c>
      <c r="D52" s="286"/>
      <c r="E52" s="286"/>
      <c r="F52" s="286"/>
      <c r="G52" s="286"/>
      <c r="H52" s="287" t="s">
        <v>183</v>
      </c>
      <c r="I52" s="483">
        <f>'Budget-ADA'!I52</f>
        <v>62.28</v>
      </c>
      <c r="J52" s="866"/>
      <c r="K52" s="297">
        <f>'Budget-ADA'!K52</f>
        <v>335.73040000000003</v>
      </c>
      <c r="L52" s="866"/>
      <c r="M52" s="293">
        <f>'Budget-ADA'!M52</f>
        <v>4.3906615285806048</v>
      </c>
      <c r="N52" s="291"/>
      <c r="O52" s="866"/>
      <c r="P52" s="292" t="str">
        <f t="shared" ref="P52:P62" si="9">IF(K52&lt;1," ",IF(N52&lt;1," ",(N52-K52)/K52))</f>
        <v xml:space="preserve"> </v>
      </c>
      <c r="Q52" s="291"/>
      <c r="R52" s="866"/>
      <c r="S52" s="292" t="str">
        <f t="shared" ref="S52:S62" si="10">IF(N52&lt;1," ",IF(Q52&lt;1," ",(Q52-N52)/N52))</f>
        <v xml:space="preserve"> </v>
      </c>
      <c r="T52" s="291"/>
      <c r="U52" s="866"/>
      <c r="V52" s="294" t="str">
        <f t="shared" ref="V52:V62" si="11">IF(Q52&lt;1," ",IF(T52&lt;1," ",(T52-Q52)/Q52))</f>
        <v xml:space="preserve"> </v>
      </c>
    </row>
    <row r="53" spans="1:22" ht="15.75">
      <c r="A53" s="44"/>
      <c r="B53" s="288"/>
      <c r="C53" s="146" t="s">
        <v>192</v>
      </c>
      <c r="D53" s="286"/>
      <c r="E53" s="286"/>
      <c r="F53" s="286"/>
      <c r="G53" s="286"/>
      <c r="H53" s="287" t="s">
        <v>184</v>
      </c>
      <c r="I53" s="483">
        <f>'Budget-ADA'!I53</f>
        <v>0</v>
      </c>
      <c r="J53" s="722"/>
      <c r="K53" s="297">
        <f>'Budget-ADA'!K53</f>
        <v>0</v>
      </c>
      <c r="L53" s="722"/>
      <c r="M53" s="293" t="str">
        <f>'Budget-ADA'!M53</f>
        <v xml:space="preserve"> </v>
      </c>
      <c r="N53" s="291"/>
      <c r="O53" s="722"/>
      <c r="P53" s="292" t="str">
        <f t="shared" si="9"/>
        <v xml:space="preserve"> </v>
      </c>
      <c r="Q53" s="291"/>
      <c r="R53" s="722"/>
      <c r="S53" s="292" t="str">
        <f t="shared" si="10"/>
        <v xml:space="preserve"> </v>
      </c>
      <c r="T53" s="291"/>
      <c r="U53" s="722"/>
      <c r="V53" s="294" t="str">
        <f t="shared" si="11"/>
        <v xml:space="preserve"> </v>
      </c>
    </row>
    <row r="54" spans="1:22" ht="15.75">
      <c r="A54" s="44"/>
      <c r="B54" s="288"/>
      <c r="C54" s="289" t="s">
        <v>180</v>
      </c>
      <c r="D54" s="286"/>
      <c r="E54" s="286"/>
      <c r="F54" s="286"/>
      <c r="G54" s="286"/>
      <c r="H54" s="287" t="s">
        <v>185</v>
      </c>
      <c r="I54" s="483">
        <f>'Budget-ADA'!I54</f>
        <v>0</v>
      </c>
      <c r="J54" s="722"/>
      <c r="K54" s="297">
        <f>'Budget-ADA'!K54</f>
        <v>0</v>
      </c>
      <c r="L54" s="722"/>
      <c r="M54" s="293" t="str">
        <f>'Budget-ADA'!M54</f>
        <v xml:space="preserve"> </v>
      </c>
      <c r="N54" s="291"/>
      <c r="O54" s="722"/>
      <c r="P54" s="292" t="str">
        <f t="shared" si="9"/>
        <v xml:space="preserve"> </v>
      </c>
      <c r="Q54" s="291"/>
      <c r="R54" s="722"/>
      <c r="S54" s="292" t="str">
        <f t="shared" si="10"/>
        <v xml:space="preserve"> </v>
      </c>
      <c r="T54" s="291"/>
      <c r="U54" s="722"/>
      <c r="V54" s="294" t="str">
        <f t="shared" si="11"/>
        <v xml:space="preserve"> </v>
      </c>
    </row>
    <row r="55" spans="1:22" ht="15.75">
      <c r="A55" s="44"/>
      <c r="B55" s="288"/>
      <c r="C55" s="146" t="s">
        <v>193</v>
      </c>
      <c r="D55" s="286"/>
      <c r="E55" s="286"/>
      <c r="F55" s="286"/>
      <c r="G55" s="286"/>
      <c r="H55" s="287" t="s">
        <v>186</v>
      </c>
      <c r="I55" s="483">
        <f>'Budget-ADA'!I55</f>
        <v>0</v>
      </c>
      <c r="J55" s="722"/>
      <c r="K55" s="297">
        <f>'Budget-ADA'!K55</f>
        <v>0</v>
      </c>
      <c r="L55" s="722"/>
      <c r="M55" s="293" t="str">
        <f>'Budget-ADA'!M55</f>
        <v xml:space="preserve"> </v>
      </c>
      <c r="N55" s="291"/>
      <c r="O55" s="722"/>
      <c r="P55" s="292" t="str">
        <f t="shared" si="9"/>
        <v xml:space="preserve"> </v>
      </c>
      <c r="Q55" s="291"/>
      <c r="R55" s="722"/>
      <c r="S55" s="292" t="str">
        <f t="shared" si="10"/>
        <v xml:space="preserve"> </v>
      </c>
      <c r="T55" s="291"/>
      <c r="U55" s="722"/>
      <c r="V55" s="294" t="str">
        <f t="shared" si="11"/>
        <v xml:space="preserve"> </v>
      </c>
    </row>
    <row r="56" spans="1:22" ht="15.75">
      <c r="A56" s="44"/>
      <c r="B56" s="288"/>
      <c r="C56" s="289" t="s">
        <v>181</v>
      </c>
      <c r="D56" s="286"/>
      <c r="E56" s="286"/>
      <c r="F56" s="286"/>
      <c r="G56" s="286"/>
      <c r="H56" s="287" t="s">
        <v>187</v>
      </c>
      <c r="I56" s="483">
        <f>'Budget-ADA'!I56</f>
        <v>0</v>
      </c>
      <c r="J56" s="722"/>
      <c r="K56" s="297">
        <f>'Budget-ADA'!K56</f>
        <v>21.429600000000001</v>
      </c>
      <c r="L56" s="722"/>
      <c r="M56" s="293" t="str">
        <f>'Budget-ADA'!M56</f>
        <v xml:space="preserve"> </v>
      </c>
      <c r="N56" s="291"/>
      <c r="O56" s="722"/>
      <c r="P56" s="292" t="str">
        <f t="shared" si="9"/>
        <v xml:space="preserve"> </v>
      </c>
      <c r="Q56" s="291"/>
      <c r="R56" s="722"/>
      <c r="S56" s="292" t="str">
        <f t="shared" si="10"/>
        <v xml:space="preserve"> </v>
      </c>
      <c r="T56" s="291"/>
      <c r="U56" s="722"/>
      <c r="V56" s="294" t="str">
        <f t="shared" si="11"/>
        <v xml:space="preserve"> </v>
      </c>
    </row>
    <row r="57" spans="1:22" ht="15.75">
      <c r="A57" s="44"/>
      <c r="B57" s="288"/>
      <c r="C57" s="146" t="s">
        <v>194</v>
      </c>
      <c r="D57" s="286"/>
      <c r="E57" s="286"/>
      <c r="F57" s="286"/>
      <c r="G57" s="286"/>
      <c r="H57" s="287" t="s">
        <v>198</v>
      </c>
      <c r="I57" s="483">
        <f>'Budget-ADA'!I57</f>
        <v>0</v>
      </c>
      <c r="J57" s="722"/>
      <c r="K57" s="297">
        <f>'Budget-ADA'!K57</f>
        <v>0</v>
      </c>
      <c r="L57" s="722"/>
      <c r="M57" s="293" t="str">
        <f>'Budget-ADA'!M57</f>
        <v xml:space="preserve"> </v>
      </c>
      <c r="N57" s="291"/>
      <c r="O57" s="722"/>
      <c r="P57" s="292" t="str">
        <f t="shared" si="9"/>
        <v xml:space="preserve"> </v>
      </c>
      <c r="Q57" s="291"/>
      <c r="R57" s="722"/>
      <c r="S57" s="292" t="str">
        <f t="shared" si="10"/>
        <v xml:space="preserve"> </v>
      </c>
      <c r="T57" s="291"/>
      <c r="U57" s="722"/>
      <c r="V57" s="294" t="str">
        <f t="shared" si="11"/>
        <v xml:space="preserve"> </v>
      </c>
    </row>
    <row r="58" spans="1:22" ht="15.75">
      <c r="A58" s="44"/>
      <c r="B58" s="288"/>
      <c r="C58" s="289" t="s">
        <v>195</v>
      </c>
      <c r="D58" s="286"/>
      <c r="E58" s="286"/>
      <c r="F58" s="286"/>
      <c r="G58" s="286"/>
      <c r="H58" s="287" t="s">
        <v>199</v>
      </c>
      <c r="I58" s="483">
        <f>'Budget-ADA'!I58</f>
        <v>0</v>
      </c>
      <c r="J58" s="722"/>
      <c r="K58" s="297">
        <f>'Budget-ADA'!K58</f>
        <v>0</v>
      </c>
      <c r="L58" s="722"/>
      <c r="M58" s="293" t="str">
        <f>'Budget-ADA'!M58</f>
        <v xml:space="preserve"> </v>
      </c>
      <c r="N58" s="291"/>
      <c r="O58" s="722"/>
      <c r="P58" s="292" t="str">
        <f t="shared" si="9"/>
        <v xml:space="preserve"> </v>
      </c>
      <c r="Q58" s="291"/>
      <c r="R58" s="722"/>
      <c r="S58" s="292" t="str">
        <f t="shared" si="10"/>
        <v xml:space="preserve"> </v>
      </c>
      <c r="T58" s="291"/>
      <c r="U58" s="722"/>
      <c r="V58" s="294" t="str">
        <f t="shared" si="11"/>
        <v xml:space="preserve"> </v>
      </c>
    </row>
    <row r="59" spans="1:22" ht="15.75">
      <c r="A59" s="44"/>
      <c r="B59" s="288"/>
      <c r="C59" s="146" t="s">
        <v>196</v>
      </c>
      <c r="D59" s="286"/>
      <c r="E59" s="286"/>
      <c r="F59" s="286"/>
      <c r="G59" s="286"/>
      <c r="H59" s="287" t="s">
        <v>200</v>
      </c>
      <c r="I59" s="483">
        <f>'Budget-ADA'!I59</f>
        <v>0</v>
      </c>
      <c r="J59" s="722"/>
      <c r="K59" s="297">
        <f>'Budget-ADA'!K59</f>
        <v>0</v>
      </c>
      <c r="L59" s="722"/>
      <c r="M59" s="293" t="str">
        <f>'Budget-ADA'!M59</f>
        <v xml:space="preserve"> </v>
      </c>
      <c r="N59" s="291"/>
      <c r="O59" s="722"/>
      <c r="P59" s="292" t="str">
        <f t="shared" si="9"/>
        <v xml:space="preserve"> </v>
      </c>
      <c r="Q59" s="291"/>
      <c r="R59" s="722"/>
      <c r="S59" s="292" t="str">
        <f t="shared" si="10"/>
        <v xml:space="preserve"> </v>
      </c>
      <c r="T59" s="291"/>
      <c r="U59" s="722"/>
      <c r="V59" s="294" t="str">
        <f t="shared" si="11"/>
        <v xml:space="preserve"> </v>
      </c>
    </row>
    <row r="60" spans="1:22" ht="18.75" customHeight="1">
      <c r="A60" s="72"/>
      <c r="B60" s="1456" t="s">
        <v>380</v>
      </c>
      <c r="C60" s="1457"/>
      <c r="D60" s="1457"/>
      <c r="E60" s="1457"/>
      <c r="F60" s="1457"/>
      <c r="G60" s="1458"/>
      <c r="H60" s="287" t="s">
        <v>201</v>
      </c>
      <c r="I60" s="483">
        <f>'Budget-ADA'!I60</f>
        <v>62.28</v>
      </c>
      <c r="J60" s="296">
        <f>IF(('Budget-ADA'!J60="Cell G10 CANNOT be blank"), "Missing Data, BUDGET-ADA Tab, cell G10",'Budget-ADA'!J60)</f>
        <v>0</v>
      </c>
      <c r="K60" s="297">
        <f>'Budget-ADA'!K60</f>
        <v>357.16</v>
      </c>
      <c r="L60" s="498">
        <f>IF(('Budget-ADA'!L60="Cell G10 CANNOT be blank"), "Missing Data, BUDGET-ADA Tab, cell G10",'Budget-ADA'!L60)</f>
        <v>0</v>
      </c>
      <c r="M60" s="497">
        <f>'Budget-ADA'!M60</f>
        <v>4.7347463070006421</v>
      </c>
      <c r="N60" s="295">
        <f>N52+N54+N56+N58</f>
        <v>0</v>
      </c>
      <c r="O60" s="722"/>
      <c r="P60" s="293" t="str">
        <f t="shared" si="9"/>
        <v xml:space="preserve"> </v>
      </c>
      <c r="Q60" s="295">
        <f>Q52+Q54+Q56+Q58</f>
        <v>0</v>
      </c>
      <c r="R60" s="722"/>
      <c r="S60" s="293" t="str">
        <f t="shared" si="10"/>
        <v xml:space="preserve"> </v>
      </c>
      <c r="T60" s="295">
        <f>T52+T54+T56+T58</f>
        <v>0</v>
      </c>
      <c r="U60" s="722"/>
      <c r="V60" s="490" t="str">
        <f t="shared" si="11"/>
        <v xml:space="preserve"> </v>
      </c>
    </row>
    <row r="61" spans="1:22" ht="15.75">
      <c r="A61" s="72"/>
      <c r="B61" s="1456" t="s">
        <v>381</v>
      </c>
      <c r="C61" s="1457"/>
      <c r="D61" s="1457"/>
      <c r="E61" s="1457"/>
      <c r="F61" s="1457"/>
      <c r="G61" s="1458"/>
      <c r="H61" s="287" t="s">
        <v>202</v>
      </c>
      <c r="I61" s="483">
        <f>'Budget-ADA'!I61</f>
        <v>0</v>
      </c>
      <c r="J61" s="296">
        <f>'Budget-ADA'!J61</f>
        <v>0</v>
      </c>
      <c r="K61" s="297">
        <f>'Budget-ADA'!K61</f>
        <v>0</v>
      </c>
      <c r="L61" s="498">
        <f>'Budget-ADA'!L61</f>
        <v>0</v>
      </c>
      <c r="M61" s="497" t="str">
        <f>'Budget-ADA'!M61</f>
        <v xml:space="preserve"> </v>
      </c>
      <c r="N61" s="295">
        <f>N53+N55+N57+N59</f>
        <v>0</v>
      </c>
      <c r="O61" s="498">
        <f>N61</f>
        <v>0</v>
      </c>
      <c r="P61" s="293" t="str">
        <f t="shared" si="9"/>
        <v xml:space="preserve"> </v>
      </c>
      <c r="Q61" s="295">
        <f>Q53+Q55+Q57+Q59</f>
        <v>0</v>
      </c>
      <c r="R61" s="498">
        <f>Q61</f>
        <v>0</v>
      </c>
      <c r="S61" s="293" t="str">
        <f t="shared" si="10"/>
        <v xml:space="preserve"> </v>
      </c>
      <c r="T61" s="295">
        <f>T53+T55+T57+T59</f>
        <v>0</v>
      </c>
      <c r="U61" s="498">
        <f>T61</f>
        <v>0</v>
      </c>
      <c r="V61" s="490" t="str">
        <f t="shared" si="11"/>
        <v xml:space="preserve"> </v>
      </c>
    </row>
    <row r="62" spans="1:22" ht="47.25" customHeight="1">
      <c r="A62" s="72"/>
      <c r="B62" s="1456" t="s">
        <v>378</v>
      </c>
      <c r="C62" s="1457"/>
      <c r="D62" s="1457"/>
      <c r="E62" s="1457"/>
      <c r="F62" s="1457"/>
      <c r="G62" s="1458"/>
      <c r="H62" s="287" t="s">
        <v>377</v>
      </c>
      <c r="I62" s="483">
        <f>'Budget-ADA'!I62</f>
        <v>62.28</v>
      </c>
      <c r="J62" s="498">
        <f>'Budget-ADA'!J62</f>
        <v>62.28</v>
      </c>
      <c r="K62" s="297">
        <f>'Budget-ADA'!K62</f>
        <v>357.16</v>
      </c>
      <c r="L62" s="498">
        <f>'Budget-ADA'!L62</f>
        <v>357.16</v>
      </c>
      <c r="M62" s="293">
        <f>'Budget-ADA'!M62</f>
        <v>4.7347463070006421</v>
      </c>
      <c r="N62" s="295">
        <f>N60-N61</f>
        <v>0</v>
      </c>
      <c r="O62" s="498" t="str">
        <f>IF($G$10="","Cell G10 CANNOT be blank",N62*$G$10)</f>
        <v>Cell G10 CANNOT be blank</v>
      </c>
      <c r="P62" s="293" t="str">
        <f t="shared" si="9"/>
        <v xml:space="preserve"> </v>
      </c>
      <c r="Q62" s="297">
        <f>Q60-Q61</f>
        <v>0</v>
      </c>
      <c r="R62" s="498" t="str">
        <f>IF($G$10="","Cell G10 CANNOT be blank",Q62*$G$10)</f>
        <v>Cell G10 CANNOT be blank</v>
      </c>
      <c r="S62" s="293" t="str">
        <f t="shared" si="10"/>
        <v xml:space="preserve"> </v>
      </c>
      <c r="T62" s="297">
        <f>T60-T61</f>
        <v>0</v>
      </c>
      <c r="U62" s="498" t="str">
        <f>IF($G$10="","Cell G10 CANNOT be blank",T62*$G$10)</f>
        <v>Cell G10 CANNOT be blank</v>
      </c>
      <c r="V62" s="490" t="str">
        <f t="shared" si="11"/>
        <v xml:space="preserve"> </v>
      </c>
    </row>
    <row r="63" spans="1:22" ht="15.75">
      <c r="A63" s="44"/>
      <c r="B63" s="491"/>
      <c r="C63" s="491"/>
      <c r="D63" s="491"/>
      <c r="E63" s="491"/>
      <c r="F63" s="491"/>
      <c r="G63" s="491"/>
      <c r="H63" s="623"/>
      <c r="I63" s="96"/>
      <c r="J63" s="41"/>
      <c r="K63" s="96"/>
      <c r="L63" s="41"/>
      <c r="M63" s="632"/>
      <c r="N63" s="96"/>
      <c r="O63" s="41"/>
      <c r="P63" s="41"/>
      <c r="Q63" s="96"/>
      <c r="R63" s="41"/>
      <c r="S63" s="41"/>
      <c r="T63" s="96"/>
      <c r="U63" s="41"/>
      <c r="V63" s="279"/>
    </row>
    <row r="64" spans="1:22" ht="15.75">
      <c r="A64" s="113" t="s">
        <v>191</v>
      </c>
      <c r="C64" s="284"/>
      <c r="D64" s="285"/>
      <c r="E64" s="285"/>
      <c r="F64" s="285"/>
      <c r="G64" s="285"/>
      <c r="H64" s="622"/>
      <c r="I64" s="494"/>
      <c r="J64" s="284"/>
      <c r="K64" s="494"/>
      <c r="L64" s="284"/>
      <c r="M64" s="631"/>
      <c r="N64" s="494"/>
      <c r="O64" s="284"/>
      <c r="P64" s="284"/>
      <c r="Q64" s="494"/>
      <c r="R64" s="284"/>
      <c r="S64" s="284"/>
      <c r="T64" s="494"/>
      <c r="U64" s="284"/>
      <c r="V64" s="493"/>
    </row>
    <row r="65" spans="1:22" ht="15.75">
      <c r="A65" s="496"/>
      <c r="B65" s="288"/>
      <c r="C65" s="289" t="s">
        <v>179</v>
      </c>
      <c r="D65" s="286"/>
      <c r="E65" s="286"/>
      <c r="F65" s="286"/>
      <c r="G65" s="286"/>
      <c r="H65" s="287" t="s">
        <v>183</v>
      </c>
      <c r="I65" s="483">
        <f>'Budget-ADA'!I65</f>
        <v>62.28</v>
      </c>
      <c r="J65" s="866"/>
      <c r="K65" s="297">
        <f>'Budget-ADA'!K65</f>
        <v>671.46080000000006</v>
      </c>
      <c r="L65" s="866"/>
      <c r="M65" s="293">
        <f>'Budget-ADA'!M65</f>
        <v>9.7813230571612095</v>
      </c>
      <c r="N65" s="297">
        <f t="shared" ref="N65:N72" si="12">N12+N26+N39+N52</f>
        <v>0</v>
      </c>
      <c r="O65" s="866"/>
      <c r="P65" s="292" t="str">
        <f t="shared" ref="P65:P75" si="13">IF(K65&lt;1," ",IF(N65&lt;1," ",(N65-K65)/K65))</f>
        <v xml:space="preserve"> </v>
      </c>
      <c r="Q65" s="297">
        <f t="shared" ref="Q65:Q72" si="14">Q12+Q26+Q39+Q52</f>
        <v>0</v>
      </c>
      <c r="R65" s="866"/>
      <c r="S65" s="292" t="str">
        <f t="shared" ref="S65:S75" si="15">IF(N65&lt;1," ",IF(Q65&lt;1," ",(Q65-N65)/N65))</f>
        <v xml:space="preserve"> </v>
      </c>
      <c r="T65" s="297">
        <f t="shared" ref="T65:T72" si="16">T12+T26+T39+T52</f>
        <v>0</v>
      </c>
      <c r="U65" s="866"/>
      <c r="V65" s="294" t="str">
        <f t="shared" ref="V65:V75" si="17">IF(Q65&lt;1," ",IF(T65&lt;1," ",(T65-Q65)/Q65))</f>
        <v xml:space="preserve"> </v>
      </c>
    </row>
    <row r="66" spans="1:22" ht="15.75">
      <c r="A66" s="44"/>
      <c r="B66" s="288"/>
      <c r="C66" s="146" t="s">
        <v>192</v>
      </c>
      <c r="D66" s="286"/>
      <c r="E66" s="286"/>
      <c r="F66" s="286"/>
      <c r="G66" s="286"/>
      <c r="H66" s="287" t="s">
        <v>184</v>
      </c>
      <c r="I66" s="483">
        <f>'Budget-ADA'!I66</f>
        <v>0</v>
      </c>
      <c r="J66" s="722"/>
      <c r="K66" s="297">
        <f>'Budget-ADA'!K66</f>
        <v>0</v>
      </c>
      <c r="L66" s="722"/>
      <c r="M66" s="293" t="str">
        <f>'Budget-ADA'!M66</f>
        <v xml:space="preserve"> </v>
      </c>
      <c r="N66" s="297">
        <f t="shared" si="12"/>
        <v>0</v>
      </c>
      <c r="O66" s="722"/>
      <c r="P66" s="292" t="str">
        <f t="shared" si="13"/>
        <v xml:space="preserve"> </v>
      </c>
      <c r="Q66" s="297">
        <f t="shared" si="14"/>
        <v>0</v>
      </c>
      <c r="R66" s="722"/>
      <c r="S66" s="292" t="str">
        <f t="shared" si="15"/>
        <v xml:space="preserve"> </v>
      </c>
      <c r="T66" s="297">
        <f t="shared" si="16"/>
        <v>0</v>
      </c>
      <c r="U66" s="722"/>
      <c r="V66" s="294" t="str">
        <f t="shared" si="17"/>
        <v xml:space="preserve"> </v>
      </c>
    </row>
    <row r="67" spans="1:22" ht="15.75">
      <c r="A67" s="44"/>
      <c r="B67" s="288"/>
      <c r="C67" s="289" t="s">
        <v>180</v>
      </c>
      <c r="D67" s="286"/>
      <c r="E67" s="286"/>
      <c r="F67" s="286"/>
      <c r="G67" s="286"/>
      <c r="H67" s="287" t="s">
        <v>185</v>
      </c>
      <c r="I67" s="483">
        <f>'Budget-ADA'!I67</f>
        <v>0</v>
      </c>
      <c r="J67" s="722"/>
      <c r="K67" s="297">
        <f>'Budget-ADA'!K67</f>
        <v>0</v>
      </c>
      <c r="L67" s="722"/>
      <c r="M67" s="293" t="str">
        <f>'Budget-ADA'!M67</f>
        <v xml:space="preserve"> </v>
      </c>
      <c r="N67" s="297">
        <f t="shared" si="12"/>
        <v>0</v>
      </c>
      <c r="O67" s="722"/>
      <c r="P67" s="292" t="str">
        <f t="shared" si="13"/>
        <v xml:space="preserve"> </v>
      </c>
      <c r="Q67" s="297">
        <f t="shared" si="14"/>
        <v>0</v>
      </c>
      <c r="R67" s="722"/>
      <c r="S67" s="292" t="str">
        <f t="shared" si="15"/>
        <v xml:space="preserve"> </v>
      </c>
      <c r="T67" s="297">
        <f t="shared" si="16"/>
        <v>0</v>
      </c>
      <c r="U67" s="722"/>
      <c r="V67" s="294" t="str">
        <f t="shared" si="17"/>
        <v xml:space="preserve"> </v>
      </c>
    </row>
    <row r="68" spans="1:22" ht="15.75">
      <c r="A68" s="44"/>
      <c r="B68" s="288"/>
      <c r="C68" s="146" t="s">
        <v>193</v>
      </c>
      <c r="D68" s="286"/>
      <c r="E68" s="286"/>
      <c r="F68" s="286"/>
      <c r="G68" s="286"/>
      <c r="H68" s="287" t="s">
        <v>186</v>
      </c>
      <c r="I68" s="483">
        <f>'Budget-ADA'!I68</f>
        <v>0</v>
      </c>
      <c r="J68" s="722"/>
      <c r="K68" s="297">
        <f>'Budget-ADA'!K68</f>
        <v>0</v>
      </c>
      <c r="L68" s="722"/>
      <c r="M68" s="293" t="str">
        <f>'Budget-ADA'!M68</f>
        <v xml:space="preserve"> </v>
      </c>
      <c r="N68" s="297">
        <f t="shared" si="12"/>
        <v>0</v>
      </c>
      <c r="O68" s="722"/>
      <c r="P68" s="292" t="str">
        <f t="shared" si="13"/>
        <v xml:space="preserve"> </v>
      </c>
      <c r="Q68" s="297">
        <f t="shared" si="14"/>
        <v>0</v>
      </c>
      <c r="R68" s="722"/>
      <c r="S68" s="292" t="str">
        <f t="shared" si="15"/>
        <v xml:space="preserve"> </v>
      </c>
      <c r="T68" s="297">
        <f t="shared" si="16"/>
        <v>0</v>
      </c>
      <c r="U68" s="722"/>
      <c r="V68" s="294" t="str">
        <f t="shared" si="17"/>
        <v xml:space="preserve"> </v>
      </c>
    </row>
    <row r="69" spans="1:22" ht="15.75">
      <c r="A69" s="44"/>
      <c r="B69" s="288"/>
      <c r="C69" s="289" t="s">
        <v>181</v>
      </c>
      <c r="D69" s="286"/>
      <c r="E69" s="286"/>
      <c r="F69" s="286"/>
      <c r="G69" s="286"/>
      <c r="H69" s="287" t="s">
        <v>187</v>
      </c>
      <c r="I69" s="483">
        <f>'Budget-ADA'!I69</f>
        <v>0</v>
      </c>
      <c r="J69" s="722"/>
      <c r="K69" s="297">
        <f>'Budget-ADA'!K69</f>
        <v>42.859200000000001</v>
      </c>
      <c r="L69" s="722"/>
      <c r="M69" s="293" t="str">
        <f>'Budget-ADA'!M69</f>
        <v xml:space="preserve"> </v>
      </c>
      <c r="N69" s="297">
        <f t="shared" si="12"/>
        <v>0</v>
      </c>
      <c r="O69" s="722"/>
      <c r="P69" s="292" t="str">
        <f t="shared" si="13"/>
        <v xml:space="preserve"> </v>
      </c>
      <c r="Q69" s="297">
        <f t="shared" si="14"/>
        <v>0</v>
      </c>
      <c r="R69" s="722"/>
      <c r="S69" s="292" t="str">
        <f t="shared" si="15"/>
        <v xml:space="preserve"> </v>
      </c>
      <c r="T69" s="297">
        <f t="shared" si="16"/>
        <v>0</v>
      </c>
      <c r="U69" s="722"/>
      <c r="V69" s="294" t="str">
        <f t="shared" si="17"/>
        <v xml:space="preserve"> </v>
      </c>
    </row>
    <row r="70" spans="1:22" ht="15.75">
      <c r="A70" s="113"/>
      <c r="B70" s="288"/>
      <c r="C70" s="146" t="s">
        <v>194</v>
      </c>
      <c r="D70" s="286"/>
      <c r="E70" s="286"/>
      <c r="F70" s="286"/>
      <c r="G70" s="286"/>
      <c r="H70" s="287" t="s">
        <v>198</v>
      </c>
      <c r="I70" s="483">
        <f>'Budget-ADA'!I70</f>
        <v>0</v>
      </c>
      <c r="J70" s="722"/>
      <c r="K70" s="297">
        <f>'Budget-ADA'!K70</f>
        <v>0</v>
      </c>
      <c r="L70" s="722"/>
      <c r="M70" s="293" t="str">
        <f>'Budget-ADA'!M70</f>
        <v xml:space="preserve"> </v>
      </c>
      <c r="N70" s="297">
        <f t="shared" si="12"/>
        <v>0</v>
      </c>
      <c r="O70" s="722"/>
      <c r="P70" s="292" t="str">
        <f t="shared" si="13"/>
        <v xml:space="preserve"> </v>
      </c>
      <c r="Q70" s="297">
        <f t="shared" si="14"/>
        <v>0</v>
      </c>
      <c r="R70" s="722"/>
      <c r="S70" s="292" t="str">
        <f t="shared" si="15"/>
        <v xml:space="preserve"> </v>
      </c>
      <c r="T70" s="297">
        <f t="shared" si="16"/>
        <v>0</v>
      </c>
      <c r="U70" s="722"/>
      <c r="V70" s="294" t="str">
        <f t="shared" si="17"/>
        <v xml:space="preserve"> </v>
      </c>
    </row>
    <row r="71" spans="1:22" ht="15.75">
      <c r="A71" s="113"/>
      <c r="B71" s="288"/>
      <c r="C71" s="289" t="s">
        <v>195</v>
      </c>
      <c r="D71" s="286"/>
      <c r="E71" s="286"/>
      <c r="F71" s="286"/>
      <c r="G71" s="286"/>
      <c r="H71" s="287" t="s">
        <v>199</v>
      </c>
      <c r="I71" s="483">
        <f>'Budget-ADA'!I71</f>
        <v>0</v>
      </c>
      <c r="J71" s="722"/>
      <c r="K71" s="297">
        <f>'Budget-ADA'!K71</f>
        <v>0</v>
      </c>
      <c r="L71" s="722"/>
      <c r="M71" s="293" t="str">
        <f>'Budget-ADA'!M71</f>
        <v xml:space="preserve"> </v>
      </c>
      <c r="N71" s="297">
        <f t="shared" si="12"/>
        <v>0</v>
      </c>
      <c r="O71" s="722"/>
      <c r="P71" s="292" t="str">
        <f t="shared" si="13"/>
        <v xml:space="preserve"> </v>
      </c>
      <c r="Q71" s="297">
        <f t="shared" si="14"/>
        <v>0</v>
      </c>
      <c r="R71" s="722"/>
      <c r="S71" s="292" t="str">
        <f t="shared" si="15"/>
        <v xml:space="preserve"> </v>
      </c>
      <c r="T71" s="297">
        <f t="shared" si="16"/>
        <v>0</v>
      </c>
      <c r="U71" s="722"/>
      <c r="V71" s="294" t="str">
        <f t="shared" si="17"/>
        <v xml:space="preserve"> </v>
      </c>
    </row>
    <row r="72" spans="1:22" ht="15.75">
      <c r="A72" s="113"/>
      <c r="B72" s="288"/>
      <c r="C72" s="146" t="s">
        <v>196</v>
      </c>
      <c r="D72" s="286"/>
      <c r="E72" s="286"/>
      <c r="F72" s="286"/>
      <c r="G72" s="286"/>
      <c r="H72" s="287" t="s">
        <v>200</v>
      </c>
      <c r="I72" s="483">
        <f>'Budget-ADA'!I72</f>
        <v>0</v>
      </c>
      <c r="J72" s="722"/>
      <c r="K72" s="297">
        <f>'Budget-ADA'!K72</f>
        <v>0</v>
      </c>
      <c r="L72" s="722"/>
      <c r="M72" s="497" t="str">
        <f>'Budget-ADA'!M72</f>
        <v xml:space="preserve"> </v>
      </c>
      <c r="N72" s="297">
        <f t="shared" si="12"/>
        <v>0</v>
      </c>
      <c r="O72" s="722"/>
      <c r="P72" s="292" t="str">
        <f t="shared" si="13"/>
        <v xml:space="preserve"> </v>
      </c>
      <c r="Q72" s="297">
        <f t="shared" si="14"/>
        <v>0</v>
      </c>
      <c r="R72" s="722"/>
      <c r="S72" s="292" t="str">
        <f t="shared" si="15"/>
        <v xml:space="preserve"> </v>
      </c>
      <c r="T72" s="297">
        <f t="shared" si="16"/>
        <v>0</v>
      </c>
      <c r="U72" s="722"/>
      <c r="V72" s="294" t="str">
        <f t="shared" si="17"/>
        <v xml:space="preserve"> </v>
      </c>
    </row>
    <row r="73" spans="1:22" ht="18.75" customHeight="1">
      <c r="A73" s="72"/>
      <c r="B73" s="1456" t="s">
        <v>380</v>
      </c>
      <c r="C73" s="1457"/>
      <c r="D73" s="1457"/>
      <c r="E73" s="1457"/>
      <c r="F73" s="1457"/>
      <c r="G73" s="1458"/>
      <c r="H73" s="287" t="s">
        <v>201</v>
      </c>
      <c r="I73" s="483">
        <f>'Budget-ADA'!I73</f>
        <v>62.28</v>
      </c>
      <c r="J73" s="296">
        <f>IF(('Budget-ADA'!J73="Cell G10 CANNOT be blank"), "Missing Data, BUDGET-ADA Tab, cell G10",'Budget-ADA'!J73)</f>
        <v>0</v>
      </c>
      <c r="K73" s="297">
        <f>'Budget-ADA'!K73</f>
        <v>714.32</v>
      </c>
      <c r="L73" s="498">
        <f>IF(('Budget-ADA'!L73="Cell G10 CANNOT be blank"), "Missing Data, BUDGET-ADA Tab, cell G10",'Budget-ADA'!L73)</f>
        <v>0</v>
      </c>
      <c r="M73" s="497">
        <f>'Budget-ADA'!M73</f>
        <v>10.469492614001286</v>
      </c>
      <c r="N73" s="295">
        <f>N65+N67+N69+N71</f>
        <v>0</v>
      </c>
      <c r="O73" s="722"/>
      <c r="P73" s="293" t="str">
        <f t="shared" si="13"/>
        <v xml:space="preserve"> </v>
      </c>
      <c r="Q73" s="295">
        <f>Q65+Q67+Q69+Q71</f>
        <v>0</v>
      </c>
      <c r="R73" s="722"/>
      <c r="S73" s="293" t="str">
        <f t="shared" si="15"/>
        <v xml:space="preserve"> </v>
      </c>
      <c r="T73" s="295">
        <f>T65+T67+T69+T71</f>
        <v>0</v>
      </c>
      <c r="U73" s="722"/>
      <c r="V73" s="490" t="str">
        <f t="shared" si="17"/>
        <v xml:space="preserve"> </v>
      </c>
    </row>
    <row r="74" spans="1:22" ht="15.75">
      <c r="A74" s="72"/>
      <c r="B74" s="1456" t="s">
        <v>381</v>
      </c>
      <c r="C74" s="1457"/>
      <c r="D74" s="1457"/>
      <c r="E74" s="1457"/>
      <c r="F74" s="1457"/>
      <c r="G74" s="1458"/>
      <c r="H74" s="287" t="s">
        <v>202</v>
      </c>
      <c r="I74" s="483">
        <f>'Budget-ADA'!I74</f>
        <v>0</v>
      </c>
      <c r="J74" s="296">
        <f>'Budget-ADA'!J74</f>
        <v>0</v>
      </c>
      <c r="K74" s="297">
        <f>'Budget-ADA'!K74</f>
        <v>0</v>
      </c>
      <c r="L74" s="498">
        <f>'Budget-ADA'!L74</f>
        <v>0</v>
      </c>
      <c r="M74" s="497" t="str">
        <f>'Budget-ADA'!M74</f>
        <v xml:space="preserve"> </v>
      </c>
      <c r="N74" s="295">
        <f>N66+N68+N70+N72</f>
        <v>0</v>
      </c>
      <c r="O74" s="498">
        <f>N74</f>
        <v>0</v>
      </c>
      <c r="P74" s="293" t="str">
        <f t="shared" si="13"/>
        <v xml:space="preserve"> </v>
      </c>
      <c r="Q74" s="295">
        <f>Q66+Q68+Q70+Q72</f>
        <v>0</v>
      </c>
      <c r="R74" s="498">
        <f>Q74</f>
        <v>0</v>
      </c>
      <c r="S74" s="293" t="str">
        <f t="shared" si="15"/>
        <v xml:space="preserve"> </v>
      </c>
      <c r="T74" s="295">
        <f>T66+T68+T70+T72</f>
        <v>0</v>
      </c>
      <c r="U74" s="498">
        <f>T74</f>
        <v>0</v>
      </c>
      <c r="V74" s="490" t="str">
        <f t="shared" si="17"/>
        <v xml:space="preserve"> </v>
      </c>
    </row>
    <row r="75" spans="1:22" ht="47.25" customHeight="1">
      <c r="A75" s="72"/>
      <c r="B75" s="1456" t="s">
        <v>378</v>
      </c>
      <c r="C75" s="1457"/>
      <c r="D75" s="1457"/>
      <c r="E75" s="1457"/>
      <c r="F75" s="1457"/>
      <c r="G75" s="1458"/>
      <c r="H75" s="287" t="s">
        <v>377</v>
      </c>
      <c r="I75" s="483">
        <f>'Budget-ADA'!I75</f>
        <v>62.28</v>
      </c>
      <c r="J75" s="498">
        <f>'Budget-ADA'!J75</f>
        <v>62.28</v>
      </c>
      <c r="K75" s="297">
        <f>'Budget-ADA'!K75</f>
        <v>714.32</v>
      </c>
      <c r="L75" s="498">
        <f>'Budget-ADA'!L75</f>
        <v>714.32</v>
      </c>
      <c r="M75" s="293">
        <f>'Budget-ADA'!M75</f>
        <v>10.469492614001286</v>
      </c>
      <c r="N75" s="295">
        <f>N73-N74</f>
        <v>0</v>
      </c>
      <c r="O75" s="498" t="str">
        <f>IF($G$10="","Cell G10 CANNOT be blank",N75*$G$10)</f>
        <v>Cell G10 CANNOT be blank</v>
      </c>
      <c r="P75" s="293" t="str">
        <f t="shared" si="13"/>
        <v xml:space="preserve"> </v>
      </c>
      <c r="Q75" s="297">
        <f>Q73-Q74</f>
        <v>0</v>
      </c>
      <c r="R75" s="498" t="str">
        <f>IF($G$10="","Cell G10 CANNOT be blank",Q75*$G$10)</f>
        <v>Cell G10 CANNOT be blank</v>
      </c>
      <c r="S75" s="293" t="str">
        <f t="shared" si="15"/>
        <v xml:space="preserve"> </v>
      </c>
      <c r="T75" s="297">
        <f>T73-T74</f>
        <v>0</v>
      </c>
      <c r="U75" s="498" t="str">
        <f>IF($G$10="","Cell G10 CANNOT be blank",T75*$G$10)</f>
        <v>Cell G10 CANNOT be blank</v>
      </c>
      <c r="V75" s="490" t="str">
        <f t="shared" si="17"/>
        <v xml:space="preserve"> </v>
      </c>
    </row>
    <row r="76" spans="1:22" ht="17.25" customHeight="1" thickBot="1">
      <c r="A76" s="281"/>
      <c r="B76" s="1477" t="s">
        <v>379</v>
      </c>
      <c r="C76" s="1478"/>
      <c r="D76" s="1478"/>
      <c r="E76" s="1478"/>
      <c r="F76" s="1478"/>
      <c r="G76" s="1479"/>
      <c r="H76" s="636"/>
      <c r="I76" s="1150">
        <f>'Budget-ADA'!I76</f>
        <v>0</v>
      </c>
      <c r="J76" s="282">
        <f>'Budget-ADA'!J76</f>
        <v>62.28</v>
      </c>
      <c r="K76" s="1151">
        <f>'Budget-ADA'!K76</f>
        <v>0</v>
      </c>
      <c r="L76" s="634">
        <f>'Budget-ADA'!L76</f>
        <v>714.32</v>
      </c>
      <c r="M76" s="1148"/>
      <c r="N76" s="1145"/>
      <c r="O76" s="1147" t="e">
        <f>O74+O75</f>
        <v>#VALUE!</v>
      </c>
      <c r="P76" s="1148"/>
      <c r="Q76" s="1145"/>
      <c r="R76" s="1147" t="e">
        <f>R74+R75</f>
        <v>#VALUE!</v>
      </c>
      <c r="S76" s="1148"/>
      <c r="T76" s="1145"/>
      <c r="U76" s="1147" t="e">
        <f>U74+U75</f>
        <v>#VALUE!</v>
      </c>
      <c r="V76" s="1149"/>
    </row>
    <row r="77" spans="1:22" ht="15.75">
      <c r="A77" s="41"/>
      <c r="B77" s="112"/>
      <c r="C77" s="37"/>
      <c r="D77" s="37"/>
      <c r="E77" s="37"/>
      <c r="F77" s="37"/>
      <c r="G77" s="37"/>
      <c r="H77" s="41"/>
      <c r="I77" s="269"/>
      <c r="J77" s="269"/>
      <c r="K77" s="269"/>
      <c r="L77" s="269"/>
      <c r="M77" s="269"/>
      <c r="N77" s="269"/>
      <c r="O77" s="269"/>
      <c r="P77" s="269"/>
      <c r="Q77" s="269"/>
      <c r="R77" s="269"/>
      <c r="S77" s="269"/>
      <c r="T77" s="269"/>
      <c r="U77" s="269"/>
    </row>
    <row r="78" spans="1:22" ht="21.75" customHeight="1">
      <c r="A78" s="633" t="s">
        <v>206</v>
      </c>
      <c r="B78" s="633"/>
      <c r="C78" s="269"/>
      <c r="D78" s="269"/>
      <c r="E78" s="269"/>
      <c r="F78" s="269"/>
      <c r="G78" s="269"/>
      <c r="H78" s="269"/>
      <c r="I78" s="7"/>
      <c r="J78" s="7"/>
      <c r="K78" s="7"/>
      <c r="L78" s="7"/>
      <c r="M78" s="7"/>
      <c r="N78" s="7"/>
      <c r="O78" s="7"/>
      <c r="P78" s="7"/>
      <c r="Q78" s="7"/>
      <c r="R78" s="7"/>
      <c r="S78" s="7"/>
      <c r="T78" s="7"/>
    </row>
    <row r="79" spans="1:22" ht="12.75">
      <c r="A79" s="7"/>
      <c r="B79" s="7"/>
      <c r="C79" s="7"/>
      <c r="D79" s="7"/>
      <c r="E79" s="7"/>
      <c r="F79" s="7"/>
      <c r="G79" s="7"/>
      <c r="H79" s="7"/>
      <c r="I79" s="7"/>
      <c r="J79" s="7"/>
      <c r="K79" s="7"/>
      <c r="L79" s="7"/>
      <c r="M79" s="7"/>
      <c r="N79" s="7"/>
      <c r="O79" s="7"/>
      <c r="P79" s="7"/>
      <c r="Q79" s="7"/>
      <c r="R79" s="7"/>
      <c r="S79" s="7"/>
      <c r="T79" s="7"/>
    </row>
    <row r="80" spans="1:22" ht="12.75">
      <c r="A80" s="7"/>
      <c r="B80" s="7"/>
      <c r="C80" s="7"/>
      <c r="D80" s="7"/>
      <c r="E80" s="7"/>
      <c r="F80" s="7"/>
      <c r="G80" s="7"/>
      <c r="H80" s="7"/>
      <c r="I80" s="7"/>
      <c r="J80" s="7"/>
      <c r="K80" s="7"/>
      <c r="L80" s="7"/>
      <c r="M80" s="7"/>
      <c r="N80" s="7"/>
      <c r="O80" s="7"/>
      <c r="P80" s="7"/>
      <c r="Q80" s="7"/>
      <c r="R80" s="7"/>
      <c r="S80" s="7"/>
      <c r="T80" s="7"/>
    </row>
    <row r="81" spans="1:20" ht="12.75">
      <c r="A81" s="7"/>
      <c r="B81" s="7"/>
      <c r="C81" s="7"/>
      <c r="D81" s="7"/>
      <c r="E81" s="7"/>
      <c r="F81" s="7"/>
      <c r="G81" s="7"/>
      <c r="H81" s="7"/>
      <c r="I81" s="7"/>
      <c r="J81" s="7"/>
      <c r="K81" s="7"/>
      <c r="L81" s="7"/>
      <c r="M81" s="7"/>
      <c r="N81" s="7"/>
      <c r="O81" s="7"/>
      <c r="P81" s="7"/>
      <c r="Q81" s="7"/>
      <c r="R81" s="7"/>
      <c r="S81" s="7"/>
      <c r="T81" s="7"/>
    </row>
    <row r="82" spans="1:20" ht="12.75">
      <c r="A82" s="7"/>
      <c r="B82" s="7"/>
      <c r="C82" s="7"/>
      <c r="D82" s="7"/>
      <c r="E82" s="7"/>
      <c r="F82" s="7"/>
      <c r="G82" s="7"/>
      <c r="H82" s="7"/>
      <c r="I82" s="7"/>
      <c r="J82" s="7"/>
      <c r="K82" s="7"/>
      <c r="L82" s="7"/>
      <c r="M82" s="7"/>
      <c r="N82" s="7"/>
      <c r="O82" s="7"/>
      <c r="P82" s="7"/>
      <c r="Q82" s="7"/>
      <c r="R82" s="7"/>
      <c r="S82" s="7"/>
      <c r="T82" s="7"/>
    </row>
    <row r="83" spans="1:20" ht="12.75">
      <c r="A83" s="7"/>
      <c r="B83" s="7"/>
      <c r="C83" s="7"/>
      <c r="D83" s="7"/>
      <c r="E83" s="7"/>
      <c r="F83" s="7"/>
      <c r="G83" s="7"/>
      <c r="H83" s="7"/>
      <c r="I83" s="7"/>
      <c r="J83" s="7"/>
      <c r="K83" s="7"/>
      <c r="L83" s="7"/>
      <c r="M83" s="7"/>
      <c r="N83" s="7"/>
      <c r="O83" s="7"/>
      <c r="P83" s="7"/>
      <c r="Q83" s="7"/>
      <c r="R83" s="7"/>
      <c r="S83" s="7"/>
      <c r="T83" s="7"/>
    </row>
    <row r="84" spans="1:20" ht="12.75">
      <c r="A84" s="7"/>
      <c r="B84" s="7"/>
      <c r="C84" s="7"/>
      <c r="D84" s="7"/>
      <c r="E84" s="7"/>
      <c r="F84" s="7"/>
      <c r="G84" s="7"/>
      <c r="H84" s="7"/>
      <c r="I84" s="7"/>
      <c r="J84" s="7"/>
      <c r="K84" s="7"/>
      <c r="L84" s="7"/>
      <c r="M84" s="7"/>
      <c r="N84" s="7"/>
      <c r="O84" s="7"/>
      <c r="P84" s="7"/>
      <c r="Q84" s="7"/>
      <c r="R84" s="7"/>
      <c r="S84" s="7"/>
      <c r="T84" s="7"/>
    </row>
    <row r="85" spans="1:20" ht="12.75">
      <c r="A85" s="7"/>
      <c r="B85" s="7"/>
      <c r="C85" s="7"/>
      <c r="D85" s="7"/>
      <c r="E85" s="7"/>
      <c r="F85" s="7"/>
      <c r="G85" s="7"/>
      <c r="H85" s="7"/>
      <c r="I85" s="7"/>
      <c r="J85" s="7"/>
      <c r="K85" s="7"/>
      <c r="L85" s="7"/>
      <c r="M85" s="7"/>
      <c r="N85" s="7"/>
      <c r="O85" s="7"/>
      <c r="P85" s="7"/>
      <c r="Q85" s="7"/>
      <c r="R85" s="7"/>
      <c r="S85" s="7"/>
      <c r="T85" s="7"/>
    </row>
    <row r="86" spans="1:20" ht="12.75">
      <c r="A86" s="7"/>
      <c r="B86" s="7"/>
      <c r="C86" s="7"/>
      <c r="D86" s="7"/>
      <c r="E86" s="7"/>
      <c r="F86" s="7"/>
      <c r="G86" s="7"/>
      <c r="H86" s="7"/>
      <c r="I86" s="7"/>
      <c r="J86" s="7"/>
      <c r="K86" s="7"/>
      <c r="L86" s="7"/>
      <c r="M86" s="7"/>
      <c r="N86" s="7"/>
      <c r="O86" s="7"/>
      <c r="P86" s="7"/>
      <c r="Q86" s="7"/>
      <c r="R86" s="7"/>
      <c r="S86" s="7"/>
      <c r="T86" s="7"/>
    </row>
    <row r="87" spans="1:20" ht="12.75">
      <c r="A87" s="7"/>
      <c r="B87" s="7"/>
      <c r="C87" s="7"/>
      <c r="D87" s="7"/>
      <c r="E87" s="7"/>
      <c r="F87" s="7"/>
      <c r="G87" s="7"/>
      <c r="H87" s="7"/>
      <c r="I87" s="7"/>
      <c r="J87" s="7"/>
      <c r="K87" s="7"/>
      <c r="L87" s="7"/>
      <c r="M87" s="7"/>
      <c r="N87" s="7"/>
      <c r="O87" s="7"/>
      <c r="P87" s="7"/>
      <c r="Q87" s="7"/>
      <c r="R87" s="7"/>
      <c r="S87" s="7"/>
      <c r="T87" s="7"/>
    </row>
    <row r="88" spans="1:20" ht="12.75">
      <c r="A88" s="7"/>
      <c r="B88" s="7"/>
      <c r="C88" s="7"/>
      <c r="D88" s="7"/>
      <c r="E88" s="7"/>
      <c r="F88" s="7"/>
      <c r="G88" s="7"/>
      <c r="H88" s="7"/>
    </row>
    <row r="89" spans="1:20" ht="12.75">
      <c r="A89" s="7"/>
    </row>
    <row r="90" spans="1:20" ht="12.75">
      <c r="A90" s="7"/>
    </row>
    <row r="91" spans="1:20" ht="12.75">
      <c r="A91" s="7"/>
    </row>
  </sheetData>
  <sheetProtection password="B5CC" sheet="1"/>
  <mergeCells count="26">
    <mergeCell ref="B75:G75"/>
    <mergeCell ref="B76:G76"/>
    <mergeCell ref="B47:G47"/>
    <mergeCell ref="B48:G48"/>
    <mergeCell ref="B49:G49"/>
    <mergeCell ref="B60:G60"/>
    <mergeCell ref="B61:G61"/>
    <mergeCell ref="B62:G62"/>
    <mergeCell ref="B34:G34"/>
    <mergeCell ref="B35:G35"/>
    <mergeCell ref="B36:G36"/>
    <mergeCell ref="B73:G73"/>
    <mergeCell ref="B74:G74"/>
    <mergeCell ref="V8:V9"/>
    <mergeCell ref="B23:G23"/>
    <mergeCell ref="I1:N1"/>
    <mergeCell ref="I2:N2"/>
    <mergeCell ref="A6:H6"/>
    <mergeCell ref="A7:G8"/>
    <mergeCell ref="I7:J7"/>
    <mergeCell ref="M8:M9"/>
    <mergeCell ref="P8:P9"/>
    <mergeCell ref="S8:S9"/>
    <mergeCell ref="B20:G20"/>
    <mergeCell ref="B21:G21"/>
    <mergeCell ref="B22:G22"/>
  </mergeCells>
  <conditionalFormatting sqref="I1:I2">
    <cfRule type="containsText" dxfId="125" priority="370" stopIfTrue="1" operator="containsText" text="Enter">
      <formula>NOT(ISERROR(SEARCH("Enter",I1)))</formula>
    </cfRule>
  </conditionalFormatting>
  <conditionalFormatting sqref="A7">
    <cfRule type="containsText" dxfId="124" priority="369" stopIfTrue="1" operator="containsText" text="Enter">
      <formula>NOT(ISERROR(SEARCH("Enter",A7)))</formula>
    </cfRule>
  </conditionalFormatting>
  <conditionalFormatting sqref="U22">
    <cfRule type="containsText" dxfId="123" priority="83" stopIfTrue="1" operator="containsText" text="Missin">
      <formula>NOT(ISERROR(SEARCH("Missin",U22)))</formula>
    </cfRule>
    <cfRule type="containsText" dxfId="122" priority="84" stopIfTrue="1" operator="containsText" text="Cell G10 CANNOT be blank">
      <formula>NOT(ISERROR(SEARCH("Cell G10 CANNOT be blank",U22)))</formula>
    </cfRule>
  </conditionalFormatting>
  <conditionalFormatting sqref="J21">
    <cfRule type="containsText" dxfId="121" priority="97" stopIfTrue="1" operator="containsText" text="Missin">
      <formula>NOT(ISERROR(SEARCH("Missin",J21)))</formula>
    </cfRule>
    <cfRule type="containsText" dxfId="120" priority="98" stopIfTrue="1" operator="containsText" text="Cell G10 CANNOT be blank">
      <formula>NOT(ISERROR(SEARCH("Cell G10 CANNOT be blank",J21)))</formula>
    </cfRule>
  </conditionalFormatting>
  <conditionalFormatting sqref="J20">
    <cfRule type="containsText" dxfId="119" priority="95" stopIfTrue="1" operator="containsText" text="Missin">
      <formula>NOT(ISERROR(SEARCH("Missin",J20)))</formula>
    </cfRule>
    <cfRule type="containsText" dxfId="118" priority="96" stopIfTrue="1" operator="containsText" text="Cell G10 CANNOT be blank">
      <formula>NOT(ISERROR(SEARCH("Cell G10 CANNOT be blank",J20)))</formula>
    </cfRule>
  </conditionalFormatting>
  <conditionalFormatting sqref="L20">
    <cfRule type="containsText" dxfId="117" priority="93" stopIfTrue="1" operator="containsText" text="Missin">
      <formula>NOT(ISERROR(SEARCH("Missin",L20)))</formula>
    </cfRule>
    <cfRule type="containsText" dxfId="116" priority="94" stopIfTrue="1" operator="containsText" text="Cell G10 CANNOT be blank">
      <formula>NOT(ISERROR(SEARCH("Cell G10 CANNOT be blank",L20)))</formula>
    </cfRule>
  </conditionalFormatting>
  <conditionalFormatting sqref="O22">
    <cfRule type="containsText" dxfId="115" priority="91" stopIfTrue="1" operator="containsText" text="Missin">
      <formula>NOT(ISERROR(SEARCH("Missin",O22)))</formula>
    </cfRule>
    <cfRule type="containsText" dxfId="114" priority="92" stopIfTrue="1" operator="containsText" text="Cell G10 CANNOT be blank">
      <formula>NOT(ISERROR(SEARCH("Cell G10 CANNOT be blank",O22)))</formula>
    </cfRule>
  </conditionalFormatting>
  <conditionalFormatting sqref="L21:L22">
    <cfRule type="containsText" dxfId="113" priority="89" stopIfTrue="1" operator="containsText" text="Missin">
      <formula>NOT(ISERROR(SEARCH("Missin",L21)))</formula>
    </cfRule>
    <cfRule type="containsText" dxfId="112" priority="90" stopIfTrue="1" operator="containsText" text="Cell G10 CANNOT be blank">
      <formula>NOT(ISERROR(SEARCH("Cell G10 CANNOT be blank",L21)))</formula>
    </cfRule>
  </conditionalFormatting>
  <conditionalFormatting sqref="O21">
    <cfRule type="containsText" dxfId="111" priority="88" stopIfTrue="1" operator="containsText" text="Cell G10 CANNOT be blank">
      <formula>NOT(ISERROR(SEARCH("Cell G10 CANNOT be blank",O21)))</formula>
    </cfRule>
  </conditionalFormatting>
  <conditionalFormatting sqref="R22">
    <cfRule type="containsText" dxfId="110" priority="86" stopIfTrue="1" operator="containsText" text="Missin">
      <formula>NOT(ISERROR(SEARCH("Missin",R22)))</formula>
    </cfRule>
    <cfRule type="containsText" dxfId="109" priority="87" stopIfTrue="1" operator="containsText" text="Cell G10 CANNOT be blank">
      <formula>NOT(ISERROR(SEARCH("Cell G10 CANNOT be blank",R22)))</formula>
    </cfRule>
  </conditionalFormatting>
  <conditionalFormatting sqref="R21">
    <cfRule type="containsText" dxfId="108" priority="85" stopIfTrue="1" operator="containsText" text="Cell G10 CANNOT be blank">
      <formula>NOT(ISERROR(SEARCH("Cell G10 CANNOT be blank",R21)))</formula>
    </cfRule>
  </conditionalFormatting>
  <conditionalFormatting sqref="U21">
    <cfRule type="containsText" dxfId="107" priority="82" stopIfTrue="1" operator="containsText" text="Cell G10 CANNOT be blank">
      <formula>NOT(ISERROR(SEARCH("Cell G10 CANNOT be blank",U21)))</formula>
    </cfRule>
  </conditionalFormatting>
  <conditionalFormatting sqref="L34">
    <cfRule type="containsText" dxfId="106" priority="76" stopIfTrue="1" operator="containsText" text="Missin">
      <formula>NOT(ISERROR(SEARCH("Missin",L34)))</formula>
    </cfRule>
    <cfRule type="containsText" dxfId="105" priority="77" stopIfTrue="1" operator="containsText" text="Cell G10 CANNOT be blank">
      <formula>NOT(ISERROR(SEARCH("Cell G10 CANNOT be blank",L34)))</formula>
    </cfRule>
  </conditionalFormatting>
  <conditionalFormatting sqref="O36">
    <cfRule type="containsText" dxfId="104" priority="74" stopIfTrue="1" operator="containsText" text="Missin">
      <formula>NOT(ISERROR(SEARCH("Missin",O36)))</formula>
    </cfRule>
    <cfRule type="containsText" dxfId="103" priority="75" stopIfTrue="1" operator="containsText" text="Cell G10 CANNOT be blank">
      <formula>NOT(ISERROR(SEARCH("Cell G10 CANNOT be blank",O36)))</formula>
    </cfRule>
  </conditionalFormatting>
  <conditionalFormatting sqref="L35:L36">
    <cfRule type="containsText" dxfId="102" priority="72" stopIfTrue="1" operator="containsText" text="Missin">
      <formula>NOT(ISERROR(SEARCH("Missin",L35)))</formula>
    </cfRule>
    <cfRule type="containsText" dxfId="101" priority="73" stopIfTrue="1" operator="containsText" text="Cell G10 CANNOT be blank">
      <formula>NOT(ISERROR(SEARCH("Cell G10 CANNOT be blank",L35)))</formula>
    </cfRule>
  </conditionalFormatting>
  <conditionalFormatting sqref="J35">
    <cfRule type="containsText" dxfId="100" priority="80" stopIfTrue="1" operator="containsText" text="Missin">
      <formula>NOT(ISERROR(SEARCH("Missin",J35)))</formula>
    </cfRule>
    <cfRule type="containsText" dxfId="99" priority="81" stopIfTrue="1" operator="containsText" text="Cell G10 CANNOT be blank">
      <formula>NOT(ISERROR(SEARCH("Cell G10 CANNOT be blank",J35)))</formula>
    </cfRule>
  </conditionalFormatting>
  <conditionalFormatting sqref="J34">
    <cfRule type="containsText" dxfId="98" priority="78" stopIfTrue="1" operator="containsText" text="Missin">
      <formula>NOT(ISERROR(SEARCH("Missin",J34)))</formula>
    </cfRule>
    <cfRule type="containsText" dxfId="97" priority="79" stopIfTrue="1" operator="containsText" text="Cell G10 CANNOT be blank">
      <formula>NOT(ISERROR(SEARCH("Cell G10 CANNOT be blank",J34)))</formula>
    </cfRule>
  </conditionalFormatting>
  <conditionalFormatting sqref="O35">
    <cfRule type="containsText" dxfId="96" priority="71" stopIfTrue="1" operator="containsText" text="Cell G10 CANNOT be blank">
      <formula>NOT(ISERROR(SEARCH("Cell G10 CANNOT be blank",O35)))</formula>
    </cfRule>
  </conditionalFormatting>
  <conditionalFormatting sqref="R36">
    <cfRule type="containsText" dxfId="95" priority="69" stopIfTrue="1" operator="containsText" text="Missin">
      <formula>NOT(ISERROR(SEARCH("Missin",R36)))</formula>
    </cfRule>
    <cfRule type="containsText" dxfId="94" priority="70" stopIfTrue="1" operator="containsText" text="Cell G10 CANNOT be blank">
      <formula>NOT(ISERROR(SEARCH("Cell G10 CANNOT be blank",R36)))</formula>
    </cfRule>
  </conditionalFormatting>
  <conditionalFormatting sqref="R35">
    <cfRule type="containsText" dxfId="93" priority="68" stopIfTrue="1" operator="containsText" text="Cell G10 CANNOT be blank">
      <formula>NOT(ISERROR(SEARCH("Cell G10 CANNOT be blank",R35)))</formula>
    </cfRule>
  </conditionalFormatting>
  <conditionalFormatting sqref="U36">
    <cfRule type="containsText" dxfId="92" priority="66" stopIfTrue="1" operator="containsText" text="Missin">
      <formula>NOT(ISERROR(SEARCH("Missin",U36)))</formula>
    </cfRule>
    <cfRule type="containsText" dxfId="91" priority="67" stopIfTrue="1" operator="containsText" text="Cell G10 CANNOT be blank">
      <formula>NOT(ISERROR(SEARCH("Cell G10 CANNOT be blank",U36)))</formula>
    </cfRule>
  </conditionalFormatting>
  <conditionalFormatting sqref="U35">
    <cfRule type="containsText" dxfId="90" priority="65" stopIfTrue="1" operator="containsText" text="Cell G10 CANNOT be blank">
      <formula>NOT(ISERROR(SEARCH("Cell G10 CANNOT be blank",U35)))</formula>
    </cfRule>
  </conditionalFormatting>
  <conditionalFormatting sqref="R49">
    <cfRule type="containsText" dxfId="89" priority="52" stopIfTrue="1" operator="containsText" text="Missin">
      <formula>NOT(ISERROR(SEARCH("Missin",R49)))</formula>
    </cfRule>
    <cfRule type="containsText" dxfId="88" priority="53" stopIfTrue="1" operator="containsText" text="Cell G10 CANNOT be blank">
      <formula>NOT(ISERROR(SEARCH("Cell G10 CANNOT be blank",R49)))</formula>
    </cfRule>
  </conditionalFormatting>
  <conditionalFormatting sqref="J48">
    <cfRule type="containsText" dxfId="87" priority="63" stopIfTrue="1" operator="containsText" text="Missin">
      <formula>NOT(ISERROR(SEARCH("Missin",J48)))</formula>
    </cfRule>
    <cfRule type="containsText" dxfId="86" priority="64" stopIfTrue="1" operator="containsText" text="Cell G10 CANNOT be blank">
      <formula>NOT(ISERROR(SEARCH("Cell G10 CANNOT be blank",J48)))</formula>
    </cfRule>
  </conditionalFormatting>
  <conditionalFormatting sqref="J47">
    <cfRule type="containsText" dxfId="85" priority="61" stopIfTrue="1" operator="containsText" text="Missin">
      <formula>NOT(ISERROR(SEARCH("Missin",J47)))</formula>
    </cfRule>
    <cfRule type="containsText" dxfId="84" priority="62" stopIfTrue="1" operator="containsText" text="Cell G10 CANNOT be blank">
      <formula>NOT(ISERROR(SEARCH("Cell G10 CANNOT be blank",J47)))</formula>
    </cfRule>
  </conditionalFormatting>
  <conditionalFormatting sqref="L47">
    <cfRule type="containsText" dxfId="83" priority="59" stopIfTrue="1" operator="containsText" text="Missin">
      <formula>NOT(ISERROR(SEARCH("Missin",L47)))</formula>
    </cfRule>
    <cfRule type="containsText" dxfId="82" priority="60" stopIfTrue="1" operator="containsText" text="Cell G10 CANNOT be blank">
      <formula>NOT(ISERROR(SEARCH("Cell G10 CANNOT be blank",L47)))</formula>
    </cfRule>
  </conditionalFormatting>
  <conditionalFormatting sqref="O49">
    <cfRule type="containsText" dxfId="81" priority="57" stopIfTrue="1" operator="containsText" text="Missin">
      <formula>NOT(ISERROR(SEARCH("Missin",O49)))</formula>
    </cfRule>
    <cfRule type="containsText" dxfId="80" priority="58" stopIfTrue="1" operator="containsText" text="Cell G10 CANNOT be blank">
      <formula>NOT(ISERROR(SEARCH("Cell G10 CANNOT be blank",O49)))</formula>
    </cfRule>
  </conditionalFormatting>
  <conditionalFormatting sqref="L48:L49">
    <cfRule type="containsText" dxfId="79" priority="55" stopIfTrue="1" operator="containsText" text="Missin">
      <formula>NOT(ISERROR(SEARCH("Missin",L48)))</formula>
    </cfRule>
    <cfRule type="containsText" dxfId="78" priority="56" stopIfTrue="1" operator="containsText" text="Cell G10 CANNOT be blank">
      <formula>NOT(ISERROR(SEARCH("Cell G10 CANNOT be blank",L48)))</formula>
    </cfRule>
  </conditionalFormatting>
  <conditionalFormatting sqref="O48">
    <cfRule type="containsText" dxfId="77" priority="54" stopIfTrue="1" operator="containsText" text="Cell G10 CANNOT be blank">
      <formula>NOT(ISERROR(SEARCH("Cell G10 CANNOT be blank",O48)))</formula>
    </cfRule>
  </conditionalFormatting>
  <conditionalFormatting sqref="R48">
    <cfRule type="containsText" dxfId="76" priority="51" stopIfTrue="1" operator="containsText" text="Cell G10 CANNOT be blank">
      <formula>NOT(ISERROR(SEARCH("Cell G10 CANNOT be blank",R48)))</formula>
    </cfRule>
  </conditionalFormatting>
  <conditionalFormatting sqref="U49">
    <cfRule type="containsText" dxfId="75" priority="49" stopIfTrue="1" operator="containsText" text="Missin">
      <formula>NOT(ISERROR(SEARCH("Missin",U49)))</formula>
    </cfRule>
    <cfRule type="containsText" dxfId="74" priority="50" stopIfTrue="1" operator="containsText" text="Cell G10 CANNOT be blank">
      <formula>NOT(ISERROR(SEARCH("Cell G10 CANNOT be blank",U49)))</formula>
    </cfRule>
  </conditionalFormatting>
  <conditionalFormatting sqref="U48">
    <cfRule type="containsText" dxfId="73" priority="48" stopIfTrue="1" operator="containsText" text="Cell G10 CANNOT be blank">
      <formula>NOT(ISERROR(SEARCH("Cell G10 CANNOT be blank",U48)))</formula>
    </cfRule>
  </conditionalFormatting>
  <conditionalFormatting sqref="L60">
    <cfRule type="containsText" dxfId="72" priority="42" stopIfTrue="1" operator="containsText" text="Missin">
      <formula>NOT(ISERROR(SEARCH("Missin",L60)))</formula>
    </cfRule>
    <cfRule type="containsText" dxfId="71" priority="43" stopIfTrue="1" operator="containsText" text="Cell G10 CANNOT be blank">
      <formula>NOT(ISERROR(SEARCH("Cell G10 CANNOT be blank",L60)))</formula>
    </cfRule>
  </conditionalFormatting>
  <conditionalFormatting sqref="J61">
    <cfRule type="containsText" dxfId="70" priority="46" stopIfTrue="1" operator="containsText" text="Missin">
      <formula>NOT(ISERROR(SEARCH("Missin",J61)))</formula>
    </cfRule>
    <cfRule type="containsText" dxfId="69" priority="47" stopIfTrue="1" operator="containsText" text="Cell G10 CANNOT be blank">
      <formula>NOT(ISERROR(SEARCH("Cell G10 CANNOT be blank",J61)))</formula>
    </cfRule>
  </conditionalFormatting>
  <conditionalFormatting sqref="J60">
    <cfRule type="containsText" dxfId="68" priority="44" stopIfTrue="1" operator="containsText" text="Missin">
      <formula>NOT(ISERROR(SEARCH("Missin",J60)))</formula>
    </cfRule>
    <cfRule type="containsText" dxfId="67" priority="45" stopIfTrue="1" operator="containsText" text="Cell G10 CANNOT be blank">
      <formula>NOT(ISERROR(SEARCH("Cell G10 CANNOT be blank",J60)))</formula>
    </cfRule>
  </conditionalFormatting>
  <conditionalFormatting sqref="O62">
    <cfRule type="containsText" dxfId="66" priority="40" stopIfTrue="1" operator="containsText" text="Missin">
      <formula>NOT(ISERROR(SEARCH("Missin",O62)))</formula>
    </cfRule>
    <cfRule type="containsText" dxfId="65" priority="41" stopIfTrue="1" operator="containsText" text="Cell G10 CANNOT be blank">
      <formula>NOT(ISERROR(SEARCH("Cell G10 CANNOT be blank",O62)))</formula>
    </cfRule>
  </conditionalFormatting>
  <conditionalFormatting sqref="L61:L62">
    <cfRule type="containsText" dxfId="64" priority="38" stopIfTrue="1" operator="containsText" text="Missin">
      <formula>NOT(ISERROR(SEARCH("Missin",L61)))</formula>
    </cfRule>
    <cfRule type="containsText" dxfId="63" priority="39" stopIfTrue="1" operator="containsText" text="Cell G10 CANNOT be blank">
      <formula>NOT(ISERROR(SEARCH("Cell G10 CANNOT be blank",L61)))</formula>
    </cfRule>
  </conditionalFormatting>
  <conditionalFormatting sqref="O61">
    <cfRule type="containsText" dxfId="62" priority="37" stopIfTrue="1" operator="containsText" text="Cell G10 CANNOT be blank">
      <formula>NOT(ISERROR(SEARCH("Cell G10 CANNOT be blank",O61)))</formula>
    </cfRule>
  </conditionalFormatting>
  <conditionalFormatting sqref="R62">
    <cfRule type="containsText" dxfId="61" priority="35" stopIfTrue="1" operator="containsText" text="Missin">
      <formula>NOT(ISERROR(SEARCH("Missin",R62)))</formula>
    </cfRule>
    <cfRule type="containsText" dxfId="60" priority="36" stopIfTrue="1" operator="containsText" text="Cell G10 CANNOT be blank">
      <formula>NOT(ISERROR(SEARCH("Cell G10 CANNOT be blank",R62)))</formula>
    </cfRule>
  </conditionalFormatting>
  <conditionalFormatting sqref="R61">
    <cfRule type="containsText" dxfId="59" priority="34" stopIfTrue="1" operator="containsText" text="Cell G10 CANNOT be blank">
      <formula>NOT(ISERROR(SEARCH("Cell G10 CANNOT be blank",R61)))</formula>
    </cfRule>
  </conditionalFormatting>
  <conditionalFormatting sqref="U62">
    <cfRule type="containsText" dxfId="58" priority="32" stopIfTrue="1" operator="containsText" text="Missin">
      <formula>NOT(ISERROR(SEARCH("Missin",U62)))</formula>
    </cfRule>
    <cfRule type="containsText" dxfId="57" priority="33" stopIfTrue="1" operator="containsText" text="Cell G10 CANNOT be blank">
      <formula>NOT(ISERROR(SEARCH("Cell G10 CANNOT be blank",U62)))</formula>
    </cfRule>
  </conditionalFormatting>
  <conditionalFormatting sqref="U61">
    <cfRule type="containsText" dxfId="56" priority="31" stopIfTrue="1" operator="containsText" text="Cell G10 CANNOT be blank">
      <formula>NOT(ISERROR(SEARCH("Cell G10 CANNOT be blank",U61)))</formula>
    </cfRule>
  </conditionalFormatting>
  <conditionalFormatting sqref="U74">
    <cfRule type="containsText" dxfId="55" priority="14" stopIfTrue="1" operator="containsText" text="Cell G10 CANNOT be blank">
      <formula>NOT(ISERROR(SEARCH("Cell G10 CANNOT be blank",U74)))</formula>
    </cfRule>
  </conditionalFormatting>
  <conditionalFormatting sqref="J74">
    <cfRule type="containsText" dxfId="54" priority="29" stopIfTrue="1" operator="containsText" text="Missin">
      <formula>NOT(ISERROR(SEARCH("Missin",J74)))</formula>
    </cfRule>
    <cfRule type="containsText" dxfId="53" priority="30" stopIfTrue="1" operator="containsText" text="Cell G10 CANNOT be blank">
      <formula>NOT(ISERROR(SEARCH("Cell G10 CANNOT be blank",J74)))</formula>
    </cfRule>
  </conditionalFormatting>
  <conditionalFormatting sqref="J73">
    <cfRule type="containsText" dxfId="52" priority="27" stopIfTrue="1" operator="containsText" text="Missin">
      <formula>NOT(ISERROR(SEARCH("Missin",J73)))</formula>
    </cfRule>
    <cfRule type="containsText" dxfId="51" priority="28" stopIfTrue="1" operator="containsText" text="Cell G10 CANNOT be blank">
      <formula>NOT(ISERROR(SEARCH("Cell G10 CANNOT be blank",J73)))</formula>
    </cfRule>
  </conditionalFormatting>
  <conditionalFormatting sqref="L73">
    <cfRule type="containsText" dxfId="50" priority="25" stopIfTrue="1" operator="containsText" text="Missin">
      <formula>NOT(ISERROR(SEARCH("Missin",L73)))</formula>
    </cfRule>
    <cfRule type="containsText" dxfId="49" priority="26" stopIfTrue="1" operator="containsText" text="Cell G10 CANNOT be blank">
      <formula>NOT(ISERROR(SEARCH("Cell G10 CANNOT be blank",L73)))</formula>
    </cfRule>
  </conditionalFormatting>
  <conditionalFormatting sqref="O75">
    <cfRule type="containsText" dxfId="48" priority="23" stopIfTrue="1" operator="containsText" text="Missin">
      <formula>NOT(ISERROR(SEARCH("Missin",O75)))</formula>
    </cfRule>
    <cfRule type="containsText" dxfId="47" priority="24" stopIfTrue="1" operator="containsText" text="Cell G10 CANNOT be blank">
      <formula>NOT(ISERROR(SEARCH("Cell G10 CANNOT be blank",O75)))</formula>
    </cfRule>
  </conditionalFormatting>
  <conditionalFormatting sqref="L74:L75">
    <cfRule type="containsText" dxfId="46" priority="21" stopIfTrue="1" operator="containsText" text="Missin">
      <formula>NOT(ISERROR(SEARCH("Missin",L74)))</formula>
    </cfRule>
    <cfRule type="containsText" dxfId="45" priority="22" stopIfTrue="1" operator="containsText" text="Cell G10 CANNOT be blank">
      <formula>NOT(ISERROR(SEARCH("Cell G10 CANNOT be blank",L74)))</formula>
    </cfRule>
  </conditionalFormatting>
  <conditionalFormatting sqref="O74">
    <cfRule type="containsText" dxfId="44" priority="20" stopIfTrue="1" operator="containsText" text="Cell G10 CANNOT be blank">
      <formula>NOT(ISERROR(SEARCH("Cell G10 CANNOT be blank",O74)))</formula>
    </cfRule>
  </conditionalFormatting>
  <conditionalFormatting sqref="R75">
    <cfRule type="containsText" dxfId="43" priority="18" stopIfTrue="1" operator="containsText" text="Missin">
      <formula>NOT(ISERROR(SEARCH("Missin",R75)))</formula>
    </cfRule>
    <cfRule type="containsText" dxfId="42" priority="19" stopIfTrue="1" operator="containsText" text="Cell G10 CANNOT be blank">
      <formula>NOT(ISERROR(SEARCH("Cell G10 CANNOT be blank",R75)))</formula>
    </cfRule>
  </conditionalFormatting>
  <conditionalFormatting sqref="R74">
    <cfRule type="containsText" dxfId="41" priority="17" stopIfTrue="1" operator="containsText" text="Cell G10 CANNOT be blank">
      <formula>NOT(ISERROR(SEARCH("Cell G10 CANNOT be blank",R74)))</formula>
    </cfRule>
  </conditionalFormatting>
  <conditionalFormatting sqref="U75">
    <cfRule type="containsText" dxfId="40" priority="15" stopIfTrue="1" operator="containsText" text="Missin">
      <formula>NOT(ISERROR(SEARCH("Missin",U75)))</formula>
    </cfRule>
    <cfRule type="containsText" dxfId="39" priority="16" stopIfTrue="1" operator="containsText" text="Cell G10 CANNOT be blank">
      <formula>NOT(ISERROR(SEARCH("Cell G10 CANNOT be blank",U75)))</formula>
    </cfRule>
  </conditionalFormatting>
  <conditionalFormatting sqref="O76 R76 U76">
    <cfRule type="containsText" dxfId="38" priority="13" stopIfTrue="1" operator="containsText" text="Cell G10 CANNOT be blank">
      <formula>NOT(ISERROR(SEARCH("Cell G10 CANNOT be blank",O76)))</formula>
    </cfRule>
  </conditionalFormatting>
  <conditionalFormatting sqref="L76">
    <cfRule type="containsText" dxfId="37" priority="11" stopIfTrue="1" operator="containsText" text="Missin">
      <formula>NOT(ISERROR(SEARCH("Missin",L76)))</formula>
    </cfRule>
    <cfRule type="containsText" dxfId="36" priority="12" stopIfTrue="1" operator="containsText" text="Cell G10 CANNOT be blank">
      <formula>NOT(ISERROR(SEARCH("Cell G10 CANNOT be blank",L76)))</formula>
    </cfRule>
  </conditionalFormatting>
  <conditionalFormatting sqref="J22">
    <cfRule type="containsText" dxfId="35" priority="9" stopIfTrue="1" operator="containsText" text="Missin">
      <formula>NOT(ISERROR(SEARCH("Missin",J22)))</formula>
    </cfRule>
    <cfRule type="containsText" dxfId="34" priority="10" stopIfTrue="1" operator="containsText" text="Cell G10 CANNOT be blank">
      <formula>NOT(ISERROR(SEARCH("Cell G10 CANNOT be blank",J22)))</formula>
    </cfRule>
  </conditionalFormatting>
  <conditionalFormatting sqref="J36">
    <cfRule type="containsText" dxfId="33" priority="7" stopIfTrue="1" operator="containsText" text="Missin">
      <formula>NOT(ISERROR(SEARCH("Missin",J36)))</formula>
    </cfRule>
    <cfRule type="containsText" dxfId="32" priority="8" stopIfTrue="1" operator="containsText" text="Cell G10 CANNOT be blank">
      <formula>NOT(ISERROR(SEARCH("Cell G10 CANNOT be blank",J36)))</formula>
    </cfRule>
  </conditionalFormatting>
  <conditionalFormatting sqref="J49">
    <cfRule type="containsText" dxfId="31" priority="5" stopIfTrue="1" operator="containsText" text="Missin">
      <formula>NOT(ISERROR(SEARCH("Missin",J49)))</formula>
    </cfRule>
    <cfRule type="containsText" dxfId="30" priority="6" stopIfTrue="1" operator="containsText" text="Cell G10 CANNOT be blank">
      <formula>NOT(ISERROR(SEARCH("Cell G10 CANNOT be blank",J49)))</formula>
    </cfRule>
  </conditionalFormatting>
  <conditionalFormatting sqref="J62">
    <cfRule type="containsText" dxfId="29" priority="3" stopIfTrue="1" operator="containsText" text="Missin">
      <formula>NOT(ISERROR(SEARCH("Missin",J62)))</formula>
    </cfRule>
    <cfRule type="containsText" dxfId="28" priority="4" stopIfTrue="1" operator="containsText" text="Cell G10 CANNOT be blank">
      <formula>NOT(ISERROR(SEARCH("Cell G10 CANNOT be blank",J62)))</formula>
    </cfRule>
  </conditionalFormatting>
  <conditionalFormatting sqref="J75">
    <cfRule type="containsText" dxfId="27" priority="1" stopIfTrue="1" operator="containsText" text="Missin">
      <formula>NOT(ISERROR(SEARCH("Missin",J75)))</formula>
    </cfRule>
    <cfRule type="containsText" dxfId="26" priority="2" stopIfTrue="1" operator="containsText" text="Cell G10 CANNOT be blank">
      <formula>NOT(ISERROR(SEARCH("Cell G10 CANNOT be blank",J75)))</formula>
    </cfRule>
  </conditionalFormatting>
  <printOptions horizontalCentered="1"/>
  <pageMargins left="0.25" right="0.25" top="0.75" bottom="0.75" header="0.3" footer="0.3"/>
  <pageSetup scale="49" fitToHeight="2" orientation="landscape" r:id="rId1"/>
  <headerFooter alignWithMargins="0">
    <oddHeader>&amp;RPage &amp;P of &amp;N</oddHeader>
  </headerFooter>
  <rowBreaks count="1" manualBreakCount="1">
    <brk id="50" max="21"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tabColor theme="5"/>
    <pageSetUpPr fitToPage="1"/>
  </sheetPr>
  <dimension ref="A1:AH58"/>
  <sheetViews>
    <sheetView showGridLines="0" zoomScaleNormal="100" workbookViewId="0">
      <pane xSplit="6" ySplit="6" topLeftCell="G10" activePane="bottomRight" state="frozen"/>
      <selection activeCell="J13" sqref="J13"/>
      <selection pane="topRight" activeCell="J13" sqref="J13"/>
      <selection pane="bottomLeft" activeCell="J13" sqref="J13"/>
      <selection pane="bottomRight" activeCell="B35" sqref="B35"/>
    </sheetView>
  </sheetViews>
  <sheetFormatPr defaultRowHeight="12.75"/>
  <cols>
    <col min="1" max="1" width="3.85546875" customWidth="1"/>
    <col min="2" max="2" width="15.85546875" customWidth="1"/>
    <col min="3" max="3" width="11" customWidth="1"/>
    <col min="4" max="4" width="29.7109375" customWidth="1"/>
    <col min="6" max="6" width="13.7109375" customWidth="1"/>
    <col min="7" max="8" width="15.28515625" customWidth="1"/>
    <col min="9" max="9" width="11.28515625" customWidth="1"/>
    <col min="10" max="10" width="15.28515625" customWidth="1"/>
    <col min="11" max="11" width="11.28515625" customWidth="1"/>
    <col min="12" max="30" width="9.140625" style="1383" customWidth="1"/>
  </cols>
  <sheetData>
    <row r="1" spans="1:34" s="2" customFormat="1" ht="15.75">
      <c r="A1" s="1411" t="str">
        <f>IF('INTERIM-CERTIFICATION'!$M$1="","CHARTER NAME: Enter Charter Name on INTERIM-CERTIFICATION Worksheet",(CONCATENATE("CHARTER NAME: ",'INTERIM-CERTIFICATION'!$M$1)))</f>
        <v>CHARTER NAME: Elite Academic Academy - Adult Work Force Investment</v>
      </c>
      <c r="B1" s="1411"/>
      <c r="C1" s="1411"/>
      <c r="D1" s="1411"/>
      <c r="E1" s="1411"/>
      <c r="F1" s="1411"/>
      <c r="G1" s="13"/>
      <c r="H1" s="13"/>
      <c r="I1" s="13"/>
      <c r="J1" s="1"/>
      <c r="K1" s="1"/>
      <c r="L1" s="3"/>
      <c r="M1" s="3"/>
      <c r="N1" s="3"/>
      <c r="O1" s="3"/>
      <c r="P1" s="3"/>
      <c r="Q1" s="3"/>
      <c r="R1" s="3"/>
      <c r="S1" s="3"/>
      <c r="T1" s="3"/>
      <c r="U1" s="3"/>
      <c r="V1" s="3"/>
      <c r="W1" s="3"/>
      <c r="X1" s="3"/>
      <c r="Y1" s="3"/>
      <c r="Z1" s="3"/>
      <c r="AA1" s="3"/>
      <c r="AB1" s="3"/>
      <c r="AC1" s="3"/>
      <c r="AD1" s="3"/>
      <c r="AE1" s="1"/>
      <c r="AF1" s="1"/>
      <c r="AG1" s="1"/>
      <c r="AH1" s="1"/>
    </row>
    <row r="2" spans="1:34" s="2" customFormat="1" ht="15.75">
      <c r="A2" s="1411" t="str">
        <f>IF('INTERIM-CERTIFICATION'!$M$2="","CDS #: Enter Charter CDS # on INTERIM-CERTIFICATION Worksheet",(_xlfn.CONCAT("CDS #: ",'INTERIM-CERTIFICATION'!$M$2)))</f>
        <v>CDS #: 36-75051-0138107</v>
      </c>
      <c r="B2" s="1411"/>
      <c r="C2" s="1411"/>
      <c r="D2" s="1411"/>
      <c r="E2" s="1411"/>
      <c r="F2" s="1411"/>
      <c r="G2" s="86"/>
      <c r="H2" s="86"/>
      <c r="I2" s="86"/>
      <c r="J2" s="1"/>
      <c r="K2" s="1"/>
      <c r="L2" s="3"/>
      <c r="M2" s="3"/>
      <c r="N2" s="3"/>
      <c r="O2" s="3"/>
      <c r="P2" s="3"/>
      <c r="Q2" s="3"/>
      <c r="R2" s="3"/>
      <c r="S2" s="3"/>
      <c r="T2" s="3"/>
      <c r="U2" s="3"/>
      <c r="V2" s="3"/>
      <c r="W2" s="3"/>
      <c r="X2" s="3"/>
      <c r="Y2" s="3"/>
      <c r="Z2" s="3"/>
      <c r="AA2" s="3"/>
      <c r="AB2" s="3"/>
      <c r="AC2" s="3"/>
      <c r="AD2" s="3"/>
      <c r="AE2" s="1"/>
      <c r="AF2" s="1"/>
      <c r="AG2" s="1"/>
      <c r="AH2" s="1"/>
    </row>
    <row r="3" spans="1:34" s="2" customFormat="1" ht="15.75">
      <c r="A3" s="1411" t="str">
        <f>IF('INTERIM-CERTIFICATION'!$M$5="","CHARTER #: Enter Charter # on INTERIM-CERTIFICATION Worksheet",(_xlfn.CONCAT("CHARTER #: ",'INTERIM-CERTIFICATION'!$M$5)))</f>
        <v>CHARTER #: 1975</v>
      </c>
      <c r="B3" s="1411"/>
      <c r="C3" s="1411"/>
      <c r="D3" s="1411"/>
      <c r="E3" s="1411"/>
      <c r="F3" s="1411"/>
      <c r="G3" s="13"/>
      <c r="H3" s="13"/>
      <c r="I3" s="13"/>
      <c r="J3" s="1"/>
      <c r="K3" s="1"/>
      <c r="L3" s="3"/>
      <c r="M3" s="3"/>
      <c r="N3" s="3"/>
      <c r="O3" s="3"/>
      <c r="P3" s="3"/>
      <c r="Q3" s="3"/>
      <c r="R3" s="3"/>
      <c r="S3" s="3"/>
      <c r="T3" s="3"/>
      <c r="U3" s="3"/>
      <c r="V3" s="3"/>
      <c r="W3" s="3"/>
      <c r="X3" s="3"/>
      <c r="Y3" s="3"/>
      <c r="Z3" s="3"/>
      <c r="AA3" s="3"/>
      <c r="AB3" s="3"/>
      <c r="AC3" s="3"/>
      <c r="AD3" s="3"/>
      <c r="AE3" s="1"/>
      <c r="AF3" s="1"/>
      <c r="AG3" s="1"/>
      <c r="AH3" s="1"/>
    </row>
    <row r="4" spans="1:34" s="2" customFormat="1" ht="15.75">
      <c r="A4" s="1486" t="str">
        <f>'2nd Interim-ADA'!J4</f>
        <v>Fiscal Year 2020-21 Second Interim Report</v>
      </c>
      <c r="B4" s="1486"/>
      <c r="C4" s="1486"/>
      <c r="D4" s="1486"/>
      <c r="E4" s="1486"/>
      <c r="F4" s="1486"/>
      <c r="G4" s="1486"/>
      <c r="H4" s="1486"/>
      <c r="I4" s="1486"/>
      <c r="J4" s="1486"/>
      <c r="K4" s="1486"/>
      <c r="L4" s="3"/>
      <c r="M4" s="3"/>
      <c r="N4" s="3"/>
      <c r="O4" s="3"/>
      <c r="P4" s="3"/>
      <c r="Q4" s="3"/>
      <c r="R4" s="3"/>
      <c r="S4" s="3"/>
      <c r="T4" s="3"/>
      <c r="U4" s="3"/>
      <c r="V4" s="3"/>
      <c r="W4" s="3"/>
      <c r="X4" s="3"/>
      <c r="Y4" s="3"/>
      <c r="Z4" s="3"/>
      <c r="AA4" s="3"/>
      <c r="AB4" s="3"/>
      <c r="AC4" s="3"/>
      <c r="AD4" s="3"/>
      <c r="AE4" s="1"/>
      <c r="AF4" s="1"/>
      <c r="AG4" s="1"/>
      <c r="AH4" s="1"/>
    </row>
    <row r="5" spans="1:34" s="2" customFormat="1" ht="16.5" thickBot="1">
      <c r="A5" s="1254">
        <f>Instructions!H1</f>
        <v>0</v>
      </c>
      <c r="B5" s="13"/>
      <c r="C5" s="13"/>
      <c r="D5" s="13"/>
      <c r="E5" s="13"/>
      <c r="F5" s="13"/>
      <c r="G5" s="13"/>
      <c r="H5" s="13"/>
      <c r="I5" s="13"/>
      <c r="J5" s="1"/>
      <c r="K5" s="13"/>
      <c r="L5" s="3"/>
      <c r="M5" s="3"/>
      <c r="N5" s="3"/>
      <c r="O5" s="3"/>
      <c r="P5" s="3"/>
      <c r="Q5" s="3"/>
      <c r="R5" s="3"/>
      <c r="S5" s="3"/>
      <c r="T5" s="3"/>
      <c r="U5" s="3"/>
      <c r="V5" s="3"/>
      <c r="W5" s="3"/>
      <c r="X5" s="3"/>
      <c r="Y5" s="3"/>
      <c r="Z5" s="3"/>
      <c r="AA5" s="3"/>
      <c r="AB5" s="3"/>
      <c r="AC5" s="3"/>
      <c r="AD5" s="3"/>
      <c r="AE5" s="1"/>
      <c r="AF5" s="1"/>
      <c r="AG5" s="1"/>
      <c r="AH5" s="1"/>
    </row>
    <row r="6" spans="1:34" ht="16.5" thickBot="1">
      <c r="A6" s="754" t="s">
        <v>36</v>
      </c>
      <c r="B6" s="755"/>
      <c r="C6" s="755"/>
      <c r="D6" s="755"/>
      <c r="E6" s="755"/>
      <c r="F6" s="756"/>
      <c r="G6" s="324" t="str">
        <f>'Budget-Assumptions'!G6</f>
        <v>2020-21</v>
      </c>
      <c r="H6" s="325" t="str">
        <f>'Budget-Assumptions'!H6</f>
        <v>2021-22</v>
      </c>
      <c r="I6" s="325" t="s">
        <v>23</v>
      </c>
      <c r="J6" s="325" t="str">
        <f>'Budget-Assumptions'!J6</f>
        <v>2022-23</v>
      </c>
      <c r="K6" s="326" t="s">
        <v>23</v>
      </c>
    </row>
    <row r="7" spans="1:34" ht="15.75">
      <c r="A7" s="380"/>
      <c r="B7" s="1"/>
      <c r="C7" s="1"/>
      <c r="D7" s="1"/>
      <c r="E7" s="1"/>
      <c r="F7" s="731"/>
      <c r="G7" s="729"/>
      <c r="H7" s="180"/>
      <c r="I7" s="180"/>
      <c r="J7" s="180"/>
      <c r="K7" s="730"/>
    </row>
    <row r="8" spans="1:34" ht="15.75">
      <c r="A8" s="757" t="s">
        <v>341</v>
      </c>
      <c r="C8" s="161"/>
      <c r="D8" s="161"/>
      <c r="E8" s="161"/>
      <c r="F8" s="728"/>
      <c r="G8" s="732"/>
      <c r="H8" s="732"/>
      <c r="I8" s="717"/>
      <c r="J8" s="732"/>
      <c r="K8" s="718"/>
    </row>
    <row r="9" spans="1:34" ht="15.75">
      <c r="A9" s="72"/>
      <c r="B9" s="148" t="s">
        <v>262</v>
      </c>
      <c r="C9" s="146"/>
      <c r="D9" s="149"/>
      <c r="E9" s="146"/>
      <c r="F9" s="147"/>
      <c r="G9" s="104"/>
      <c r="H9" s="104"/>
      <c r="I9" s="53">
        <f>SUM(H9-G9)</f>
        <v>0</v>
      </c>
      <c r="J9" s="35"/>
      <c r="K9" s="327">
        <f>SUM(J9-H9)</f>
        <v>0</v>
      </c>
      <c r="M9" s="1386"/>
    </row>
    <row r="10" spans="1:34" ht="15.75">
      <c r="A10" s="328"/>
      <c r="B10" s="150" t="s">
        <v>263</v>
      </c>
      <c r="C10" s="151"/>
      <c r="D10" s="149"/>
      <c r="E10" s="151"/>
      <c r="F10" s="147"/>
      <c r="G10" s="509">
        <v>1</v>
      </c>
      <c r="H10" s="509">
        <v>1</v>
      </c>
      <c r="I10" s="53">
        <f>SUM(H10-G10)</f>
        <v>0</v>
      </c>
      <c r="J10" s="35">
        <v>1</v>
      </c>
      <c r="K10" s="327">
        <f>SUM(J10-H10)</f>
        <v>0</v>
      </c>
    </row>
    <row r="11" spans="1:34" ht="15.75">
      <c r="A11" s="328"/>
      <c r="B11" s="150" t="s">
        <v>369</v>
      </c>
      <c r="C11" s="151"/>
      <c r="D11" s="151"/>
      <c r="E11" s="151"/>
      <c r="F11" s="147"/>
      <c r="G11" s="995"/>
      <c r="H11" s="996"/>
      <c r="I11" s="53" t="e">
        <f>SUM(H11-G11)/G11</f>
        <v>#DIV/0!</v>
      </c>
      <c r="J11" s="995"/>
      <c r="K11" s="327" t="e">
        <f>SUM(J11-H11)/H11</f>
        <v>#DIV/0!</v>
      </c>
    </row>
    <row r="12" spans="1:34" ht="15.75">
      <c r="A12" s="328"/>
      <c r="B12" s="1128" t="s">
        <v>340</v>
      </c>
      <c r="C12" s="1129" t="s">
        <v>259</v>
      </c>
      <c r="D12" s="1129"/>
      <c r="E12" s="1129"/>
      <c r="F12" s="1130"/>
      <c r="G12" s="761"/>
      <c r="H12" s="762"/>
      <c r="I12" s="233"/>
      <c r="J12" s="761"/>
      <c r="K12" s="330"/>
    </row>
    <row r="13" spans="1:34" ht="15.75">
      <c r="A13" s="328"/>
      <c r="B13" s="1131"/>
      <c r="C13" s="1129" t="s">
        <v>264</v>
      </c>
      <c r="D13" s="1129"/>
      <c r="E13" s="1129"/>
      <c r="F13" s="1130"/>
      <c r="G13" s="761"/>
      <c r="H13" s="762"/>
      <c r="I13" s="233"/>
      <c r="J13" s="761"/>
      <c r="K13" s="330"/>
    </row>
    <row r="14" spans="1:34" ht="15.75">
      <c r="A14" s="328"/>
      <c r="B14" s="382"/>
      <c r="C14" s="382"/>
      <c r="D14" s="382"/>
      <c r="E14" s="382"/>
      <c r="F14" s="733"/>
      <c r="G14" s="734"/>
      <c r="H14" s="735"/>
      <c r="I14" s="550"/>
      <c r="J14" s="736"/>
      <c r="K14" s="737"/>
    </row>
    <row r="15" spans="1:34" ht="15.75">
      <c r="A15" s="757" t="s">
        <v>358</v>
      </c>
      <c r="B15" s="139"/>
      <c r="C15" s="738"/>
      <c r="D15" s="738"/>
      <c r="E15" s="738"/>
      <c r="F15" s="739"/>
      <c r="G15" s="740"/>
      <c r="H15" s="740"/>
      <c r="I15" s="741"/>
      <c r="J15" s="740"/>
      <c r="K15" s="742"/>
    </row>
    <row r="16" spans="1:34" ht="15.75">
      <c r="A16" s="328"/>
      <c r="B16" s="150" t="s">
        <v>158</v>
      </c>
      <c r="C16" s="151"/>
      <c r="D16" s="151"/>
      <c r="E16" s="151"/>
      <c r="F16" s="147"/>
      <c r="G16" s="995"/>
      <c r="H16" s="995"/>
      <c r="I16" s="1244">
        <f>H16-G16</f>
        <v>0</v>
      </c>
      <c r="J16" s="995"/>
      <c r="K16" s="1249">
        <f>SUM(J16-H16)</f>
        <v>0</v>
      </c>
    </row>
    <row r="17" spans="1:11" ht="15.75">
      <c r="A17" s="328"/>
      <c r="B17" s="150" t="s">
        <v>159</v>
      </c>
      <c r="C17" s="151"/>
      <c r="D17" s="151"/>
      <c r="E17" s="151"/>
      <c r="F17" s="147"/>
      <c r="G17" s="995"/>
      <c r="H17" s="995"/>
      <c r="I17" s="1244">
        <f>H17-G17</f>
        <v>0</v>
      </c>
      <c r="J17" s="995"/>
      <c r="K17" s="1249">
        <f>SUM(J17-H17)</f>
        <v>0</v>
      </c>
    </row>
    <row r="18" spans="1:11" ht="15.75">
      <c r="A18" s="328"/>
      <c r="B18" s="382"/>
      <c r="C18" s="382"/>
      <c r="D18" s="382"/>
      <c r="E18" s="382"/>
      <c r="F18" s="733"/>
      <c r="G18" s="734"/>
      <c r="H18" s="735"/>
      <c r="I18" s="550"/>
      <c r="J18" s="736"/>
      <c r="K18" s="737"/>
    </row>
    <row r="19" spans="1:11" ht="15.75">
      <c r="A19" s="758" t="s">
        <v>209</v>
      </c>
      <c r="C19" s="178"/>
      <c r="D19" s="178"/>
      <c r="E19" s="178"/>
      <c r="F19" s="728"/>
      <c r="G19" s="746"/>
      <c r="H19" s="746"/>
      <c r="I19" s="612"/>
      <c r="J19" s="747"/>
      <c r="K19" s="613"/>
    </row>
    <row r="20" spans="1:11" ht="15.75">
      <c r="A20" s="328"/>
      <c r="B20" s="150" t="s">
        <v>160</v>
      </c>
      <c r="C20" s="151"/>
      <c r="D20" s="151"/>
      <c r="E20" s="151"/>
      <c r="F20" s="152"/>
      <c r="G20" s="1137">
        <f>'2nd Interim-ADA'!N75</f>
        <v>0</v>
      </c>
      <c r="H20" s="1138">
        <f>'2nd Interim-ADA'!Q75</f>
        <v>0</v>
      </c>
      <c r="I20" s="1245">
        <f>H20-G20</f>
        <v>0</v>
      </c>
      <c r="J20" s="1138">
        <f>'2nd Interim-ADA'!T75</f>
        <v>0</v>
      </c>
      <c r="K20" s="1246">
        <f>J20-H20</f>
        <v>0</v>
      </c>
    </row>
    <row r="21" spans="1:11" ht="47.25">
      <c r="A21" s="328"/>
      <c r="B21" s="716" t="s">
        <v>162</v>
      </c>
      <c r="C21" s="151"/>
      <c r="D21" s="151"/>
      <c r="E21" s="151"/>
      <c r="F21" s="152"/>
      <c r="G21" s="1139" t="str">
        <f>IF(('2nd Interim-ADA'!O73="Cell G10 CANNOT be blank"), "Missing Data 2nd Interim-ADA Tab, cell G10",'2nd Interim-ADA'!O75)</f>
        <v>Cell G10 CANNOT be blank</v>
      </c>
      <c r="H21" s="1139" t="str">
        <f>IF(('2nd Interim-ADA'!R73="Cell G10 CANNOT be blank"), "Missing Data 2nd Interim-ADA Tab, cell G10",'2nd Interim-ADA'!R75)</f>
        <v>Cell G10 CANNOT be blank</v>
      </c>
      <c r="I21" s="1245" t="e">
        <f>H21-G21</f>
        <v>#VALUE!</v>
      </c>
      <c r="J21" s="1139" t="str">
        <f>IF(('2nd Interim-ADA'!U73="Cell G10 CANNOT be blank"), "Missing Data 2nd Interim-ADA Tab, cell G10",'2nd Interim-ADA'!U75)</f>
        <v>Cell G10 CANNOT be blank</v>
      </c>
      <c r="K21" s="1246" t="e">
        <f>J21-H21</f>
        <v>#VALUE!</v>
      </c>
    </row>
    <row r="22" spans="1:11" ht="15.75">
      <c r="A22" s="328"/>
      <c r="B22" s="150" t="s">
        <v>161</v>
      </c>
      <c r="C22" s="151"/>
      <c r="D22" s="151"/>
      <c r="E22" s="151"/>
      <c r="F22" s="152"/>
      <c r="G22" s="1140">
        <f>'2nd Interim-ADA'!O74</f>
        <v>0</v>
      </c>
      <c r="H22" s="1138">
        <f>'2nd Interim-ADA'!R74</f>
        <v>0</v>
      </c>
      <c r="I22" s="1245">
        <f>H22-G22</f>
        <v>0</v>
      </c>
      <c r="J22" s="1138">
        <f>'2nd Interim-ADA'!U74</f>
        <v>0</v>
      </c>
      <c r="K22" s="1246">
        <f>J22-H22</f>
        <v>0</v>
      </c>
    </row>
    <row r="23" spans="1:11" ht="15.75">
      <c r="A23" s="72"/>
      <c r="B23" s="153" t="s">
        <v>37</v>
      </c>
      <c r="C23" s="146"/>
      <c r="D23" s="146"/>
      <c r="E23" s="146"/>
      <c r="F23" s="152"/>
      <c r="G23" s="1141">
        <f>SUM(G21:G22)</f>
        <v>0</v>
      </c>
      <c r="H23" s="1141">
        <f>SUM(H21:H22)</f>
        <v>0</v>
      </c>
      <c r="I23" s="1245">
        <f>H23-G23</f>
        <v>0</v>
      </c>
      <c r="J23" s="1141">
        <f>SUM(J21:J22)</f>
        <v>0</v>
      </c>
      <c r="K23" s="1246">
        <f>J23-H23</f>
        <v>0</v>
      </c>
    </row>
    <row r="24" spans="1:11" ht="15.75">
      <c r="A24" s="329"/>
      <c r="B24" s="154" t="s">
        <v>148</v>
      </c>
      <c r="C24" s="155"/>
      <c r="D24" s="155"/>
      <c r="E24" s="156" t="s">
        <v>349</v>
      </c>
      <c r="F24" s="1154"/>
      <c r="G24" s="989"/>
      <c r="H24" s="989"/>
      <c r="I24" s="1245">
        <f>H24-G24</f>
        <v>0</v>
      </c>
      <c r="J24" s="989"/>
      <c r="K24" s="1246">
        <f>J24-H24</f>
        <v>0</v>
      </c>
    </row>
    <row r="25" spans="1:11" ht="15.75">
      <c r="A25" s="329"/>
      <c r="B25" s="154" t="s">
        <v>211</v>
      </c>
      <c r="C25" s="155"/>
      <c r="D25" s="155"/>
      <c r="F25" s="152"/>
      <c r="G25" s="53" t="e">
        <f>(G24-F24)/F24</f>
        <v>#DIV/0!</v>
      </c>
      <c r="H25" s="53" t="e">
        <f>(H24-G24)/G24</f>
        <v>#DIV/0!</v>
      </c>
      <c r="I25" s="233" t="s">
        <v>2</v>
      </c>
      <c r="J25" s="53" t="e">
        <f>(J24-H24)/H24</f>
        <v>#DIV/0!</v>
      </c>
      <c r="K25" s="330" t="s">
        <v>2</v>
      </c>
    </row>
    <row r="26" spans="1:11" ht="15.75">
      <c r="A26" s="329"/>
      <c r="B26" s="154" t="s">
        <v>210</v>
      </c>
      <c r="C26" s="155"/>
      <c r="D26" s="155"/>
      <c r="E26" s="257" t="str">
        <f>'2nd Interim-ADA'!$I$7</f>
        <v>2019-20</v>
      </c>
      <c r="F26" s="265" t="e">
        <f>'2nd Interim-ADA'!$J$76/F24</f>
        <v>#DIV/0!</v>
      </c>
      <c r="G26" s="53" t="e">
        <f>G23/G24</f>
        <v>#DIV/0!</v>
      </c>
      <c r="H26" s="53" t="e">
        <f>H23/H24</f>
        <v>#DIV/0!</v>
      </c>
      <c r="I26" s="233" t="s">
        <v>2</v>
      </c>
      <c r="J26" s="53" t="e">
        <f>J23/J24</f>
        <v>#DIV/0!</v>
      </c>
      <c r="K26" s="330" t="s">
        <v>2</v>
      </c>
    </row>
    <row r="27" spans="1:11" ht="15.75">
      <c r="A27" s="329"/>
      <c r="B27" s="154" t="s">
        <v>386</v>
      </c>
      <c r="C27" s="155"/>
      <c r="D27" s="155"/>
      <c r="E27" s="156" t="s">
        <v>374</v>
      </c>
      <c r="F27" s="1154"/>
      <c r="G27" s="989"/>
      <c r="H27" s="989"/>
      <c r="I27" s="1245">
        <f>H27-G27</f>
        <v>0</v>
      </c>
      <c r="J27" s="989"/>
      <c r="K27" s="1246">
        <f>J27-H27</f>
        <v>0</v>
      </c>
    </row>
    <row r="28" spans="1:11" ht="15.75">
      <c r="A28" s="329"/>
      <c r="B28" s="154" t="s">
        <v>375</v>
      </c>
      <c r="C28" s="155"/>
      <c r="D28" s="155"/>
      <c r="E28" s="257" t="s">
        <v>376</v>
      </c>
      <c r="F28" s="1122" t="e">
        <f>F27/F24</f>
        <v>#DIV/0!</v>
      </c>
      <c r="G28" s="53" t="e">
        <f>G27/G24</f>
        <v>#DIV/0!</v>
      </c>
      <c r="H28" s="53" t="e">
        <f>H27/H24</f>
        <v>#DIV/0!</v>
      </c>
      <c r="I28" s="233"/>
      <c r="J28" s="53" t="e">
        <f>J27/J24</f>
        <v>#DIV/0!</v>
      </c>
      <c r="K28" s="330" t="s">
        <v>2</v>
      </c>
    </row>
    <row r="29" spans="1:11" ht="15.75">
      <c r="A29" s="328"/>
      <c r="B29" s="382"/>
      <c r="C29" s="382"/>
      <c r="D29" s="382"/>
      <c r="E29" s="382"/>
      <c r="F29" s="733"/>
      <c r="G29" s="734"/>
      <c r="H29" s="735"/>
      <c r="I29" s="550"/>
      <c r="J29" s="736"/>
      <c r="K29" s="737"/>
    </row>
    <row r="30" spans="1:11" ht="15.75">
      <c r="A30" s="759" t="s">
        <v>213</v>
      </c>
      <c r="C30" s="161"/>
      <c r="D30" s="161"/>
      <c r="E30" s="161"/>
      <c r="F30" s="158"/>
      <c r="G30" s="727"/>
      <c r="H30" s="727"/>
      <c r="I30" s="612"/>
      <c r="J30" s="748"/>
      <c r="K30" s="613"/>
    </row>
    <row r="31" spans="1:11" ht="15.75">
      <c r="A31" s="72"/>
      <c r="B31" s="153" t="s">
        <v>242</v>
      </c>
      <c r="C31" s="146"/>
      <c r="D31" s="146"/>
      <c r="E31" s="146"/>
      <c r="F31" s="152"/>
      <c r="G31" s="990"/>
      <c r="H31" s="990"/>
      <c r="I31" s="973">
        <f>H31-G31</f>
        <v>0</v>
      </c>
      <c r="J31" s="991"/>
      <c r="K31" s="973">
        <f>J31-H31</f>
        <v>0</v>
      </c>
    </row>
    <row r="32" spans="1:11" ht="15.75">
      <c r="A32" s="329"/>
      <c r="B32" s="157" t="s">
        <v>212</v>
      </c>
      <c r="C32" s="146"/>
      <c r="D32" s="155"/>
      <c r="E32" s="155"/>
      <c r="F32" s="158"/>
      <c r="G32" s="973" t="e">
        <f>G24/G31</f>
        <v>#DIV/0!</v>
      </c>
      <c r="H32" s="973" t="e">
        <f>H24/H31</f>
        <v>#DIV/0!</v>
      </c>
      <c r="I32" s="973" t="e">
        <f>H32-G32</f>
        <v>#DIV/0!</v>
      </c>
      <c r="J32" s="973" t="e">
        <f>J24/J31</f>
        <v>#DIV/0!</v>
      </c>
      <c r="K32" s="973" t="e">
        <f>J32-H32</f>
        <v>#DIV/0!</v>
      </c>
    </row>
    <row r="33" spans="1:12" ht="15.75">
      <c r="A33" s="72"/>
      <c r="B33" s="153" t="s">
        <v>350</v>
      </c>
      <c r="C33" s="146"/>
      <c r="D33" s="146"/>
      <c r="E33" s="146"/>
      <c r="F33" s="152"/>
      <c r="G33" s="992"/>
      <c r="H33" s="992"/>
      <c r="I33" s="973">
        <f>H33-G33</f>
        <v>0</v>
      </c>
      <c r="J33" s="992"/>
      <c r="K33" s="973">
        <f>J33-H33</f>
        <v>0</v>
      </c>
    </row>
    <row r="34" spans="1:12" ht="15.75">
      <c r="A34" s="72"/>
      <c r="B34" s="148" t="s">
        <v>38</v>
      </c>
      <c r="C34" s="146"/>
      <c r="D34" s="146"/>
      <c r="E34" s="146"/>
      <c r="F34" s="152"/>
      <c r="G34" s="994"/>
      <c r="H34" s="994"/>
      <c r="I34" s="53" t="str">
        <f>IF(H34&lt;1," ",IF(G34&lt;1," ",(H34-G34)/G34))</f>
        <v xml:space="preserve"> </v>
      </c>
      <c r="J34" s="994"/>
      <c r="K34" s="1133" t="str">
        <f>IF(J34&lt;1," ",IF(H34&lt;1," ",(J34-H34)/H34))</f>
        <v xml:space="preserve"> </v>
      </c>
    </row>
    <row r="35" spans="1:12" ht="15.75">
      <c r="A35" s="72"/>
      <c r="B35" s="153" t="s">
        <v>261</v>
      </c>
      <c r="C35" s="146"/>
      <c r="D35" s="146"/>
      <c r="E35" s="146"/>
      <c r="F35" s="152"/>
      <c r="G35" s="994"/>
      <c r="H35" s="994"/>
      <c r="I35" s="53" t="str">
        <f>IF(H35&lt;1," ",IF(G35&lt;1," ",(H35-G35)/G35))</f>
        <v xml:space="preserve"> </v>
      </c>
      <c r="J35" s="994"/>
      <c r="K35" s="1133" t="str">
        <f>IF(J35&lt;1," ",IF(H35&lt;1," ",(J35-H35)/H35))</f>
        <v xml:space="preserve"> </v>
      </c>
    </row>
    <row r="36" spans="1:12" ht="15.75">
      <c r="A36" s="72"/>
      <c r="B36" s="153" t="s">
        <v>243</v>
      </c>
      <c r="C36" s="146"/>
      <c r="D36" s="146"/>
      <c r="E36" s="146"/>
      <c r="F36" s="152"/>
      <c r="G36" s="994"/>
      <c r="H36" s="994"/>
      <c r="I36" s="53" t="str">
        <f>IF(H36&lt;1," ",IF(G36&lt;1," ",(H36-G36)/G36))</f>
        <v xml:space="preserve"> </v>
      </c>
      <c r="J36" s="994"/>
      <c r="K36" s="1133" t="str">
        <f>IF(J36&lt;1," ",IF(H36&lt;1," ",(J36-H36)/H36))</f>
        <v xml:space="preserve"> </v>
      </c>
    </row>
    <row r="37" spans="1:12" ht="15.75">
      <c r="A37" s="72"/>
      <c r="B37" s="148" t="s">
        <v>244</v>
      </c>
      <c r="C37" s="146"/>
      <c r="D37" s="146"/>
      <c r="E37" s="146"/>
      <c r="F37" s="152"/>
      <c r="G37" s="994"/>
      <c r="H37" s="994"/>
      <c r="I37" s="53" t="str">
        <f>IF(H37&lt;1," ",IF(G37&lt;1," ",(H37-G37)/G37))</f>
        <v xml:space="preserve"> </v>
      </c>
      <c r="J37" s="994"/>
      <c r="K37" s="1136" t="str">
        <f>IF(J37&lt;1," ",IF(H37&lt;1," ",(J37-H37)/H37))</f>
        <v xml:space="preserve"> </v>
      </c>
    </row>
    <row r="38" spans="1:12" ht="15.75">
      <c r="A38" s="328"/>
      <c r="B38" s="382"/>
      <c r="C38" s="382"/>
      <c r="D38" s="382"/>
      <c r="E38" s="382"/>
      <c r="F38" s="733"/>
      <c r="G38" s="734"/>
      <c r="H38" s="735"/>
      <c r="I38" s="550"/>
      <c r="J38" s="997"/>
      <c r="K38" s="737"/>
      <c r="L38" s="1387"/>
    </row>
    <row r="39" spans="1:12" ht="15.75">
      <c r="A39" s="757" t="s">
        <v>353</v>
      </c>
      <c r="B39" s="178"/>
      <c r="C39" s="178"/>
      <c r="D39" s="178"/>
      <c r="E39" s="178"/>
      <c r="F39" s="728"/>
      <c r="G39" s="743"/>
      <c r="H39" s="253"/>
      <c r="I39" s="612"/>
      <c r="J39" s="744"/>
      <c r="K39" s="613"/>
    </row>
    <row r="40" spans="1:12" ht="15.75">
      <c r="A40" s="72"/>
      <c r="B40" s="745" t="s">
        <v>354</v>
      </c>
      <c r="C40" s="146"/>
      <c r="D40" s="146"/>
      <c r="E40" s="146"/>
      <c r="F40" s="152"/>
      <c r="G40" s="993"/>
      <c r="H40" s="993"/>
      <c r="I40" s="53" t="str">
        <f>IF(G40&lt;1," ",IF(H40&lt;1," ",(H40-G40)/G40))</f>
        <v xml:space="preserve"> </v>
      </c>
      <c r="J40" s="993"/>
      <c r="K40" s="327" t="str">
        <f>IF(H40&lt;1," ",IF(J40&lt;1," ",(J40-H40)/H40))</f>
        <v xml:space="preserve"> </v>
      </c>
    </row>
    <row r="41" spans="1:12" ht="15.75">
      <c r="A41" s="72"/>
      <c r="B41" s="153" t="s">
        <v>355</v>
      </c>
      <c r="C41" s="146"/>
      <c r="D41" s="146"/>
      <c r="E41" s="146"/>
      <c r="F41" s="152"/>
      <c r="G41" s="993"/>
      <c r="H41" s="993"/>
      <c r="I41" s="53" t="str">
        <f>IF(G41&lt;1," ",IF(H41&lt;1," ",(H41-G41)/G41))</f>
        <v xml:space="preserve"> </v>
      </c>
      <c r="J41" s="993"/>
      <c r="K41" s="327" t="str">
        <f>IF(H41&lt;1," ",IF(J41&lt;1," ",(J41-H41)/H41))</f>
        <v xml:space="preserve"> </v>
      </c>
    </row>
    <row r="42" spans="1:12" ht="15.75">
      <c r="A42" s="72"/>
      <c r="B42" s="153" t="s">
        <v>356</v>
      </c>
      <c r="C42" s="146"/>
      <c r="D42" s="146"/>
      <c r="E42" s="146"/>
      <c r="F42" s="152"/>
      <c r="G42" s="993"/>
      <c r="H42" s="993"/>
      <c r="I42" s="53" t="str">
        <f>IF(G42&lt;1," ",IF(H42&lt;1," ",(H42-G42)/G42))</f>
        <v xml:space="preserve"> </v>
      </c>
      <c r="J42" s="993"/>
      <c r="K42" s="327" t="str">
        <f>IF(H42&lt;1," ",IF(J42&lt;1," ",(J42-H42)/H42))</f>
        <v xml:space="preserve"> </v>
      </c>
    </row>
    <row r="43" spans="1:12" ht="15.75">
      <c r="A43" s="72"/>
      <c r="B43" s="153" t="s">
        <v>169</v>
      </c>
      <c r="C43" s="146"/>
      <c r="D43" s="146"/>
      <c r="E43" s="146"/>
      <c r="F43" s="152"/>
      <c r="G43" s="993"/>
      <c r="H43" s="993"/>
      <c r="I43" s="53" t="str">
        <f>IF(G43&lt;1," ",IF(H43&lt;1," ",(H43-G43)/G43))</f>
        <v xml:space="preserve"> </v>
      </c>
      <c r="J43" s="993"/>
      <c r="K43" s="327" t="str">
        <f>IF(H43&lt;1," ",IF(J43&lt;1," ",(J43-H43)/H43))</f>
        <v xml:space="preserve"> </v>
      </c>
    </row>
    <row r="44" spans="1:12" ht="15.75">
      <c r="A44" s="328"/>
      <c r="B44" s="382"/>
      <c r="C44" s="382"/>
      <c r="D44" s="382"/>
      <c r="E44" s="382"/>
      <c r="F44" s="733"/>
      <c r="G44" s="734"/>
      <c r="H44" s="735"/>
      <c r="I44" s="550"/>
      <c r="J44" s="736"/>
      <c r="K44" s="737"/>
    </row>
    <row r="45" spans="1:12" ht="15.75">
      <c r="A45" s="354" t="s">
        <v>214</v>
      </c>
      <c r="C45" s="1"/>
      <c r="D45" s="1"/>
      <c r="E45" s="1"/>
      <c r="F45" s="158"/>
      <c r="G45" s="749"/>
      <c r="H45" s="749"/>
      <c r="I45" s="166"/>
      <c r="J45" s="749"/>
      <c r="K45" s="750"/>
    </row>
    <row r="46" spans="1:12" ht="15.75">
      <c r="A46" s="72"/>
      <c r="B46" s="763">
        <v>0.01</v>
      </c>
      <c r="C46" s="146" t="s">
        <v>43</v>
      </c>
      <c r="D46" s="146"/>
      <c r="E46" s="146"/>
      <c r="F46" s="152"/>
      <c r="G46" s="998">
        <f>B46*('2nd Interim-Summary MYP'!H13+'2nd Interim-Summary MYP'!H14+'2nd Interim-Summary MYP'!H15+'2nd Interim-Summary MYP'!H16)</f>
        <v>0</v>
      </c>
      <c r="H46" s="998">
        <f>B46*('2nd Interim-Summary MYP'!J13+'2nd Interim-Summary MYP'!J14+'2nd Interim-Summary MYP'!J15+'2nd Interim-Summary MYP'!J16)</f>
        <v>0</v>
      </c>
      <c r="I46" s="234" t="str">
        <f>IF(G46&lt;1," ",IF(H46&lt;1," ",(H46-G46)/G46))</f>
        <v xml:space="preserve"> </v>
      </c>
      <c r="J46" s="998">
        <f>B46*('2nd Interim-Summary MYP'!L13+'2nd Interim-Summary MYP'!L14+'2nd Interim-Summary MYP'!L15+'2nd Interim-Summary MYP'!L16)</f>
        <v>0</v>
      </c>
      <c r="K46" s="331" t="str">
        <f>IF(H46&lt;1," ",IF(J46&lt;1," ",(J46-H46)/H46))</f>
        <v xml:space="preserve"> </v>
      </c>
    </row>
    <row r="47" spans="1:12" ht="15.75">
      <c r="A47" s="72"/>
      <c r="B47" s="160"/>
      <c r="C47" s="146" t="s">
        <v>245</v>
      </c>
      <c r="D47" s="146"/>
      <c r="E47" s="146"/>
      <c r="F47" s="152"/>
      <c r="G47" s="999"/>
      <c r="H47" s="999"/>
      <c r="I47" s="53" t="str">
        <f>IF(G47&lt;1," ",IF(H47&lt;1," ",(H47-G47)/G47))</f>
        <v xml:space="preserve"> </v>
      </c>
      <c r="J47" s="999"/>
      <c r="K47" s="327" t="str">
        <f>IF(H47&lt;1," ",IF(J47&lt;1," ",(J47-H47)/H47))</f>
        <v xml:space="preserve"> </v>
      </c>
    </row>
    <row r="48" spans="1:12" ht="15.75">
      <c r="A48" s="72"/>
      <c r="B48" s="153"/>
      <c r="C48" s="146" t="s">
        <v>260</v>
      </c>
      <c r="D48" s="146"/>
      <c r="E48" s="146"/>
      <c r="F48" s="152"/>
      <c r="G48" s="999"/>
      <c r="H48" s="999"/>
      <c r="I48" s="53" t="str">
        <f>IF(G48&lt;1," ",IF(H48&lt;1," ",(H48-G48)/G48))</f>
        <v xml:space="preserve"> </v>
      </c>
      <c r="J48" s="999"/>
      <c r="K48" s="327" t="str">
        <f>IF(H48&lt;1," ",IF(J48&lt;1," ",(J48-H48)/H48))</f>
        <v xml:space="preserve"> </v>
      </c>
    </row>
    <row r="49" spans="1:11" ht="15.75">
      <c r="A49" s="328"/>
      <c r="B49" s="382"/>
      <c r="C49" s="382"/>
      <c r="D49" s="382"/>
      <c r="E49" s="382"/>
      <c r="F49" s="733"/>
      <c r="G49" s="734"/>
      <c r="H49" s="735"/>
      <c r="I49" s="550"/>
      <c r="J49" s="736"/>
      <c r="K49" s="737"/>
    </row>
    <row r="50" spans="1:11" ht="15.75">
      <c r="A50" s="757" t="s">
        <v>359</v>
      </c>
      <c r="C50" s="161"/>
      <c r="D50" s="161"/>
      <c r="E50" s="161"/>
      <c r="F50" s="158"/>
      <c r="G50" s="751"/>
      <c r="H50" s="751"/>
      <c r="I50" s="752"/>
      <c r="J50" s="751"/>
      <c r="K50" s="753"/>
    </row>
    <row r="51" spans="1:11" ht="15.75">
      <c r="A51" s="332"/>
      <c r="B51" s="1483"/>
      <c r="C51" s="1484"/>
      <c r="D51" s="1484"/>
      <c r="E51" s="1484"/>
      <c r="F51" s="1485"/>
      <c r="G51" s="999"/>
      <c r="H51" s="999"/>
      <c r="I51" s="53" t="str">
        <f t="shared" ref="I51:I58" si="0">IF(G51&lt;1," ",IF(H51&lt;1," ",(H51-G51)/G51))</f>
        <v xml:space="preserve"> </v>
      </c>
      <c r="J51" s="999"/>
      <c r="K51" s="327" t="str">
        <f t="shared" ref="K51:K58" si="1">IF(H51&lt;1," ",IF(J51&lt;1," ",(J51-H51)/H51))</f>
        <v xml:space="preserve"> </v>
      </c>
    </row>
    <row r="52" spans="1:11" ht="15.75">
      <c r="A52" s="332"/>
      <c r="B52" s="1483"/>
      <c r="C52" s="1484"/>
      <c r="D52" s="1484"/>
      <c r="E52" s="1484"/>
      <c r="F52" s="1485"/>
      <c r="G52" s="999"/>
      <c r="H52" s="999"/>
      <c r="I52" s="53" t="str">
        <f t="shared" si="0"/>
        <v xml:space="preserve"> </v>
      </c>
      <c r="J52" s="999"/>
      <c r="K52" s="327" t="str">
        <f t="shared" si="1"/>
        <v xml:space="preserve"> </v>
      </c>
    </row>
    <row r="53" spans="1:11" ht="15.75">
      <c r="A53" s="332"/>
      <c r="B53" s="1483"/>
      <c r="C53" s="1484"/>
      <c r="D53" s="1484"/>
      <c r="E53" s="1484"/>
      <c r="F53" s="1485"/>
      <c r="G53" s="999"/>
      <c r="H53" s="999"/>
      <c r="I53" s="53" t="str">
        <f t="shared" si="0"/>
        <v xml:space="preserve"> </v>
      </c>
      <c r="J53" s="999"/>
      <c r="K53" s="327" t="str">
        <f t="shared" si="1"/>
        <v xml:space="preserve"> </v>
      </c>
    </row>
    <row r="54" spans="1:11" ht="15.75">
      <c r="A54" s="332"/>
      <c r="B54" s="1483"/>
      <c r="C54" s="1484"/>
      <c r="D54" s="1484"/>
      <c r="E54" s="1484"/>
      <c r="F54" s="1485"/>
      <c r="G54" s="999"/>
      <c r="H54" s="999"/>
      <c r="I54" s="53" t="str">
        <f t="shared" si="0"/>
        <v xml:space="preserve"> </v>
      </c>
      <c r="J54" s="999"/>
      <c r="K54" s="327" t="str">
        <f t="shared" si="1"/>
        <v xml:space="preserve"> </v>
      </c>
    </row>
    <row r="55" spans="1:11" ht="15.75">
      <c r="A55" s="332"/>
      <c r="B55" s="1483"/>
      <c r="C55" s="1484"/>
      <c r="D55" s="1484"/>
      <c r="E55" s="1484"/>
      <c r="F55" s="1485"/>
      <c r="G55" s="999"/>
      <c r="H55" s="999"/>
      <c r="I55" s="53" t="str">
        <f t="shared" si="0"/>
        <v xml:space="preserve"> </v>
      </c>
      <c r="J55" s="999"/>
      <c r="K55" s="327" t="str">
        <f t="shared" si="1"/>
        <v xml:space="preserve"> </v>
      </c>
    </row>
    <row r="56" spans="1:11" ht="15.75">
      <c r="A56" s="332"/>
      <c r="B56" s="1483"/>
      <c r="C56" s="1484"/>
      <c r="D56" s="1484"/>
      <c r="E56" s="1484"/>
      <c r="F56" s="1485"/>
      <c r="G56" s="999"/>
      <c r="H56" s="999"/>
      <c r="I56" s="53" t="str">
        <f t="shared" si="0"/>
        <v xml:space="preserve"> </v>
      </c>
      <c r="J56" s="999"/>
      <c r="K56" s="327" t="str">
        <f t="shared" si="1"/>
        <v xml:space="preserve"> </v>
      </c>
    </row>
    <row r="57" spans="1:11" ht="15.75">
      <c r="A57" s="332"/>
      <c r="B57" s="1483"/>
      <c r="C57" s="1484"/>
      <c r="D57" s="1484"/>
      <c r="E57" s="1484"/>
      <c r="F57" s="1485"/>
      <c r="G57" s="1000"/>
      <c r="H57" s="1000"/>
      <c r="I57" s="53" t="str">
        <f t="shared" si="0"/>
        <v xml:space="preserve"> </v>
      </c>
      <c r="J57" s="1000"/>
      <c r="K57" s="327" t="str">
        <f t="shared" si="1"/>
        <v xml:space="preserve"> </v>
      </c>
    </row>
    <row r="58" spans="1:11" ht="16.5" thickBot="1">
      <c r="A58" s="333"/>
      <c r="B58" s="1480"/>
      <c r="C58" s="1481"/>
      <c r="D58" s="1481"/>
      <c r="E58" s="1481"/>
      <c r="F58" s="1482"/>
      <c r="G58" s="1001"/>
      <c r="H58" s="1001"/>
      <c r="I58" s="334" t="str">
        <f t="shared" si="0"/>
        <v xml:space="preserve"> </v>
      </c>
      <c r="J58" s="1001"/>
      <c r="K58" s="335" t="str">
        <f t="shared" si="1"/>
        <v xml:space="preserve"> </v>
      </c>
    </row>
  </sheetData>
  <sheetProtection password="B5CC" sheet="1"/>
  <mergeCells count="12">
    <mergeCell ref="B58:F58"/>
    <mergeCell ref="B56:F56"/>
    <mergeCell ref="B57:F57"/>
    <mergeCell ref="B52:F52"/>
    <mergeCell ref="B53:F53"/>
    <mergeCell ref="A1:F1"/>
    <mergeCell ref="A2:F2"/>
    <mergeCell ref="A3:F3"/>
    <mergeCell ref="B54:F54"/>
    <mergeCell ref="B55:F55"/>
    <mergeCell ref="B51:F51"/>
    <mergeCell ref="A4:K4"/>
  </mergeCells>
  <conditionalFormatting sqref="J21">
    <cfRule type="containsText" dxfId="25" priority="1" stopIfTrue="1" operator="containsText" text="Missing">
      <formula>NOT(ISERROR(SEARCH("Missing",J21)))</formula>
    </cfRule>
    <cfRule type="containsText" dxfId="24" priority="2" stopIfTrue="1" operator="containsText" text="Missing Data ADA Tab, cell G10">
      <formula>NOT(ISERROR(SEARCH("Missing Data ADA Tab, cell G10",J21)))</formula>
    </cfRule>
    <cfRule type="containsText" dxfId="23" priority="3" stopIfTrue="1" operator="containsText" text="Missing Data ADA Tab cell G10">
      <formula>NOT(ISERROR(SEARCH("Missing Data ADA Tab cell G10",J21)))</formula>
    </cfRule>
  </conditionalFormatting>
  <conditionalFormatting sqref="G21:H21 J21">
    <cfRule type="cellIs" dxfId="22" priority="17" stopIfTrue="1" operator="equal">
      <formula>"Cell G11 can NOT be blank"</formula>
    </cfRule>
  </conditionalFormatting>
  <conditionalFormatting sqref="G21">
    <cfRule type="containsText" dxfId="21" priority="9" stopIfTrue="1" operator="containsText" text="Missing">
      <formula>NOT(ISERROR(SEARCH("Missing",G21)))</formula>
    </cfRule>
    <cfRule type="containsText" dxfId="20" priority="15" stopIfTrue="1" operator="containsText" text="Missing Data ADA Tab, cell G10">
      <formula>NOT(ISERROR(SEARCH("Missing Data ADA Tab, cell G10",G21)))</formula>
    </cfRule>
    <cfRule type="containsText" dxfId="19" priority="16" stopIfTrue="1" operator="containsText" text="Missing Data ADA Tab cell G10">
      <formula>NOT(ISERROR(SEARCH("Missing Data ADA Tab cell G10",G21)))</formula>
    </cfRule>
  </conditionalFormatting>
  <conditionalFormatting sqref="H21">
    <cfRule type="containsText" dxfId="18" priority="13" stopIfTrue="1" operator="containsText" text="Missing Data ADA Tab, cell G10">
      <formula>NOT(ISERROR(SEARCH("Missing Data ADA Tab, cell G10",H21)))</formula>
    </cfRule>
    <cfRule type="containsText" dxfId="17" priority="14" stopIfTrue="1" operator="containsText" text="Missing Data ADA Tab cell G10">
      <formula>NOT(ISERROR(SEARCH("Missing Data ADA Tab cell G10",H21)))</formula>
    </cfRule>
  </conditionalFormatting>
  <conditionalFormatting sqref="J21">
    <cfRule type="containsText" dxfId="16" priority="11" stopIfTrue="1" operator="containsText" text="Missing Data ADA Tab, cell G10">
      <formula>NOT(ISERROR(SEARCH("Missing Data ADA Tab, cell G10",J21)))</formula>
    </cfRule>
    <cfRule type="containsText" dxfId="15" priority="12" stopIfTrue="1" operator="containsText" text="Missing Data ADA Tab cell G10">
      <formula>NOT(ISERROR(SEARCH("Missing Data ADA Tab cell G10",J21)))</formula>
    </cfRule>
  </conditionalFormatting>
  <conditionalFormatting sqref="A1:A3">
    <cfRule type="containsText" dxfId="14" priority="10" stopIfTrue="1" operator="containsText" text="Enter">
      <formula>NOT(ISERROR(SEARCH("Enter",A1)))</formula>
    </cfRule>
  </conditionalFormatting>
  <conditionalFormatting sqref="H21">
    <cfRule type="containsText" dxfId="13" priority="6" stopIfTrue="1" operator="containsText" text="Missing">
      <formula>NOT(ISERROR(SEARCH("Missing",H21)))</formula>
    </cfRule>
    <cfRule type="containsText" dxfId="12" priority="7" stopIfTrue="1" operator="containsText" text="Missing Data ADA Tab, cell G10">
      <formula>NOT(ISERROR(SEARCH("Missing Data ADA Tab, cell G10",H21)))</formula>
    </cfRule>
    <cfRule type="containsText" dxfId="11" priority="8" stopIfTrue="1" operator="containsText" text="Missing Data ADA Tab cell G10">
      <formula>NOT(ISERROR(SEARCH("Missing Data ADA Tab cell G10",H21)))</formula>
    </cfRule>
  </conditionalFormatting>
  <conditionalFormatting sqref="J21">
    <cfRule type="containsText" dxfId="10" priority="4" stopIfTrue="1" operator="containsText" text="Missing Data ADA Tab, cell G10">
      <formula>NOT(ISERROR(SEARCH("Missing Data ADA Tab, cell G10",J21)))</formula>
    </cfRule>
    <cfRule type="containsText" dxfId="9" priority="5" stopIfTrue="1" operator="containsText" text="Missing Data ADA Tab cell G10">
      <formula>NOT(ISERROR(SEARCH("Missing Data ADA Tab cell G10",J21)))</formula>
    </cfRule>
  </conditionalFormatting>
  <printOptions horizontalCentered="1"/>
  <pageMargins left="0.25" right="0.25" top="0.75" bottom="0.75" header="0.3" footer="0.3"/>
  <pageSetup scale="68"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0">
    <tabColor theme="5"/>
    <pageSetUpPr fitToPage="1"/>
  </sheetPr>
  <dimension ref="A1:AG239"/>
  <sheetViews>
    <sheetView showGridLines="0" zoomScaleNormal="100" workbookViewId="0">
      <pane xSplit="4" ySplit="10" topLeftCell="E38" activePane="bottomRight" state="frozen"/>
      <selection activeCell="J13" sqref="J13"/>
      <selection pane="topRight" activeCell="J13" sqref="J13"/>
      <selection pane="bottomLeft" activeCell="J13" sqref="J13"/>
      <selection pane="bottomRight" activeCell="B53" sqref="B53"/>
    </sheetView>
  </sheetViews>
  <sheetFormatPr defaultRowHeight="12.75"/>
  <cols>
    <col min="1" max="1" width="5.42578125" customWidth="1"/>
    <col min="2" max="2" width="3" customWidth="1"/>
    <col min="3" max="3" width="85.140625" customWidth="1"/>
    <col min="4" max="4" width="11" customWidth="1"/>
    <col min="5" max="8" width="14.5703125" customWidth="1"/>
    <col min="9" max="9" width="10.5703125" customWidth="1"/>
    <col min="10" max="10" width="14.5703125" customWidth="1"/>
    <col min="11" max="11" width="10.5703125" customWidth="1"/>
    <col min="12" max="12" width="14.5703125" customWidth="1"/>
    <col min="13" max="13" width="10.5703125" customWidth="1"/>
    <col min="14" max="33" width="9.140625" style="1383" customWidth="1"/>
  </cols>
  <sheetData>
    <row r="1" spans="1:13" ht="15.75">
      <c r="A1" s="1411" t="str">
        <f>IF('INTERIM-CERTIFICATION'!$M$1="","CHARTER NAME: Enter Charter Name on INTERIM-CERTIFICATION Worksheet",(CONCATENATE("CHARTER NAME: ",'INTERIM-CERTIFICATION'!$M$1)))</f>
        <v>CHARTER NAME: Elite Academic Academy - Adult Work Force Investment</v>
      </c>
      <c r="B1" s="1411"/>
      <c r="C1" s="1411"/>
      <c r="D1" s="240"/>
      <c r="E1" s="13"/>
      <c r="F1" s="13"/>
      <c r="G1" s="165"/>
      <c r="H1" s="164"/>
      <c r="I1" s="1"/>
      <c r="J1" s="166"/>
      <c r="K1" s="1"/>
      <c r="L1" s="166"/>
      <c r="M1" s="1"/>
    </row>
    <row r="2" spans="1:13" ht="15.75">
      <c r="A2" s="1411" t="str">
        <f>IF('INTERIM-CERTIFICATION'!$M$2="","CDS #: Enter Charter CDS # on INTERIM-CERTIFICATION Worksheet",(_xlfn.CONCAT("CDS #: ",'INTERIM-CERTIFICATION'!$M$2)))</f>
        <v>CDS #: 36-75051-0138107</v>
      </c>
      <c r="B2" s="1411"/>
      <c r="C2" s="1411"/>
      <c r="D2" s="240"/>
      <c r="E2" s="13"/>
      <c r="F2" s="86"/>
      <c r="G2" s="165"/>
      <c r="H2" s="165"/>
      <c r="I2" s="1"/>
      <c r="J2" s="166"/>
      <c r="K2" s="1"/>
      <c r="L2" s="166"/>
      <c r="M2" s="1"/>
    </row>
    <row r="3" spans="1:13" ht="15.75">
      <c r="A3" s="1411" t="str">
        <f>IF('INTERIM-CERTIFICATION'!$M$5="","CHARTER #: Enter Charter # on INTERIM-CERTIFICATION Worksheet",(_xlfn.CONCAT("CHARTER #: ",'INTERIM-CERTIFICATION'!$M$5)))</f>
        <v>CHARTER #: 1975</v>
      </c>
      <c r="B3" s="1411"/>
      <c r="C3" s="1411"/>
      <c r="D3" s="240"/>
      <c r="E3" s="13"/>
      <c r="F3" s="13"/>
      <c r="G3" s="164"/>
      <c r="H3" s="164"/>
      <c r="I3" s="1"/>
      <c r="J3" s="166"/>
      <c r="K3" s="1"/>
      <c r="L3" s="166"/>
      <c r="M3" s="1"/>
    </row>
    <row r="4" spans="1:13" ht="15.75">
      <c r="A4" s="2"/>
      <c r="B4" s="57"/>
      <c r="C4" s="57"/>
      <c r="D4" s="167" t="str">
        <f>'2nd Interim-ADA'!J4</f>
        <v>Fiscal Year 2020-21 Second Interim Report</v>
      </c>
      <c r="E4" s="57"/>
      <c r="F4" s="57"/>
      <c r="G4" s="57"/>
      <c r="H4" s="57"/>
      <c r="I4" s="57"/>
      <c r="J4" s="57"/>
      <c r="K4" s="57"/>
      <c r="L4" s="57"/>
      <c r="M4" s="57"/>
    </row>
    <row r="5" spans="1:13" ht="15.75">
      <c r="A5" s="13"/>
      <c r="B5" s="13"/>
      <c r="C5" s="57"/>
      <c r="D5" s="167" t="s">
        <v>215</v>
      </c>
      <c r="E5" s="57"/>
      <c r="F5" s="57"/>
      <c r="G5" s="168"/>
      <c r="H5" s="168"/>
      <c r="I5" s="1"/>
      <c r="J5" s="169"/>
      <c r="K5" s="1"/>
      <c r="L5" s="169"/>
      <c r="M5" s="1"/>
    </row>
    <row r="6" spans="1:13" ht="16.5" thickBot="1">
      <c r="A6" s="1254">
        <f>Instructions!H1</f>
        <v>0</v>
      </c>
      <c r="B6" s="13"/>
      <c r="C6" s="13"/>
      <c r="D6" s="13"/>
      <c r="E6" s="13"/>
      <c r="F6" s="13"/>
      <c r="G6" s="164"/>
      <c r="H6" s="164"/>
      <c r="I6" s="1"/>
      <c r="J6" s="166"/>
      <c r="K6" s="1"/>
      <c r="L6" s="166"/>
      <c r="M6" s="1"/>
    </row>
    <row r="7" spans="1:13" ht="15.75">
      <c r="A7" s="283"/>
      <c r="B7" s="278"/>
      <c r="C7" s="278"/>
      <c r="D7" s="347"/>
      <c r="E7" s="348"/>
      <c r="F7" s="349" t="s">
        <v>176</v>
      </c>
      <c r="G7" s="349" t="s">
        <v>172</v>
      </c>
      <c r="H7" s="349" t="str">
        <f>$G$7</f>
        <v>Second Interim</v>
      </c>
      <c r="I7" s="348"/>
      <c r="J7" s="350" t="str">
        <f>$G$7</f>
        <v>Second Interim</v>
      </c>
      <c r="K7" s="348"/>
      <c r="L7" s="350" t="str">
        <f>$G$7</f>
        <v>Second Interim</v>
      </c>
      <c r="M7" s="517"/>
    </row>
    <row r="8" spans="1:13" ht="15.75">
      <c r="A8" s="1509" t="s">
        <v>22</v>
      </c>
      <c r="B8" s="1510"/>
      <c r="C8" s="1510"/>
      <c r="D8" s="58"/>
      <c r="E8" s="15" t="s">
        <v>18</v>
      </c>
      <c r="F8" s="174" t="s">
        <v>20</v>
      </c>
      <c r="G8" s="510" t="s">
        <v>64</v>
      </c>
      <c r="H8" s="174" t="s">
        <v>20</v>
      </c>
      <c r="I8" s="15" t="s">
        <v>19</v>
      </c>
      <c r="J8" s="351" t="s">
        <v>20</v>
      </c>
      <c r="K8" s="15" t="s">
        <v>19</v>
      </c>
      <c r="L8" s="351" t="s">
        <v>20</v>
      </c>
      <c r="M8" s="518" t="s">
        <v>19</v>
      </c>
    </row>
    <row r="9" spans="1:13" ht="15.75">
      <c r="A9" s="72"/>
      <c r="B9" s="1"/>
      <c r="C9" s="1"/>
      <c r="D9" s="58"/>
      <c r="E9" s="15" t="s">
        <v>17</v>
      </c>
      <c r="F9" s="174" t="s">
        <v>17</v>
      </c>
      <c r="G9" s="174" t="s">
        <v>257</v>
      </c>
      <c r="H9" s="174" t="s">
        <v>17</v>
      </c>
      <c r="I9" s="15" t="s">
        <v>23</v>
      </c>
      <c r="J9" s="351" t="s">
        <v>17</v>
      </c>
      <c r="K9" s="15" t="s">
        <v>23</v>
      </c>
      <c r="L9" s="351" t="s">
        <v>17</v>
      </c>
      <c r="M9" s="518" t="s">
        <v>23</v>
      </c>
    </row>
    <row r="10" spans="1:13" ht="16.5" thickBot="1">
      <c r="A10" s="352"/>
      <c r="B10" s="176"/>
      <c r="C10" s="176"/>
      <c r="D10" s="59"/>
      <c r="E10" s="16" t="str">
        <f>'Budget-Unrestricted MYP'!F10</f>
        <v>2020-21</v>
      </c>
      <c r="F10" s="177" t="str">
        <f>E10</f>
        <v>2020-21</v>
      </c>
      <c r="G10" s="719">
        <f>'Budget-DEBT'!D13+1</f>
        <v>2021</v>
      </c>
      <c r="H10" s="177" t="str">
        <f>F10</f>
        <v>2020-21</v>
      </c>
      <c r="I10" s="16"/>
      <c r="J10" s="353" t="str">
        <f>'Budget-Unrestricted MYP'!H10</f>
        <v>2021-22</v>
      </c>
      <c r="K10" s="16"/>
      <c r="L10" s="353" t="str">
        <f>'Budget-Unrestricted MYP'!J10</f>
        <v>2022-23</v>
      </c>
      <c r="M10" s="519"/>
    </row>
    <row r="11" spans="1:13" ht="16.5" thickTop="1">
      <c r="A11" s="354" t="s">
        <v>1</v>
      </c>
      <c r="B11" s="1"/>
      <c r="C11" s="1"/>
      <c r="D11" s="386"/>
      <c r="E11" s="14"/>
      <c r="F11" s="896"/>
      <c r="G11" s="896"/>
      <c r="H11" s="896"/>
      <c r="I11" s="932"/>
      <c r="J11" s="896"/>
      <c r="K11" s="937"/>
      <c r="L11" s="511"/>
      <c r="M11" s="942"/>
    </row>
    <row r="12" spans="1:13" ht="15.75">
      <c r="A12" s="354"/>
      <c r="B12" s="321" t="s">
        <v>319</v>
      </c>
      <c r="C12" s="153"/>
      <c r="D12" s="146"/>
      <c r="E12" s="387"/>
      <c r="F12" s="512"/>
      <c r="G12" s="512"/>
      <c r="H12" s="512"/>
      <c r="I12" s="933"/>
      <c r="J12" s="512"/>
      <c r="K12" s="938"/>
      <c r="L12" s="158"/>
      <c r="M12" s="943"/>
    </row>
    <row r="13" spans="1:13" ht="15.75">
      <c r="A13" s="354"/>
      <c r="B13" s="153"/>
      <c r="C13" s="323" t="s">
        <v>163</v>
      </c>
      <c r="D13" s="395">
        <v>8011</v>
      </c>
      <c r="E13" s="766">
        <f>'Budget-Unrestricted MYP'!F13</f>
        <v>6462013</v>
      </c>
      <c r="F13" s="1271">
        <f>'1st Interim-Unrestricted MYP'!G13</f>
        <v>580017</v>
      </c>
      <c r="G13" s="764"/>
      <c r="H13" s="766">
        <f>'2nd Interim-Assumptions'!G11-H14-H16</f>
        <v>0</v>
      </c>
      <c r="I13" s="311" t="str">
        <f>IF(E13&lt;1," ",IF(H13&lt;1," ",(H13-E13)/E13))</f>
        <v xml:space="preserve"> </v>
      </c>
      <c r="J13" s="869">
        <f>'2nd Interim-Assumptions'!H11-J14-J16</f>
        <v>0</v>
      </c>
      <c r="K13" s="311" t="str">
        <f>IF(H13&lt;1," ",IF(J13&lt;1," ",(J13-H13)/H13))</f>
        <v xml:space="preserve"> </v>
      </c>
      <c r="L13" s="766">
        <f>'2nd Interim-Assumptions'!J11-L14-L16</f>
        <v>0</v>
      </c>
      <c r="M13" s="355" t="str">
        <f>IF(J13&lt;1," ",IF(L13&lt;1," ",(L13-J13)/J13))</f>
        <v xml:space="preserve"> </v>
      </c>
    </row>
    <row r="14" spans="1:13" ht="15.75">
      <c r="A14" s="354"/>
      <c r="B14" s="153"/>
      <c r="C14" s="323" t="s">
        <v>164</v>
      </c>
      <c r="D14" s="395">
        <v>8012</v>
      </c>
      <c r="E14" s="766">
        <f>'Budget-Unrestricted MYP'!F14</f>
        <v>142864</v>
      </c>
      <c r="F14" s="1271">
        <f>'1st Interim-Unrestricted MYP'!G14</f>
        <v>12456</v>
      </c>
      <c r="G14" s="764"/>
      <c r="H14" s="950"/>
      <c r="I14" s="643" t="str">
        <f>IF(E14&lt;1," ",IF(H14&lt;1," ",(H14-E14)/E14))</f>
        <v xml:space="preserve"> </v>
      </c>
      <c r="J14" s="833"/>
      <c r="K14" s="311" t="str">
        <f>IF(H14&lt;1," ",IF(J14&lt;1," ",(J14-H14)/H14))</f>
        <v xml:space="preserve"> </v>
      </c>
      <c r="L14" s="775"/>
      <c r="M14" s="355" t="str">
        <f>IF(J14&lt;1," ",IF(L14&lt;1," ",(L14-J14)/J14))</f>
        <v xml:space="preserve"> </v>
      </c>
    </row>
    <row r="15" spans="1:13" ht="15.75">
      <c r="A15" s="72"/>
      <c r="B15" s="153"/>
      <c r="C15" s="323" t="s">
        <v>317</v>
      </c>
      <c r="D15" s="395">
        <v>8019</v>
      </c>
      <c r="E15" s="1358">
        <f>'Budget-Unrestricted MYP'!F15</f>
        <v>0</v>
      </c>
      <c r="F15" s="1357">
        <f>'1st Interim-Unrestricted MYP'!G15</f>
        <v>0</v>
      </c>
      <c r="G15" s="764"/>
      <c r="H15" s="951"/>
      <c r="I15" s="643" t="str">
        <f>IF(E15&lt;1," ",IF(H15&lt;1," ",(H15-E15)/E15))</f>
        <v xml:space="preserve"> </v>
      </c>
      <c r="J15" s="897"/>
      <c r="K15" s="311" t="str">
        <f>IF(H15&lt;1," ",IF(J15&lt;1," ",(J15-H15)/H15))</f>
        <v xml:space="preserve"> </v>
      </c>
      <c r="L15" s="897"/>
      <c r="M15" s="355" t="str">
        <f>IF(J15&lt;1," ",IF(L15&lt;1," ",(L15-J15)/J15))</f>
        <v xml:space="preserve"> </v>
      </c>
    </row>
    <row r="16" spans="1:13" ht="15.75">
      <c r="A16" s="72"/>
      <c r="B16" s="153"/>
      <c r="C16" s="323" t="s">
        <v>318</v>
      </c>
      <c r="D16" s="395">
        <v>8096</v>
      </c>
      <c r="E16" s="1358">
        <f>'Budget-Unrestricted MYP'!F16</f>
        <v>149167</v>
      </c>
      <c r="F16" s="1357">
        <f>'1st Interim-Unrestricted MYP'!G16</f>
        <v>16614</v>
      </c>
      <c r="G16" s="764"/>
      <c r="H16" s="952"/>
      <c r="I16" s="705" t="str">
        <f>IF(E16&lt;1," ",IF(H16&lt;1," ",(H16-E16)/E16))</f>
        <v xml:space="preserve"> </v>
      </c>
      <c r="J16" s="775"/>
      <c r="K16" s="311" t="str">
        <f>IF(H16&lt;1," ",IF(J16&lt;1," ",(J16-H16)/H16))</f>
        <v xml:space="preserve"> </v>
      </c>
      <c r="L16" s="775"/>
      <c r="M16" s="355" t="str">
        <f>IF(J16&lt;1," ",IF(L16&lt;1," ",(L16-J16)/J16))</f>
        <v xml:space="preserve"> </v>
      </c>
    </row>
    <row r="17" spans="1:13" ht="15.75">
      <c r="A17" s="72"/>
      <c r="B17" s="321" t="s">
        <v>320</v>
      </c>
      <c r="C17" s="321"/>
      <c r="D17" s="395" t="s">
        <v>105</v>
      </c>
      <c r="E17" s="1358">
        <f>'Budget-Unrestricted MYP'!F17</f>
        <v>0</v>
      </c>
      <c r="F17" s="1357">
        <f>'1st Interim-Unrestricted MYP'!G17</f>
        <v>0</v>
      </c>
      <c r="G17" s="832">
        <f>G84</f>
        <v>0</v>
      </c>
      <c r="H17" s="832">
        <f>H84</f>
        <v>0</v>
      </c>
      <c r="I17" s="311" t="str">
        <f>IF(E17&lt;1," ",IF(H17&lt;1," ",(H17-E17)/E17))</f>
        <v xml:space="preserve"> </v>
      </c>
      <c r="J17" s="339">
        <f>J84</f>
        <v>0</v>
      </c>
      <c r="K17" s="311" t="str">
        <f>IF(H17&lt;1," ",IF(J17&lt;1," ",(J17-H17)/H17))</f>
        <v xml:space="preserve"> </v>
      </c>
      <c r="L17" s="832">
        <f>L84</f>
        <v>0</v>
      </c>
      <c r="M17" s="355" t="str">
        <f>IF(J17&lt;1," ",IF(L17&lt;1," ",(L17-J17)/J17))</f>
        <v xml:space="preserve"> </v>
      </c>
    </row>
    <row r="18" spans="1:13" ht="15.75">
      <c r="A18" s="72"/>
      <c r="B18" s="153" t="s">
        <v>321</v>
      </c>
      <c r="C18" s="146"/>
      <c r="D18" s="146"/>
      <c r="E18" s="638"/>
      <c r="F18" s="639"/>
      <c r="G18" s="640"/>
      <c r="H18" s="640"/>
      <c r="I18" s="644"/>
      <c r="J18" s="640"/>
      <c r="K18" s="644"/>
      <c r="L18" s="640"/>
      <c r="M18" s="648"/>
    </row>
    <row r="19" spans="1:13" ht="15.75">
      <c r="A19" s="72"/>
      <c r="B19" s="153"/>
      <c r="C19" s="323" t="s">
        <v>322</v>
      </c>
      <c r="D19" s="395">
        <v>8560</v>
      </c>
      <c r="E19" s="1358">
        <f>'Budget-Unrestricted MYP'!F19</f>
        <v>0</v>
      </c>
      <c r="F19" s="1357">
        <f>'1st Interim-Unrestricted MYP'!G19</f>
        <v>0</v>
      </c>
      <c r="G19" s="764"/>
      <c r="H19" s="832" t="e">
        <f>H87</f>
        <v>#VALUE!</v>
      </c>
      <c r="I19" s="311" t="str">
        <f>IF(E19&lt;1," ",IF(H19&lt;1," ",(H19-E19)/E19))</f>
        <v xml:space="preserve"> </v>
      </c>
      <c r="J19" s="339" t="e">
        <f>J87</f>
        <v>#VALUE!</v>
      </c>
      <c r="K19" s="311" t="e">
        <f>IF(H19&lt;1," ",IF(J19&lt;1," ",(J19-H19)/H19))</f>
        <v>#VALUE!</v>
      </c>
      <c r="L19" s="832" t="e">
        <f>L87</f>
        <v>#VALUE!</v>
      </c>
      <c r="M19" s="355" t="e">
        <f>IF(J19&lt;1," ",IF(L19&lt;1," ",(L19-J19)/J19))</f>
        <v>#VALUE!</v>
      </c>
    </row>
    <row r="20" spans="1:13" ht="15.75">
      <c r="A20" s="72"/>
      <c r="B20" s="522"/>
      <c r="C20" s="562" t="s">
        <v>323</v>
      </c>
      <c r="D20" s="524">
        <v>8560</v>
      </c>
      <c r="E20" s="898"/>
      <c r="F20" s="899"/>
      <c r="G20" s="899"/>
      <c r="H20" s="898"/>
      <c r="I20" s="541"/>
      <c r="J20" s="903"/>
      <c r="K20" s="541"/>
      <c r="L20" s="898"/>
      <c r="M20" s="404"/>
    </row>
    <row r="21" spans="1:13" ht="15.75">
      <c r="A21" s="72"/>
      <c r="B21" s="153"/>
      <c r="C21" s="323" t="s">
        <v>324</v>
      </c>
      <c r="D21" s="395" t="s">
        <v>106</v>
      </c>
      <c r="E21" s="1358">
        <f>'Budget-Unrestricted MYP'!F21</f>
        <v>0</v>
      </c>
      <c r="F21" s="1357">
        <f>'1st Interim-Unrestricted MYP'!G21</f>
        <v>-25014</v>
      </c>
      <c r="G21" s="832">
        <f>G108</f>
        <v>0</v>
      </c>
      <c r="H21" s="832">
        <f>H108</f>
        <v>0</v>
      </c>
      <c r="I21" s="311" t="str">
        <f>IF(E21&lt;1," ",IF(H21&lt;1," ",(H21-E21)/E21))</f>
        <v xml:space="preserve"> </v>
      </c>
      <c r="J21" s="339">
        <f>J108</f>
        <v>0</v>
      </c>
      <c r="K21" s="311" t="str">
        <f>IF(H21&lt;1," ",IF(J21&lt;1," ",(J21-H21)/H21))</f>
        <v xml:space="preserve"> </v>
      </c>
      <c r="L21" s="832">
        <f>L108</f>
        <v>0</v>
      </c>
      <c r="M21" s="355" t="str">
        <f>IF(J21&lt;1," ",IF(L21&lt;1," ",(L21-J21)/J21))</f>
        <v xml:space="preserve"> </v>
      </c>
    </row>
    <row r="22" spans="1:13" ht="15.75">
      <c r="A22" s="72"/>
      <c r="B22" s="153" t="s">
        <v>325</v>
      </c>
      <c r="C22" s="146"/>
      <c r="D22" s="146"/>
      <c r="E22" s="900"/>
      <c r="F22" s="901"/>
      <c r="G22" s="902"/>
      <c r="H22" s="902"/>
      <c r="I22" s="644"/>
      <c r="J22" s="902"/>
      <c r="K22" s="311"/>
      <c r="L22" s="832"/>
      <c r="M22" s="355"/>
    </row>
    <row r="23" spans="1:13" ht="15.75">
      <c r="A23" s="72"/>
      <c r="B23" s="153"/>
      <c r="C23" s="323" t="s">
        <v>249</v>
      </c>
      <c r="D23" s="395">
        <v>8660</v>
      </c>
      <c r="E23" s="1358">
        <f>'Budget-Unrestricted MYP'!F23</f>
        <v>0</v>
      </c>
      <c r="F23" s="1338">
        <f>'1st Interim-Unrestricted MYP'!G23</f>
        <v>0</v>
      </c>
      <c r="G23" s="867"/>
      <c r="H23" s="867"/>
      <c r="I23" s="311" t="str">
        <f>IF(E23&lt;1," ",IF(H23&lt;1," ",(H23-E23)/E23))</f>
        <v xml:space="preserve"> </v>
      </c>
      <c r="J23" s="870"/>
      <c r="K23" s="311" t="str">
        <f>IF(H23&lt;1," ",IF(J23&lt;1," ",(J23-H23)/H23))</f>
        <v xml:space="preserve"> </v>
      </c>
      <c r="L23" s="867"/>
      <c r="M23" s="355" t="str">
        <f>IF(J23&lt;1," ",IF(L23&lt;1," ",(L23-J23)/J23))</f>
        <v xml:space="preserve"> </v>
      </c>
    </row>
    <row r="24" spans="1:13" ht="15.75">
      <c r="A24" s="72"/>
      <c r="B24" s="522"/>
      <c r="C24" s="562" t="s">
        <v>326</v>
      </c>
      <c r="D24" s="524">
        <v>8792</v>
      </c>
      <c r="E24" s="873"/>
      <c r="F24" s="873"/>
      <c r="G24" s="898"/>
      <c r="H24" s="898"/>
      <c r="I24" s="541"/>
      <c r="J24" s="903"/>
      <c r="K24" s="541"/>
      <c r="L24" s="898"/>
      <c r="M24" s="404"/>
    </row>
    <row r="25" spans="1:13" ht="16.5" thickBot="1">
      <c r="A25" s="72"/>
      <c r="B25" s="1005"/>
      <c r="C25" s="1038" t="s">
        <v>327</v>
      </c>
      <c r="D25" s="1039" t="s">
        <v>107</v>
      </c>
      <c r="E25" s="1359">
        <f>'Budget-Unrestricted MYP'!F25</f>
        <v>0</v>
      </c>
      <c r="F25" s="1360">
        <f>'1st Interim-Unrestricted MYP'!G25</f>
        <v>0</v>
      </c>
      <c r="G25" s="881">
        <f>G117</f>
        <v>0</v>
      </c>
      <c r="H25" s="881">
        <f>H117</f>
        <v>0</v>
      </c>
      <c r="I25" s="345" t="str">
        <f>IF(E25&lt;1," ",IF(H25&lt;1," ",(H25-E25)/E25))</f>
        <v xml:space="preserve"> </v>
      </c>
      <c r="J25" s="1058">
        <f>J117</f>
        <v>0</v>
      </c>
      <c r="K25" s="345" t="str">
        <f>IF(H25&lt;1," ",IF(J25&lt;1," ",(J25-H25)/H25))</f>
        <v xml:space="preserve"> </v>
      </c>
      <c r="L25" s="881">
        <f>L117</f>
        <v>0</v>
      </c>
      <c r="M25" s="649" t="str">
        <f>IF(J25&lt;1," ",IF(L25&lt;1," ",(L25-J25)/J25))</f>
        <v xml:space="preserve"> </v>
      </c>
    </row>
    <row r="26" spans="1:13" ht="17.25" thickTop="1" thickBot="1">
      <c r="A26" s="72"/>
      <c r="B26" s="1018" t="s">
        <v>328</v>
      </c>
      <c r="C26" s="1064"/>
      <c r="D26" s="1037"/>
      <c r="E26" s="1006">
        <f>'Budget-Unrestricted MYP'!F26</f>
        <v>6754044</v>
      </c>
      <c r="F26" s="1006">
        <f>SUM(F13:F25)</f>
        <v>584073</v>
      </c>
      <c r="G26" s="889">
        <f>SUM(G13:G25)</f>
        <v>0</v>
      </c>
      <c r="H26" s="889" t="e">
        <f>SUM(H13:H25)</f>
        <v>#VALUE!</v>
      </c>
      <c r="I26" s="647" t="e">
        <f>IF(E26&lt;1," ",IF(H26&lt;1," ",(H26-E26)/E26))</f>
        <v>#VALUE!</v>
      </c>
      <c r="J26" s="1006" t="e">
        <f>SUM(J13:J25)</f>
        <v>#VALUE!</v>
      </c>
      <c r="K26" s="647" t="e">
        <f>IF(H26&lt;1," ",IF(J26&lt;1," ",(J26-H26)/H26))</f>
        <v>#VALUE!</v>
      </c>
      <c r="L26" s="1006" t="e">
        <f>SUM(L13:L25)</f>
        <v>#VALUE!</v>
      </c>
      <c r="M26" s="650" t="e">
        <f>IF(J26&lt;1," ",IF(L26&lt;1," ",(L26-J26)/J26))</f>
        <v>#VALUE!</v>
      </c>
    </row>
    <row r="27" spans="1:13" ht="16.5" thickTop="1">
      <c r="A27" s="72"/>
      <c r="B27" s="1"/>
      <c r="C27" s="1"/>
      <c r="D27" s="1"/>
      <c r="E27" s="310"/>
      <c r="F27" s="310"/>
      <c r="G27" s="310"/>
      <c r="H27" s="310"/>
      <c r="I27" s="960"/>
      <c r="J27" s="310"/>
      <c r="K27" s="1090"/>
      <c r="M27" s="949"/>
    </row>
    <row r="28" spans="1:13" ht="15.75">
      <c r="A28" s="1511" t="s">
        <v>3</v>
      </c>
      <c r="B28" s="1512"/>
      <c r="C28" s="1512"/>
      <c r="D28" s="161"/>
      <c r="E28" s="310"/>
      <c r="F28" s="512"/>
      <c r="G28" s="512"/>
      <c r="H28" s="512"/>
      <c r="I28" s="933"/>
      <c r="J28" s="512"/>
      <c r="K28" s="938"/>
      <c r="L28" s="158"/>
      <c r="M28" s="943"/>
    </row>
    <row r="29" spans="1:13" ht="15.75">
      <c r="A29" s="72"/>
      <c r="B29" s="321" t="s">
        <v>4</v>
      </c>
      <c r="C29" s="321"/>
      <c r="D29" s="322" t="s">
        <v>108</v>
      </c>
      <c r="E29" s="1358">
        <f>'Budget-Unrestricted MYP'!F29</f>
        <v>2015928</v>
      </c>
      <c r="F29" s="1357">
        <f>'1st Interim-Unrestricted MYP'!G29</f>
        <v>317125</v>
      </c>
      <c r="G29" s="764"/>
      <c r="H29" s="764"/>
      <c r="I29" s="311" t="str">
        <f t="shared" ref="I29:I37" si="0">IF(E29&lt;1," ",IF(H29&lt;1," ",(H29-E29)/E29))</f>
        <v xml:space="preserve"> </v>
      </c>
      <c r="J29" s="764"/>
      <c r="K29" s="311" t="str">
        <f t="shared" ref="K29:K37" si="1">IF(H29&lt;1," ",IF(J29&lt;1," ",(J29-H29)/H29))</f>
        <v xml:space="preserve"> </v>
      </c>
      <c r="L29" s="868"/>
      <c r="M29" s="355" t="str">
        <f t="shared" ref="M29:M37" si="2">IF(J29&lt;1," ",IF(L29&lt;1," ",(L29-J29)/J29))</f>
        <v xml:space="preserve"> </v>
      </c>
    </row>
    <row r="30" spans="1:13" ht="15.75">
      <c r="A30" s="72"/>
      <c r="B30" s="321" t="s">
        <v>24</v>
      </c>
      <c r="C30" s="321"/>
      <c r="D30" s="322" t="s">
        <v>109</v>
      </c>
      <c r="E30" s="1358">
        <f>'Budget-Unrestricted MYP'!F30</f>
        <v>0</v>
      </c>
      <c r="F30" s="1357">
        <f>'1st Interim-Unrestricted MYP'!G30</f>
        <v>0</v>
      </c>
      <c r="G30" s="764"/>
      <c r="H30" s="764"/>
      <c r="I30" s="311" t="str">
        <f t="shared" si="0"/>
        <v xml:space="preserve"> </v>
      </c>
      <c r="J30" s="764"/>
      <c r="K30" s="311" t="str">
        <f t="shared" si="1"/>
        <v xml:space="preserve"> </v>
      </c>
      <c r="L30" s="868"/>
      <c r="M30" s="355" t="str">
        <f t="shared" si="2"/>
        <v xml:space="preserve"> </v>
      </c>
    </row>
    <row r="31" spans="1:13" ht="15.75">
      <c r="A31" s="72"/>
      <c r="B31" s="321" t="s">
        <v>25</v>
      </c>
      <c r="C31" s="321"/>
      <c r="D31" s="322" t="s">
        <v>110</v>
      </c>
      <c r="E31" s="1358">
        <f>'Budget-Unrestricted MYP'!F31</f>
        <v>758070</v>
      </c>
      <c r="F31" s="1357">
        <f>'1st Interim-Unrestricted MYP'!G31</f>
        <v>96481</v>
      </c>
      <c r="G31" s="764"/>
      <c r="H31" s="764"/>
      <c r="I31" s="311" t="str">
        <f t="shared" si="0"/>
        <v xml:space="preserve"> </v>
      </c>
      <c r="J31" s="764"/>
      <c r="K31" s="311" t="str">
        <f t="shared" si="1"/>
        <v xml:space="preserve"> </v>
      </c>
      <c r="L31" s="868"/>
      <c r="M31" s="355" t="str">
        <f t="shared" si="2"/>
        <v xml:space="preserve"> </v>
      </c>
    </row>
    <row r="32" spans="1:13" ht="15.75">
      <c r="A32" s="72"/>
      <c r="B32" s="321" t="s">
        <v>26</v>
      </c>
      <c r="C32" s="321"/>
      <c r="D32" s="322" t="s">
        <v>111</v>
      </c>
      <c r="E32" s="1358">
        <f>'Budget-Unrestricted MYP'!F32</f>
        <v>315840</v>
      </c>
      <c r="F32" s="1357">
        <f>'1st Interim-Unrestricted MYP'!G32</f>
        <v>30336</v>
      </c>
      <c r="G32" s="764"/>
      <c r="H32" s="764"/>
      <c r="I32" s="311" t="str">
        <f t="shared" si="0"/>
        <v xml:space="preserve"> </v>
      </c>
      <c r="J32" s="764"/>
      <c r="K32" s="311" t="str">
        <f t="shared" si="1"/>
        <v xml:space="preserve"> </v>
      </c>
      <c r="L32" s="868"/>
      <c r="M32" s="355" t="str">
        <f t="shared" si="2"/>
        <v xml:space="preserve"> </v>
      </c>
    </row>
    <row r="33" spans="1:13" ht="15.75">
      <c r="A33" s="72"/>
      <c r="B33" s="321" t="s">
        <v>27</v>
      </c>
      <c r="C33" s="321"/>
      <c r="D33" s="322" t="s">
        <v>112</v>
      </c>
      <c r="E33" s="1358">
        <f>'Budget-Unrestricted MYP'!F33</f>
        <v>3912258</v>
      </c>
      <c r="F33" s="1357">
        <f>'1st Interim-Unrestricted MYP'!G33</f>
        <v>315464</v>
      </c>
      <c r="G33" s="764"/>
      <c r="H33" s="764"/>
      <c r="I33" s="311" t="str">
        <f t="shared" si="0"/>
        <v xml:space="preserve"> </v>
      </c>
      <c r="J33" s="764"/>
      <c r="K33" s="311" t="str">
        <f t="shared" si="1"/>
        <v xml:space="preserve"> </v>
      </c>
      <c r="L33" s="868"/>
      <c r="M33" s="355" t="str">
        <f t="shared" si="2"/>
        <v xml:space="preserve"> </v>
      </c>
    </row>
    <row r="34" spans="1:13" ht="15.75">
      <c r="A34" s="72"/>
      <c r="B34" s="321" t="s">
        <v>5</v>
      </c>
      <c r="C34" s="321"/>
      <c r="D34" s="322" t="s">
        <v>113</v>
      </c>
      <c r="E34" s="1358">
        <f>'Budget-Unrestricted MYP'!F34</f>
        <v>0</v>
      </c>
      <c r="F34" s="1357">
        <f>'1st Interim-Unrestricted MYP'!G34</f>
        <v>0</v>
      </c>
      <c r="G34" s="764"/>
      <c r="H34" s="764"/>
      <c r="I34" s="311" t="str">
        <f t="shared" si="0"/>
        <v xml:space="preserve"> </v>
      </c>
      <c r="J34" s="764"/>
      <c r="K34" s="311" t="str">
        <f t="shared" si="1"/>
        <v xml:space="preserve"> </v>
      </c>
      <c r="L34" s="868"/>
      <c r="M34" s="355" t="str">
        <f t="shared" si="2"/>
        <v xml:space="preserve"> </v>
      </c>
    </row>
    <row r="35" spans="1:13" ht="15.75">
      <c r="A35" s="72"/>
      <c r="B35" s="321" t="s">
        <v>28</v>
      </c>
      <c r="C35" s="321"/>
      <c r="D35" s="322" t="s">
        <v>114</v>
      </c>
      <c r="E35" s="1358">
        <f>'Budget-Unrestricted MYP'!F35</f>
        <v>0</v>
      </c>
      <c r="F35" s="1357">
        <f>'1st Interim-Unrestricted MYP'!G35</f>
        <v>0</v>
      </c>
      <c r="G35" s="764"/>
      <c r="H35" s="764"/>
      <c r="I35" s="311" t="str">
        <f t="shared" si="0"/>
        <v xml:space="preserve"> </v>
      </c>
      <c r="J35" s="764"/>
      <c r="K35" s="311" t="str">
        <f t="shared" si="1"/>
        <v xml:space="preserve"> </v>
      </c>
      <c r="L35" s="868"/>
      <c r="M35" s="355" t="str">
        <f t="shared" si="2"/>
        <v xml:space="preserve"> </v>
      </c>
    </row>
    <row r="36" spans="1:13" ht="16.5" thickBot="1">
      <c r="A36" s="72"/>
      <c r="B36" s="1028" t="s">
        <v>157</v>
      </c>
      <c r="C36" s="1028"/>
      <c r="D36" s="688" t="s">
        <v>120</v>
      </c>
      <c r="E36" s="1359">
        <f>'Budget-Unrestricted MYP'!F36</f>
        <v>0</v>
      </c>
      <c r="F36" s="1361">
        <f>'1st Interim-Unrestricted MYP'!G36</f>
        <v>0</v>
      </c>
      <c r="G36" s="1029"/>
      <c r="H36" s="1030"/>
      <c r="I36" s="345" t="str">
        <f t="shared" si="0"/>
        <v xml:space="preserve"> </v>
      </c>
      <c r="J36" s="1031"/>
      <c r="K36" s="345" t="str">
        <f t="shared" si="1"/>
        <v xml:space="preserve"> </v>
      </c>
      <c r="L36" s="1059"/>
      <c r="M36" s="649" t="str">
        <f t="shared" si="2"/>
        <v xml:space="preserve"> </v>
      </c>
    </row>
    <row r="37" spans="1:13" ht="17.25" thickTop="1" thickBot="1">
      <c r="A37" s="72"/>
      <c r="B37" s="1018" t="s">
        <v>29</v>
      </c>
      <c r="C37" s="1064"/>
      <c r="D37" s="1065"/>
      <c r="E37" s="1341">
        <f>'Budget-Unrestricted MYP'!F37</f>
        <v>7002096</v>
      </c>
      <c r="F37" s="1341">
        <f>SUM(F29:F36)</f>
        <v>759406</v>
      </c>
      <c r="G37" s="1006">
        <f>SUM(G29:G36)</f>
        <v>0</v>
      </c>
      <c r="H37" s="1006">
        <f>SUM(H29:H36)</f>
        <v>0</v>
      </c>
      <c r="I37" s="647" t="str">
        <f t="shared" si="0"/>
        <v xml:space="preserve"> </v>
      </c>
      <c r="J37" s="1006">
        <f>SUM(J29:J36)</f>
        <v>0</v>
      </c>
      <c r="K37" s="647" t="str">
        <f t="shared" si="1"/>
        <v xml:space="preserve"> </v>
      </c>
      <c r="L37" s="1006">
        <f>SUM(L29:L36)</f>
        <v>0</v>
      </c>
      <c r="M37" s="650" t="str">
        <f t="shared" si="2"/>
        <v xml:space="preserve"> </v>
      </c>
    </row>
    <row r="38" spans="1:13" ht="17.25" thickTop="1" thickBot="1">
      <c r="A38" s="72"/>
      <c r="B38" s="1"/>
      <c r="C38" s="1"/>
      <c r="D38" s="180"/>
      <c r="E38" s="21"/>
      <c r="F38" s="21"/>
      <c r="G38" s="21"/>
      <c r="H38" s="21"/>
      <c r="I38" s="960"/>
      <c r="J38" s="21"/>
      <c r="K38" s="1090"/>
      <c r="M38" s="949"/>
    </row>
    <row r="39" spans="1:13" ht="17.25" thickTop="1" thickBot="1">
      <c r="A39" s="1052" t="s">
        <v>216</v>
      </c>
      <c r="B39" s="1066"/>
      <c r="C39" s="1068"/>
      <c r="D39" s="1069"/>
      <c r="E39" s="1362">
        <f>'Budget-Unrestricted MYP'!F39</f>
        <v>-248052</v>
      </c>
      <c r="F39" s="1362">
        <f>SUM(F26-F37)</f>
        <v>-175333</v>
      </c>
      <c r="G39" s="1061">
        <f>SUM(G26-G37)</f>
        <v>0</v>
      </c>
      <c r="H39" s="1061" t="e">
        <f>SUM(H26-H37)</f>
        <v>#VALUE!</v>
      </c>
      <c r="I39" s="1053" t="str">
        <f>IF(E39&lt;1," ",IF(H39&lt;1," ",(H39-E39)/E39))</f>
        <v xml:space="preserve"> </v>
      </c>
      <c r="J39" s="1061" t="e">
        <f>SUM(J26-J37)</f>
        <v>#VALUE!</v>
      </c>
      <c r="K39" s="1053" t="e">
        <f>IF(H39&lt;1," ",IF(J39&lt;1," ",(J39-H39)/H39))</f>
        <v>#VALUE!</v>
      </c>
      <c r="L39" s="1061" t="e">
        <f>SUM(L26-L37)</f>
        <v>#VALUE!</v>
      </c>
      <c r="M39" s="1054" t="e">
        <f>IF(J39&lt;1," ",IF(L39&lt;1," ",(L39-J39)/J39))</f>
        <v>#VALUE!</v>
      </c>
    </row>
    <row r="40" spans="1:13" ht="16.5" thickTop="1">
      <c r="A40" s="72"/>
      <c r="B40" s="1"/>
      <c r="C40" s="392"/>
      <c r="D40" s="393"/>
      <c r="E40" s="1363"/>
      <c r="F40" s="1363"/>
      <c r="G40" s="88"/>
      <c r="H40" s="88"/>
      <c r="I40" s="934"/>
      <c r="J40" s="88"/>
      <c r="K40" s="939"/>
      <c r="L40" s="547"/>
      <c r="M40" s="944"/>
    </row>
    <row r="41" spans="1:13" ht="15.75">
      <c r="A41" s="354" t="s">
        <v>30</v>
      </c>
      <c r="B41" s="1"/>
      <c r="C41" s="161"/>
      <c r="D41" s="394"/>
      <c r="E41" s="87"/>
      <c r="F41" s="87"/>
      <c r="G41" s="87"/>
      <c r="H41" s="87"/>
      <c r="I41" s="935"/>
      <c r="J41" s="87"/>
      <c r="K41" s="940"/>
      <c r="L41" s="513"/>
      <c r="M41" s="945"/>
    </row>
    <row r="42" spans="1:13" ht="15.75">
      <c r="A42" s="72"/>
      <c r="B42" s="153" t="s">
        <v>135</v>
      </c>
      <c r="C42" s="146"/>
      <c r="D42" s="358">
        <v>8900</v>
      </c>
      <c r="E42" s="1364">
        <f>'Budget-Unrestricted MYP'!F42</f>
        <v>450673</v>
      </c>
      <c r="F42" s="1342">
        <f>'1st Interim-Unrestricted MYP'!G42</f>
        <v>0</v>
      </c>
      <c r="G42" s="868"/>
      <c r="H42" s="868"/>
      <c r="I42" s="54" t="str">
        <f>IF(E42&lt;1," ",IF(H42&lt;1," ",(H42-E42)/E42))</f>
        <v xml:space="preserve"> </v>
      </c>
      <c r="J42" s="868"/>
      <c r="K42" s="696" t="str">
        <f>IF(H42&lt;1," ",IF(J42&lt;1," ",(J42-H42)/H42))</f>
        <v xml:space="preserve"> </v>
      </c>
      <c r="L42" s="868"/>
      <c r="M42" s="695" t="str">
        <f>IF(J42&lt;1," ",IF(L42&lt;1," ",(L42-J42)/J42))</f>
        <v xml:space="preserve"> </v>
      </c>
    </row>
    <row r="43" spans="1:13" ht="16.5" thickBot="1">
      <c r="A43" s="72"/>
      <c r="B43" s="1005" t="s">
        <v>31</v>
      </c>
      <c r="C43" s="159"/>
      <c r="D43" s="1034">
        <v>7600</v>
      </c>
      <c r="E43" s="1365">
        <f>'Budget-Unrestricted MYP'!F43</f>
        <v>0</v>
      </c>
      <c r="F43" s="1345">
        <f>'1st Interim-Unrestricted MYP'!G43</f>
        <v>-192856</v>
      </c>
      <c r="G43" s="884"/>
      <c r="H43" s="884"/>
      <c r="I43" s="655" t="str">
        <f>IF(E43&lt;1," ",IF(H43&lt;1," ",(H43-E43)/E43))</f>
        <v xml:space="preserve"> </v>
      </c>
      <c r="J43" s="884"/>
      <c r="K43" s="703" t="str">
        <f>IF(H43&lt;1," ",IF(J43&lt;1," ",(J43-H43)/H43))</f>
        <v xml:space="preserve"> </v>
      </c>
      <c r="L43" s="884"/>
      <c r="M43" s="704" t="str">
        <f>IF(J43&lt;1," ",IF(L43&lt;1," ",(L43-J43)/J43))</f>
        <v xml:space="preserve"> </v>
      </c>
    </row>
    <row r="44" spans="1:13" ht="17.25" thickTop="1" thickBot="1">
      <c r="A44" s="72"/>
      <c r="B44" s="1018" t="s">
        <v>32</v>
      </c>
      <c r="C44" s="1064"/>
      <c r="D44" s="1065"/>
      <c r="E44" s="1341">
        <f>'Budget-Unrestricted MYP'!F44</f>
        <v>450673</v>
      </c>
      <c r="F44" s="1341">
        <f>F42-F43</f>
        <v>192856</v>
      </c>
      <c r="G44" s="1006">
        <f>G42-G43</f>
        <v>0</v>
      </c>
      <c r="H44" s="1006">
        <f>H42-H43</f>
        <v>0</v>
      </c>
      <c r="I44" s="647" t="str">
        <f>IF(E44&lt;1," ",IF(H44&lt;1," ",(H44-E44)/E44))</f>
        <v xml:space="preserve"> </v>
      </c>
      <c r="J44" s="1006">
        <f>J42-J43</f>
        <v>0</v>
      </c>
      <c r="K44" s="647" t="str">
        <f>IF(H44&lt;1," ",IF(J44&lt;1," ",(J44-H44)/H44))</f>
        <v xml:space="preserve"> </v>
      </c>
      <c r="L44" s="1006">
        <f>L42-L43</f>
        <v>0</v>
      </c>
      <c r="M44" s="650" t="str">
        <f>IF(J44&lt;1," ",IF(L44&lt;1," ",(L44-J44)/J44))</f>
        <v xml:space="preserve"> </v>
      </c>
    </row>
    <row r="45" spans="1:13" ht="17.25" thickTop="1" thickBot="1">
      <c r="A45" s="72"/>
      <c r="B45" s="1"/>
      <c r="C45" s="1"/>
      <c r="D45" s="615"/>
      <c r="E45" s="310"/>
      <c r="F45" s="1070"/>
      <c r="G45" s="1071"/>
      <c r="H45" s="1071"/>
      <c r="I45" s="1091"/>
      <c r="J45" s="1071"/>
      <c r="K45" s="1091"/>
      <c r="L45" s="1071"/>
      <c r="M45" s="1092"/>
    </row>
    <row r="46" spans="1:13" ht="17.25" thickTop="1" thickBot="1">
      <c r="A46" s="1021" t="s">
        <v>33</v>
      </c>
      <c r="B46" s="1022"/>
      <c r="C46" s="1026"/>
      <c r="D46" s="1027"/>
      <c r="E46" s="1341">
        <f>'Budget-Unrestricted MYP'!F46</f>
        <v>202621</v>
      </c>
      <c r="F46" s="1341">
        <f>F39+F44</f>
        <v>17523</v>
      </c>
      <c r="G46" s="1006">
        <f>G39+G44</f>
        <v>0</v>
      </c>
      <c r="H46" s="1006" t="e">
        <f>H39+H44</f>
        <v>#VALUE!</v>
      </c>
      <c r="I46" s="651" t="e">
        <f>IF(E46&lt;1," ",IF(H46&lt;1," ",(H46-E46)/E46))</f>
        <v>#VALUE!</v>
      </c>
      <c r="J46" s="1006" t="e">
        <f>J39+J44</f>
        <v>#VALUE!</v>
      </c>
      <c r="K46" s="651" t="e">
        <f>IF(H46&lt;1," ",IF(J46&lt;1," ",(J46-H46)/H46))</f>
        <v>#VALUE!</v>
      </c>
      <c r="L46" s="1006" t="e">
        <f>L39+L44</f>
        <v>#VALUE!</v>
      </c>
      <c r="M46" s="652" t="e">
        <f>IF(J46&lt;1," ",IF(L46&lt;1," ",(L46-J46)/J46))</f>
        <v>#VALUE!</v>
      </c>
    </row>
    <row r="47" spans="1:13" ht="16.5" thickTop="1">
      <c r="A47" s="354"/>
      <c r="B47" s="1"/>
      <c r="C47" s="392"/>
      <c r="D47" s="393"/>
      <c r="E47" s="310"/>
      <c r="F47" s="88"/>
      <c r="G47" s="88"/>
      <c r="H47" s="88"/>
      <c r="I47" s="934"/>
      <c r="J47" s="88"/>
      <c r="K47" s="939"/>
      <c r="L47" s="547"/>
      <c r="M47" s="944"/>
    </row>
    <row r="48" spans="1:13" ht="15.75">
      <c r="A48" s="354" t="s">
        <v>6</v>
      </c>
      <c r="B48" s="1"/>
      <c r="C48" s="161"/>
      <c r="D48" s="394"/>
      <c r="E48" s="310"/>
      <c r="F48" s="512"/>
      <c r="G48" s="512"/>
      <c r="H48" s="512"/>
      <c r="I48" s="933"/>
      <c r="J48" s="512"/>
      <c r="K48" s="938"/>
      <c r="L48" s="158"/>
      <c r="M48" s="943"/>
    </row>
    <row r="49" spans="1:13" ht="15.75">
      <c r="A49" s="72"/>
      <c r="B49" s="341" t="s">
        <v>170</v>
      </c>
      <c r="C49" s="342"/>
      <c r="D49" s="343">
        <v>9791</v>
      </c>
      <c r="E49" s="1366">
        <f>'Budget-Unrestricted MYP'!F49</f>
        <v>6480.8400000000838</v>
      </c>
      <c r="F49" s="1353">
        <f>'1st Interim-Unrestricted MYP'!G49</f>
        <v>6480.8400000000838</v>
      </c>
      <c r="G49" s="1352">
        <f>E49</f>
        <v>6480.8400000000838</v>
      </c>
      <c r="H49" s="1353">
        <f>E49</f>
        <v>6480.8400000000838</v>
      </c>
      <c r="I49" s="1264"/>
      <c r="J49" s="1260"/>
      <c r="K49" s="1265"/>
      <c r="L49" s="1261"/>
      <c r="M49" s="1266"/>
    </row>
    <row r="50" spans="1:13" ht="15.75">
      <c r="A50" s="72"/>
      <c r="B50" s="363" t="s">
        <v>144</v>
      </c>
      <c r="C50" s="364"/>
      <c r="D50" s="365">
        <v>9792</v>
      </c>
      <c r="E50" s="1367">
        <v>0</v>
      </c>
      <c r="F50" s="1356">
        <f>'1st Interim-Unrestricted MYP'!G50</f>
        <v>-51931.159999999916</v>
      </c>
      <c r="G50" s="1354">
        <f>F50</f>
        <v>-51931.159999999916</v>
      </c>
      <c r="H50" s="1355">
        <f>F50</f>
        <v>-51931.159999999916</v>
      </c>
      <c r="I50" s="683"/>
      <c r="J50" s="879"/>
      <c r="K50" s="656"/>
      <c r="L50" s="877"/>
      <c r="M50" s="658"/>
    </row>
    <row r="51" spans="1:13" ht="15.75">
      <c r="A51" s="72"/>
      <c r="B51" s="363" t="s">
        <v>246</v>
      </c>
      <c r="C51" s="364"/>
      <c r="D51" s="1093"/>
      <c r="E51" s="1367">
        <v>0</v>
      </c>
      <c r="F51" s="1356">
        <f>'1st Interim-Unrestricted MYP'!G51</f>
        <v>-45450.319999999832</v>
      </c>
      <c r="G51" s="1354">
        <f>G49+G50</f>
        <v>-45450.319999999832</v>
      </c>
      <c r="H51" s="1356">
        <f>H49+H50</f>
        <v>-45450.319999999832</v>
      </c>
      <c r="I51" s="683"/>
      <c r="J51" s="879"/>
      <c r="K51" s="656"/>
      <c r="L51" s="877"/>
      <c r="M51" s="658"/>
    </row>
    <row r="52" spans="1:13" ht="15.75">
      <c r="A52" s="72"/>
      <c r="B52" s="363" t="s">
        <v>315</v>
      </c>
      <c r="C52" s="364"/>
      <c r="D52" s="365">
        <v>9793</v>
      </c>
      <c r="E52" s="1367">
        <v>0</v>
      </c>
      <c r="F52" s="1355">
        <f>'1st Interim-Unrestricted MYP'!G52</f>
        <v>21486.319999999832</v>
      </c>
      <c r="G52" s="906">
        <f>F52</f>
        <v>21486.319999999832</v>
      </c>
      <c r="H52" s="906">
        <f>F52</f>
        <v>21486.319999999832</v>
      </c>
      <c r="I52" s="683"/>
      <c r="J52" s="1142"/>
      <c r="K52" s="656"/>
      <c r="L52" s="877"/>
      <c r="M52" s="658"/>
    </row>
    <row r="53" spans="1:13" ht="15.75">
      <c r="A53" s="72"/>
      <c r="B53" s="363" t="s">
        <v>314</v>
      </c>
      <c r="C53" s="364"/>
      <c r="D53" s="365">
        <v>9795</v>
      </c>
      <c r="E53" s="1368">
        <v>0</v>
      </c>
      <c r="F53" s="1355">
        <f>'1st Interim-Unrestricted MYP'!G53</f>
        <v>0</v>
      </c>
      <c r="G53" s="906">
        <f>F53</f>
        <v>0</v>
      </c>
      <c r="H53" s="906">
        <f>F53</f>
        <v>0</v>
      </c>
      <c r="I53" s="683"/>
      <c r="J53" s="880"/>
      <c r="K53" s="657"/>
      <c r="L53" s="878"/>
      <c r="M53" s="659"/>
    </row>
    <row r="54" spans="1:13" ht="16.5" thickBot="1">
      <c r="A54" s="72"/>
      <c r="B54" s="1016" t="s">
        <v>296</v>
      </c>
      <c r="C54" s="560"/>
      <c r="D54" s="1017"/>
      <c r="E54" s="1368">
        <v>0</v>
      </c>
      <c r="F54" s="1351">
        <f>'1st Interim-Unrestricted MYP'!G54</f>
        <v>-23964</v>
      </c>
      <c r="G54" s="1375">
        <f>G51+G52+G53</f>
        <v>-23964</v>
      </c>
      <c r="H54" s="1351">
        <f>H51+H52+H53</f>
        <v>-23964</v>
      </c>
      <c r="I54" s="674"/>
      <c r="J54" s="1285" t="e">
        <f>H55</f>
        <v>#VALUE!</v>
      </c>
      <c r="K54" s="657"/>
      <c r="L54" s="1286" t="e">
        <f>J55</f>
        <v>#VALUE!</v>
      </c>
      <c r="M54" s="659"/>
    </row>
    <row r="55" spans="1:13" ht="17.25" thickTop="1" thickBot="1">
      <c r="A55" s="72"/>
      <c r="B55" s="1018" t="s">
        <v>34</v>
      </c>
      <c r="C55" s="1019"/>
      <c r="D55" s="1020">
        <v>9790</v>
      </c>
      <c r="E55" s="1006">
        <f>'Budget-Unrestricted MYP'!F55</f>
        <v>209101.84000000008</v>
      </c>
      <c r="F55" s="1006">
        <f>F54+F46</f>
        <v>-6441</v>
      </c>
      <c r="G55" s="1341">
        <f>G54+G46</f>
        <v>-23964</v>
      </c>
      <c r="H55" s="1341" t="e">
        <f>H54+H46</f>
        <v>#VALUE!</v>
      </c>
      <c r="I55" s="647" t="e">
        <f>IF(E55&lt;1," ",IF(H55&lt;1," ",(H55-E55)/E55))</f>
        <v>#VALUE!</v>
      </c>
      <c r="J55" s="1006" t="e">
        <f>J54+J46</f>
        <v>#VALUE!</v>
      </c>
      <c r="K55" s="647" t="e">
        <f>IF(H55&lt;1," ",IF(J55&lt;1," ",(J55-H55)/H55))</f>
        <v>#VALUE!</v>
      </c>
      <c r="L55" s="1006" t="e">
        <f>L46+L54</f>
        <v>#VALUE!</v>
      </c>
      <c r="M55" s="650" t="e">
        <f>IF(J55&lt;1," ",IF(L55&lt;1," ",(L55-J55)/J55))</f>
        <v>#VALUE!</v>
      </c>
    </row>
    <row r="56" spans="1:13" ht="16.5" thickTop="1">
      <c r="A56" s="72"/>
      <c r="B56" s="1"/>
      <c r="C56" s="1"/>
      <c r="D56" s="180"/>
      <c r="E56" s="181"/>
      <c r="F56" s="344"/>
      <c r="G56" s="56"/>
      <c r="H56" s="56"/>
      <c r="I56" s="960"/>
      <c r="J56" s="56"/>
      <c r="K56" s="960"/>
      <c r="L56" s="56"/>
      <c r="M56" s="966"/>
    </row>
    <row r="57" spans="1:13" ht="15.75">
      <c r="A57" s="372" t="s">
        <v>150</v>
      </c>
      <c r="B57" s="158"/>
      <c r="C57" s="535"/>
      <c r="D57" s="536" t="s">
        <v>2</v>
      </c>
      <c r="E57" s="537"/>
      <c r="F57" s="538"/>
      <c r="G57" s="539"/>
      <c r="H57" s="539"/>
      <c r="I57" s="933"/>
      <c r="J57" s="539"/>
      <c r="K57" s="933"/>
      <c r="L57" s="539"/>
      <c r="M57" s="947"/>
    </row>
    <row r="58" spans="1:13" ht="15.75">
      <c r="A58" s="72"/>
      <c r="B58" s="398" t="s">
        <v>7</v>
      </c>
      <c r="C58" s="407" t="s">
        <v>151</v>
      </c>
      <c r="D58" s="408"/>
      <c r="E58" s="660"/>
      <c r="F58" s="660"/>
      <c r="G58" s="660"/>
      <c r="H58" s="660"/>
      <c r="I58" s="644"/>
      <c r="J58" s="660"/>
      <c r="K58" s="941"/>
      <c r="L58" s="152"/>
      <c r="M58" s="948"/>
    </row>
    <row r="59" spans="1:13" ht="15.75">
      <c r="A59" s="72"/>
      <c r="B59" s="401"/>
      <c r="C59" s="399" t="s">
        <v>35</v>
      </c>
      <c r="D59" s="336">
        <v>9711</v>
      </c>
      <c r="E59" s="1358">
        <f>'Budget-Unrestricted MYP'!F59</f>
        <v>0</v>
      </c>
      <c r="F59" s="1369">
        <f>'1st Interim-Unrestricted MYP'!G59</f>
        <v>0</v>
      </c>
      <c r="G59" s="908"/>
      <c r="H59" s="908"/>
      <c r="I59" s="311" t="str">
        <f>IF(E59&lt;1," ",IF(H59&lt;1," ",(H59-E59)/E59))</f>
        <v xml:space="preserve"> </v>
      </c>
      <c r="J59" s="908"/>
      <c r="K59" s="699" t="str">
        <f>IF(H59&lt;1," ",IF(J59&lt;1," ",(J59-H59)/H59))</f>
        <v xml:space="preserve"> </v>
      </c>
      <c r="L59" s="908"/>
      <c r="M59" s="954" t="str">
        <f>IF(J59&lt;1," ",IF(L59&lt;1," ",(L59-J59)/J59))</f>
        <v xml:space="preserve"> </v>
      </c>
    </row>
    <row r="60" spans="1:13" ht="15.75">
      <c r="A60" s="72"/>
      <c r="B60" s="398"/>
      <c r="C60" s="399" t="s">
        <v>10</v>
      </c>
      <c r="D60" s="336">
        <v>9712</v>
      </c>
      <c r="E60" s="1370">
        <f>'Budget-Unrestricted MYP'!F60</f>
        <v>0</v>
      </c>
      <c r="F60" s="1369">
        <f>'1st Interim-Unrestricted MYP'!G60</f>
        <v>0</v>
      </c>
      <c r="G60" s="908"/>
      <c r="H60" s="908"/>
      <c r="I60" s="697" t="str">
        <f>IF(E60&lt;1," ",IF(H60&lt;1," ",(H60-E60)/E60))</f>
        <v xml:space="preserve"> </v>
      </c>
      <c r="J60" s="908"/>
      <c r="K60" s="700" t="str">
        <f>IF(H60&lt;1," ",IF(J60&lt;1," ",(J60-H60)/H60))</f>
        <v xml:space="preserve"> </v>
      </c>
      <c r="L60" s="908"/>
      <c r="M60" s="701" t="str">
        <f>IF(J60&lt;1," ",IF(L60&lt;1," ",(L60-J60)/J60))</f>
        <v xml:space="preserve"> </v>
      </c>
    </row>
    <row r="61" spans="1:13" ht="15.75">
      <c r="A61" s="72"/>
      <c r="B61" s="398"/>
      <c r="C61" s="399" t="s">
        <v>11</v>
      </c>
      <c r="D61" s="336">
        <v>9713</v>
      </c>
      <c r="E61" s="1356">
        <f>'Budget-Unrestricted MYP'!F61</f>
        <v>0</v>
      </c>
      <c r="F61" s="1344">
        <f>'1st Interim-Unrestricted MYP'!G61</f>
        <v>0</v>
      </c>
      <c r="G61" s="883"/>
      <c r="H61" s="883"/>
      <c r="I61" s="54" t="str">
        <f>IF(E61&lt;1," ",IF(H61&lt;1," ",(H61-E61)/E61))</f>
        <v xml:space="preserve"> </v>
      </c>
      <c r="J61" s="883"/>
      <c r="K61" s="696" t="str">
        <f>IF(H61&lt;1," ",IF(J61&lt;1," ",(J61-H61)/H61))</f>
        <v xml:space="preserve"> </v>
      </c>
      <c r="L61" s="883"/>
      <c r="M61" s="695" t="str">
        <f>IF(J61&lt;1," ",IF(L61&lt;1," ",(L61-J61)/J61))</f>
        <v xml:space="preserve"> </v>
      </c>
    </row>
    <row r="62" spans="1:13" ht="15.75">
      <c r="A62" s="72"/>
      <c r="B62" s="398"/>
      <c r="C62" s="399" t="s">
        <v>152</v>
      </c>
      <c r="D62" s="336">
        <v>9719</v>
      </c>
      <c r="E62" s="1356">
        <f>'Budget-Unrestricted MYP'!F62</f>
        <v>0</v>
      </c>
      <c r="F62" s="1344">
        <f>'1st Interim-Unrestricted MYP'!G62</f>
        <v>0</v>
      </c>
      <c r="G62" s="883"/>
      <c r="H62" s="883"/>
      <c r="I62" s="54" t="str">
        <f>IF(E62&lt;1," ",IF(H62&lt;1," ",(H62-E62)/E62))</f>
        <v xml:space="preserve"> </v>
      </c>
      <c r="J62" s="883"/>
      <c r="K62" s="696" t="str">
        <f>IF(H62&lt;1," ",IF(J62&lt;1," ",(J62-H62)/H62))</f>
        <v xml:space="preserve"> </v>
      </c>
      <c r="L62" s="883"/>
      <c r="M62" s="695" t="str">
        <f>IF(J62&lt;1," ",IF(L62&lt;1," ",(L62-J62)/J62))</f>
        <v xml:space="preserve"> </v>
      </c>
    </row>
    <row r="63" spans="1:13" ht="15.75">
      <c r="A63" s="374"/>
      <c r="B63" s="532" t="s">
        <v>8</v>
      </c>
      <c r="C63" s="533" t="s">
        <v>153</v>
      </c>
      <c r="D63" s="534">
        <v>9740</v>
      </c>
      <c r="E63" s="1371"/>
      <c r="F63" s="1372"/>
      <c r="G63" s="909"/>
      <c r="H63" s="909"/>
      <c r="I63" s="683"/>
      <c r="J63" s="909"/>
      <c r="K63" s="656"/>
      <c r="L63" s="909"/>
      <c r="M63" s="658"/>
    </row>
    <row r="64" spans="1:13" ht="15.75">
      <c r="A64" s="72"/>
      <c r="B64" s="398" t="s">
        <v>9</v>
      </c>
      <c r="C64" s="407" t="s">
        <v>363</v>
      </c>
      <c r="D64" s="1100"/>
      <c r="E64" s="1373"/>
      <c r="F64" s="1373"/>
      <c r="G64" s="913"/>
      <c r="H64" s="913"/>
      <c r="I64" s="698"/>
      <c r="J64" s="913"/>
      <c r="K64" s="698"/>
      <c r="L64" s="913"/>
      <c r="M64" s="702"/>
    </row>
    <row r="65" spans="1:13" ht="15.75">
      <c r="A65" s="72"/>
      <c r="B65" s="398"/>
      <c r="C65" s="399" t="s">
        <v>154</v>
      </c>
      <c r="D65" s="337">
        <v>9750</v>
      </c>
      <c r="E65" s="1356">
        <f>'Budget-Unrestricted MYP'!F65</f>
        <v>0</v>
      </c>
      <c r="F65" s="1344">
        <f>'1st Interim-Unrestricted MYP'!G65</f>
        <v>0</v>
      </c>
      <c r="G65" s="883"/>
      <c r="H65" s="883"/>
      <c r="I65" s="54" t="str">
        <f>IF(E65&lt;1," ",IF(H65&lt;1," ",(H65-E65)/E65))</f>
        <v xml:space="preserve"> </v>
      </c>
      <c r="J65" s="883"/>
      <c r="K65" s="696" t="str">
        <f>IF(H65&lt;1," ",IF(J65&lt;1," ",(J65-H65)/H65))</f>
        <v xml:space="preserve"> </v>
      </c>
      <c r="L65" s="883"/>
      <c r="M65" s="695" t="str">
        <f>IF(J65&lt;1," ",IF(L65&lt;1," ",(L65-J65)/J65))</f>
        <v xml:space="preserve"> </v>
      </c>
    </row>
    <row r="66" spans="1:13" ht="15.75">
      <c r="A66" s="72"/>
      <c r="B66" s="398"/>
      <c r="C66" s="399" t="s">
        <v>155</v>
      </c>
      <c r="D66" s="337">
        <v>9760</v>
      </c>
      <c r="E66" s="1356">
        <f>'Budget-Unrestricted MYP'!F66</f>
        <v>0</v>
      </c>
      <c r="F66" s="1344">
        <f>'1st Interim-Unrestricted MYP'!G66</f>
        <v>0</v>
      </c>
      <c r="G66" s="883"/>
      <c r="H66" s="883"/>
      <c r="I66" s="54" t="str">
        <f>IF(E66&lt;1," ",IF(H66&lt;1," ",(H66-E66)/E66))</f>
        <v xml:space="preserve"> </v>
      </c>
      <c r="J66" s="883"/>
      <c r="K66" s="696" t="str">
        <f>IF(H66&lt;1," ",IF(J66&lt;1," ",(J66-H66)/H66))</f>
        <v xml:space="preserve"> </v>
      </c>
      <c r="L66" s="883"/>
      <c r="M66" s="695" t="str">
        <f>IF(J66&lt;1," ",IF(L66&lt;1," ",(L66-J66)/J66))</f>
        <v xml:space="preserve"> </v>
      </c>
    </row>
    <row r="67" spans="1:13" ht="15.75">
      <c r="A67" s="72"/>
      <c r="B67" s="398" t="s">
        <v>40</v>
      </c>
      <c r="C67" s="400" t="s">
        <v>156</v>
      </c>
      <c r="D67" s="336">
        <v>9780</v>
      </c>
      <c r="E67" s="1356">
        <f>'Budget-Unrestricted MYP'!F67</f>
        <v>0</v>
      </c>
      <c r="F67" s="1344">
        <f>'1st Interim-Unrestricted MYP'!G67</f>
        <v>0</v>
      </c>
      <c r="G67" s="883"/>
      <c r="H67" s="883"/>
      <c r="I67" s="54" t="str">
        <f>IF(E67&lt;1," ",IF(H67&lt;1," ",(H67-E67)/E67))</f>
        <v xml:space="preserve"> </v>
      </c>
      <c r="J67" s="883"/>
      <c r="K67" s="696" t="str">
        <f>IF(H67&lt;1," ",IF(J67&lt;1," ",(J67-H67)/H67))</f>
        <v xml:space="preserve"> </v>
      </c>
      <c r="L67" s="883"/>
      <c r="M67" s="695" t="str">
        <f>IF(J67&lt;1," ",IF(L67&lt;1," ",(L67-J67)/J67))</f>
        <v xml:space="preserve"> </v>
      </c>
    </row>
    <row r="68" spans="1:13" ht="15.75">
      <c r="A68" s="72"/>
      <c r="B68" s="398" t="s">
        <v>42</v>
      </c>
      <c r="C68" s="407" t="s">
        <v>366</v>
      </c>
      <c r="D68" s="663"/>
      <c r="E68" s="1373"/>
      <c r="F68" s="1373"/>
      <c r="G68" s="913"/>
      <c r="H68" s="913"/>
      <c r="I68" s="698"/>
      <c r="J68" s="913"/>
      <c r="K68" s="698"/>
      <c r="L68" s="913"/>
      <c r="M68" s="702"/>
    </row>
    <row r="69" spans="1:13" ht="15.75">
      <c r="A69" s="72"/>
      <c r="B69" s="398"/>
      <c r="C69" s="399" t="s">
        <v>364</v>
      </c>
      <c r="D69" s="337">
        <v>9789</v>
      </c>
      <c r="E69" s="1356">
        <f>'Budget-Unrestricted MYP'!F69</f>
        <v>0</v>
      </c>
      <c r="F69" s="1344">
        <f>'1st Interim-Unrestricted MYP'!G69</f>
        <v>0</v>
      </c>
      <c r="G69" s="882"/>
      <c r="H69" s="882"/>
      <c r="I69" s="54" t="str">
        <f>IF(E69&lt;1," ",IF(H69&lt;1," ",(H69-E69)/E69))</f>
        <v xml:space="preserve"> </v>
      </c>
      <c r="J69" s="882"/>
      <c r="K69" s="696" t="str">
        <f>IF(H69&lt;1," ",IF(J69&lt;1," ",(J69-H69)/H69))</f>
        <v xml:space="preserve"> </v>
      </c>
      <c r="L69" s="882"/>
      <c r="M69" s="695" t="str">
        <f>IF(J69&lt;1," ",IF(L69&lt;1," ",(L69-J69)/J69))</f>
        <v xml:space="preserve"> </v>
      </c>
    </row>
    <row r="70" spans="1:13" ht="16.5" thickBot="1">
      <c r="A70" s="72"/>
      <c r="B70" s="1005"/>
      <c r="C70" s="1011" t="s">
        <v>365</v>
      </c>
      <c r="D70" s="688">
        <v>9790</v>
      </c>
      <c r="E70" s="1365">
        <f>E55-E65-E66-E67-E69-E59-E60-E61-E62-E63</f>
        <v>209101.84000000008</v>
      </c>
      <c r="F70" s="1365">
        <f>'1st Interim-Unrestricted MYP'!G70</f>
        <v>-6441</v>
      </c>
      <c r="G70" s="1365">
        <f>G55-G65-G66-G67-G69-G59-G60-G61-G62-G63</f>
        <v>-23964</v>
      </c>
      <c r="H70" s="1365" t="e">
        <f>H55-H65-H66-H67-H69-H59-H60-H61-H62-H63</f>
        <v>#VALUE!</v>
      </c>
      <c r="I70" s="655" t="e">
        <f>IF(E70&lt;1," ",IF(H70&lt;1," ",(H70-E70)/E70))</f>
        <v>#VALUE!</v>
      </c>
      <c r="J70" s="894" t="e">
        <f>J55-J65-J66-J67-J69-J59-J60-J61-J62-J63</f>
        <v>#VALUE!</v>
      </c>
      <c r="K70" s="703" t="e">
        <f>IF(H70&lt;1," ",IF(J70&lt;1," ",(J70-H70)/H70))</f>
        <v>#VALUE!</v>
      </c>
      <c r="L70" s="894" t="e">
        <f>L55-L65-L66-L67-L69-L59-L60-L61-L62-L63</f>
        <v>#VALUE!</v>
      </c>
      <c r="M70" s="704" t="e">
        <f>IF(J70&lt;1," ",IF(L70&lt;1," ",(L70-J70)/J70))</f>
        <v>#VALUE!</v>
      </c>
    </row>
    <row r="71" spans="1:13" ht="17.25" thickTop="1" thickBot="1">
      <c r="A71" s="72"/>
      <c r="B71" s="1537"/>
      <c r="C71" s="1538"/>
      <c r="D71" s="1538"/>
      <c r="E71" s="1374"/>
      <c r="F71" s="1374"/>
      <c r="G71" s="1114"/>
      <c r="H71" s="1114"/>
      <c r="I71" s="1114"/>
      <c r="J71" s="1114"/>
      <c r="K71" s="1114"/>
      <c r="L71" s="1114"/>
      <c r="M71" s="1115"/>
    </row>
    <row r="72" spans="1:13" ht="16.5" thickTop="1">
      <c r="A72" s="380"/>
      <c r="B72" s="266"/>
      <c r="C72" s="266"/>
      <c r="D72" s="266"/>
      <c r="E72" s="266"/>
      <c r="F72" s="267"/>
      <c r="G72" s="267"/>
      <c r="H72" s="267"/>
      <c r="I72" s="267"/>
      <c r="J72" s="267"/>
      <c r="K72" s="267"/>
      <c r="M72" s="949"/>
    </row>
    <row r="73" spans="1:13" ht="15.75">
      <c r="A73" s="380" t="s">
        <v>329</v>
      </c>
      <c r="B73" s="266"/>
      <c r="C73" s="266"/>
      <c r="D73" s="266"/>
      <c r="E73" s="266"/>
      <c r="F73" s="267"/>
      <c r="G73" s="267"/>
      <c r="H73" s="267"/>
      <c r="I73" s="267"/>
      <c r="J73" s="267"/>
      <c r="K73" s="267"/>
      <c r="M73" s="949"/>
    </row>
    <row r="74" spans="1:13" ht="16.5">
      <c r="A74" s="328"/>
      <c r="B74" s="178"/>
      <c r="C74" s="1550" t="s">
        <v>337</v>
      </c>
      <c r="D74" s="1550"/>
      <c r="E74" s="1550"/>
      <c r="F74" s="1550"/>
      <c r="G74" s="1550"/>
      <c r="H74" s="418"/>
      <c r="I74" s="936"/>
      <c r="J74" s="418"/>
      <c r="K74" s="936"/>
      <c r="L74" s="513"/>
      <c r="M74" s="949"/>
    </row>
    <row r="75" spans="1:13" ht="15.75">
      <c r="A75" s="380"/>
      <c r="B75" s="339">
        <v>1</v>
      </c>
      <c r="C75" s="1514" t="s">
        <v>254</v>
      </c>
      <c r="D75" s="1514"/>
      <c r="E75" s="1366">
        <f>'Budget-Unrestricted MYP'!F75</f>
        <v>0</v>
      </c>
      <c r="F75" s="1353">
        <f>'1st Interim-Unrestricted MYP'!G75</f>
        <v>0</v>
      </c>
      <c r="G75" s="790"/>
      <c r="H75" s="790"/>
      <c r="I75" s="54" t="str">
        <f t="shared" ref="I75:I83" si="3">IF(E75&lt;1," ",IF(H75&lt;1," ",(H75-E75)/E75))</f>
        <v xml:space="preserve"> </v>
      </c>
      <c r="J75" s="797"/>
      <c r="K75" s="544" t="str">
        <f t="shared" ref="K75:K84" si="4">IF(H75&lt;1," ",IF(J75&lt;1," ",(J75-H75)/H75))</f>
        <v xml:space="preserve"> </v>
      </c>
      <c r="L75" s="780"/>
      <c r="M75" s="543" t="str">
        <f t="shared" ref="M75:M84" si="5">IF(J75&lt;1," ",IF(L75&lt;1," ",(L75-J75)/J75))</f>
        <v xml:space="preserve"> </v>
      </c>
    </row>
    <row r="76" spans="1:13" ht="15.75">
      <c r="A76" s="328"/>
      <c r="B76" s="339">
        <v>2</v>
      </c>
      <c r="C76" s="1498"/>
      <c r="D76" s="1498"/>
      <c r="E76" s="1366">
        <f>'Budget-Unrestricted MYP'!F76</f>
        <v>0</v>
      </c>
      <c r="F76" s="1353">
        <f>'1st Interim-Unrestricted MYP'!G76</f>
        <v>0</v>
      </c>
      <c r="G76" s="790"/>
      <c r="H76" s="790"/>
      <c r="I76" s="54" t="str">
        <f t="shared" si="3"/>
        <v xml:space="preserve"> </v>
      </c>
      <c r="J76" s="797"/>
      <c r="K76" s="544" t="str">
        <f t="shared" si="4"/>
        <v xml:space="preserve"> </v>
      </c>
      <c r="L76" s="780"/>
      <c r="M76" s="543" t="str">
        <f t="shared" si="5"/>
        <v xml:space="preserve"> </v>
      </c>
    </row>
    <row r="77" spans="1:13" ht="15.75">
      <c r="A77" s="328"/>
      <c r="B77" s="339">
        <v>3</v>
      </c>
      <c r="C77" s="1498"/>
      <c r="D77" s="1498"/>
      <c r="E77" s="1366">
        <f>'Budget-Unrestricted MYP'!F77</f>
        <v>0</v>
      </c>
      <c r="F77" s="1353">
        <f>'1st Interim-Unrestricted MYP'!G77</f>
        <v>0</v>
      </c>
      <c r="G77" s="790"/>
      <c r="H77" s="790"/>
      <c r="I77" s="54" t="str">
        <f t="shared" si="3"/>
        <v xml:space="preserve"> </v>
      </c>
      <c r="J77" s="797"/>
      <c r="K77" s="544" t="str">
        <f t="shared" si="4"/>
        <v xml:space="preserve"> </v>
      </c>
      <c r="L77" s="780"/>
      <c r="M77" s="543" t="str">
        <f t="shared" si="5"/>
        <v xml:space="preserve"> </v>
      </c>
    </row>
    <row r="78" spans="1:13" ht="15.75">
      <c r="A78" s="328"/>
      <c r="B78" s="339">
        <v>4</v>
      </c>
      <c r="C78" s="1498"/>
      <c r="D78" s="1498"/>
      <c r="E78" s="1366">
        <f>'Budget-Unrestricted MYP'!F78</f>
        <v>0</v>
      </c>
      <c r="F78" s="1353">
        <f>'1st Interim-Unrestricted MYP'!G78</f>
        <v>0</v>
      </c>
      <c r="G78" s="790"/>
      <c r="H78" s="790"/>
      <c r="I78" s="54" t="str">
        <f t="shared" si="3"/>
        <v xml:space="preserve"> </v>
      </c>
      <c r="J78" s="797"/>
      <c r="K78" s="544" t="str">
        <f t="shared" si="4"/>
        <v xml:space="preserve"> </v>
      </c>
      <c r="L78" s="780"/>
      <c r="M78" s="543" t="str">
        <f t="shared" si="5"/>
        <v xml:space="preserve"> </v>
      </c>
    </row>
    <row r="79" spans="1:13" ht="15.75">
      <c r="A79" s="328"/>
      <c r="B79" s="339">
        <v>5</v>
      </c>
      <c r="C79" s="1498"/>
      <c r="D79" s="1498"/>
      <c r="E79" s="1366">
        <f>'Budget-Unrestricted MYP'!F79</f>
        <v>0</v>
      </c>
      <c r="F79" s="1353">
        <f>'1st Interim-Unrestricted MYP'!G79</f>
        <v>0</v>
      </c>
      <c r="G79" s="790"/>
      <c r="H79" s="790"/>
      <c r="I79" s="54" t="str">
        <f t="shared" si="3"/>
        <v xml:space="preserve"> </v>
      </c>
      <c r="J79" s="797"/>
      <c r="K79" s="544" t="str">
        <f t="shared" si="4"/>
        <v xml:space="preserve"> </v>
      </c>
      <c r="L79" s="780"/>
      <c r="M79" s="543" t="str">
        <f t="shared" si="5"/>
        <v xml:space="preserve"> </v>
      </c>
    </row>
    <row r="80" spans="1:13" ht="15.75">
      <c r="A80" s="328"/>
      <c r="B80" s="340">
        <v>6</v>
      </c>
      <c r="C80" s="1499"/>
      <c r="D80" s="1499"/>
      <c r="E80" s="1366">
        <f>'Budget-Unrestricted MYP'!F80</f>
        <v>0</v>
      </c>
      <c r="F80" s="1353">
        <f>'1st Interim-Unrestricted MYP'!G80</f>
        <v>0</v>
      </c>
      <c r="G80" s="790"/>
      <c r="H80" s="790"/>
      <c r="I80" s="54" t="str">
        <f t="shared" si="3"/>
        <v xml:space="preserve"> </v>
      </c>
      <c r="J80" s="797"/>
      <c r="K80" s="544" t="str">
        <f t="shared" si="4"/>
        <v xml:space="preserve"> </v>
      </c>
      <c r="L80" s="780"/>
      <c r="M80" s="543" t="str">
        <f t="shared" si="5"/>
        <v xml:space="preserve"> </v>
      </c>
    </row>
    <row r="81" spans="1:13" ht="15.75">
      <c r="A81" s="328"/>
      <c r="B81" s="340">
        <v>7</v>
      </c>
      <c r="C81" s="1499"/>
      <c r="D81" s="1499"/>
      <c r="E81" s="1366">
        <f>'Budget-Unrestricted MYP'!F81</f>
        <v>0</v>
      </c>
      <c r="F81" s="1353">
        <f>'1st Interim-Unrestricted MYP'!G81</f>
        <v>0</v>
      </c>
      <c r="G81" s="790"/>
      <c r="H81" s="790"/>
      <c r="I81" s="54" t="str">
        <f t="shared" si="3"/>
        <v xml:space="preserve"> </v>
      </c>
      <c r="J81" s="797"/>
      <c r="K81" s="544" t="str">
        <f t="shared" si="4"/>
        <v xml:space="preserve"> </v>
      </c>
      <c r="L81" s="780"/>
      <c r="M81" s="543" t="str">
        <f t="shared" si="5"/>
        <v xml:space="preserve"> </v>
      </c>
    </row>
    <row r="82" spans="1:13" ht="15.75">
      <c r="A82" s="72"/>
      <c r="B82" s="340">
        <v>8</v>
      </c>
      <c r="C82" s="1499"/>
      <c r="D82" s="1499"/>
      <c r="E82" s="1366">
        <f>'Budget-Unrestricted MYP'!F82</f>
        <v>0</v>
      </c>
      <c r="F82" s="1353">
        <f>'1st Interim-Unrestricted MYP'!G82</f>
        <v>0</v>
      </c>
      <c r="G82" s="810"/>
      <c r="H82" s="791"/>
      <c r="I82" s="54" t="str">
        <f t="shared" si="3"/>
        <v xml:space="preserve"> </v>
      </c>
      <c r="J82" s="799"/>
      <c r="K82" s="544" t="str">
        <f t="shared" si="4"/>
        <v xml:space="preserve"> </v>
      </c>
      <c r="L82" s="787"/>
      <c r="M82" s="543" t="str">
        <f t="shared" si="5"/>
        <v xml:space="preserve"> </v>
      </c>
    </row>
    <row r="83" spans="1:13" ht="16.5" thickBot="1">
      <c r="A83" s="72"/>
      <c r="B83" s="1045">
        <v>9</v>
      </c>
      <c r="C83" s="1513"/>
      <c r="D83" s="1513"/>
      <c r="E83" s="1366">
        <f>'Budget-Unrestricted MYP'!F83</f>
        <v>0</v>
      </c>
      <c r="F83" s="1353">
        <f>'1st Interim-Unrestricted MYP'!G83</f>
        <v>0</v>
      </c>
      <c r="G83" s="792"/>
      <c r="H83" s="792"/>
      <c r="I83" s="54" t="str">
        <f t="shared" si="3"/>
        <v xml:space="preserve"> </v>
      </c>
      <c r="J83" s="914"/>
      <c r="K83" s="545" t="str">
        <f t="shared" si="4"/>
        <v xml:space="preserve"> </v>
      </c>
      <c r="L83" s="781"/>
      <c r="M83" s="546" t="str">
        <f t="shared" si="5"/>
        <v xml:space="preserve"> </v>
      </c>
    </row>
    <row r="84" spans="1:13" ht="17.25" thickTop="1" thickBot="1">
      <c r="A84" s="72"/>
      <c r="B84" s="1046" t="s">
        <v>2</v>
      </c>
      <c r="C84" s="1536" t="s">
        <v>334</v>
      </c>
      <c r="D84" s="1507"/>
      <c r="E84" s="1341">
        <f>SUM(E75:E83)</f>
        <v>0</v>
      </c>
      <c r="F84" s="1341">
        <f>SUM(F75:F83)</f>
        <v>0</v>
      </c>
      <c r="G84" s="1341">
        <f>SUM(G75:G83)</f>
        <v>0</v>
      </c>
      <c r="H84" s="1341">
        <f>SUM(H75:H83)</f>
        <v>0</v>
      </c>
      <c r="I84" s="1292" t="str">
        <f>IF(E84&lt;1," ",IF(H84&lt;1," ",(H84-E84)/E84))</f>
        <v xml:space="preserve"> </v>
      </c>
      <c r="J84" s="1006">
        <f>SUM(J75:J83)</f>
        <v>0</v>
      </c>
      <c r="K84" s="1007" t="str">
        <f t="shared" si="4"/>
        <v xml:space="preserve"> </v>
      </c>
      <c r="L84" s="1006">
        <f>SUM(L75:L83)</f>
        <v>0</v>
      </c>
      <c r="M84" s="1008" t="str">
        <f t="shared" si="5"/>
        <v xml:space="preserve"> </v>
      </c>
    </row>
    <row r="85" spans="1:13" ht="16.5" thickTop="1">
      <c r="A85" s="72"/>
      <c r="B85" s="1094"/>
      <c r="C85" s="1075"/>
      <c r="D85" s="1075"/>
      <c r="E85" s="181"/>
      <c r="F85" s="181"/>
      <c r="G85" s="56"/>
      <c r="H85" s="181"/>
      <c r="I85" s="56"/>
      <c r="J85" s="181"/>
      <c r="K85" s="56"/>
      <c r="L85" s="56"/>
      <c r="M85" s="361"/>
    </row>
    <row r="86" spans="1:13" ht="15.75">
      <c r="A86" s="72"/>
      <c r="B86" s="1079" t="s">
        <v>136</v>
      </c>
      <c r="C86" s="402"/>
      <c r="D86" s="1083"/>
      <c r="E86" s="1293">
        <f>'Budget-Unrestricted MYP'!F86</f>
        <v>0</v>
      </c>
      <c r="F86" s="1267">
        <f>'1st Interim-Unrestricted MYP'!G86</f>
        <v>0</v>
      </c>
      <c r="G86" s="1085"/>
      <c r="H86" s="1082">
        <f>'2nd Interim-Assumptions'!G16</f>
        <v>0</v>
      </c>
      <c r="I86" s="555"/>
      <c r="J86" s="1082">
        <f>'2nd Interim-Assumptions'!H16</f>
        <v>0</v>
      </c>
      <c r="K86" s="555"/>
      <c r="L86" s="1082">
        <f>'2nd Interim-Assumptions'!J16</f>
        <v>0</v>
      </c>
      <c r="M86" s="760"/>
    </row>
    <row r="87" spans="1:13" ht="15.75">
      <c r="A87" s="328"/>
      <c r="B87" s="1079" t="s">
        <v>145</v>
      </c>
      <c r="C87" s="402"/>
      <c r="D87" s="1083"/>
      <c r="E87" s="1294">
        <f>'Budget-Unrestricted MYP'!F87</f>
        <v>0</v>
      </c>
      <c r="F87" s="1268">
        <f>'1st Interim-Unrestricted MYP'!G87</f>
        <v>0</v>
      </c>
      <c r="G87" s="642"/>
      <c r="H87" s="1086" t="e">
        <f>(1.04446*'2nd Interim-ADA'!O76)*H86</f>
        <v>#VALUE!</v>
      </c>
      <c r="I87" s="54" t="str">
        <f>IF(E87&lt;1," ",IF(H87&lt;1," ",(H87-E87)/E87))</f>
        <v xml:space="preserve"> </v>
      </c>
      <c r="J87" s="1086" t="e">
        <f>(1.04446*'2nd Interim-ADA'!R76)*J86</f>
        <v>#VALUE!</v>
      </c>
      <c r="K87" s="313" t="e">
        <f>IF(H87&lt;1," ",IF(J87&lt;1," ",(J87-H87)/H87))</f>
        <v>#VALUE!</v>
      </c>
      <c r="L87" s="1086" t="e">
        <f>(1.04446*'2nd Interim-ADA'!U76)*L86</f>
        <v>#VALUE!</v>
      </c>
      <c r="M87" s="356" t="e">
        <f>IF(J87&lt;1," ",IF(L87&lt;1," ",(L87-J87)/J87))</f>
        <v>#VALUE!</v>
      </c>
    </row>
    <row r="88" spans="1:13" ht="15.75">
      <c r="A88" s="72"/>
      <c r="B88" s="1076"/>
      <c r="C88" s="1076"/>
      <c r="D88" s="1076"/>
      <c r="E88" s="1077"/>
      <c r="F88" s="1078"/>
      <c r="G88" s="56"/>
      <c r="H88" s="56"/>
      <c r="I88" s="56"/>
      <c r="J88" s="56"/>
      <c r="K88" s="56"/>
      <c r="L88" s="56"/>
      <c r="M88" s="361"/>
    </row>
    <row r="89" spans="1:13" ht="15.75">
      <c r="A89" s="328"/>
      <c r="B89" s="178"/>
      <c r="C89" s="178" t="s">
        <v>137</v>
      </c>
      <c r="D89" s="178"/>
      <c r="E89" s="178"/>
      <c r="F89" s="612"/>
      <c r="G89" s="612"/>
      <c r="H89" s="612"/>
      <c r="I89" s="612"/>
      <c r="J89" s="612"/>
      <c r="K89" s="612"/>
      <c r="L89" s="56"/>
      <c r="M89" s="361"/>
    </row>
    <row r="90" spans="1:13" ht="15.75">
      <c r="A90" s="328"/>
      <c r="B90" s="339">
        <v>1</v>
      </c>
      <c r="C90" s="1498"/>
      <c r="D90" s="1501"/>
      <c r="E90" s="1299">
        <f>'Budget-Unrestricted MYP'!F90</f>
        <v>0</v>
      </c>
      <c r="F90" s="1331">
        <f>'1st Interim-Unrestricted MYP'!G90</f>
        <v>34888</v>
      </c>
      <c r="G90" s="1334"/>
      <c r="H90" s="790"/>
      <c r="I90" s="54" t="str">
        <f t="shared" ref="I90:I108" si="6">IF(E90&lt;1," ",IF(H90&lt;1," ",(H90-E90)/E90))</f>
        <v xml:space="preserve"> </v>
      </c>
      <c r="J90" s="797"/>
      <c r="K90" s="545" t="str">
        <f t="shared" ref="K90:K108" si="7">IF(H90&lt;1," ",IF(J90&lt;1," ",(J90-H90)/H90))</f>
        <v xml:space="preserve"> </v>
      </c>
      <c r="L90" s="785"/>
      <c r="M90" s="667" t="str">
        <f t="shared" ref="M90:M108" si="8">IF(J90&lt;1," ",IF(L90&lt;1," ",(L90-J90)/J90))</f>
        <v xml:space="preserve"> </v>
      </c>
    </row>
    <row r="91" spans="1:13" ht="15.75">
      <c r="A91" s="328"/>
      <c r="B91" s="339">
        <v>2</v>
      </c>
      <c r="C91" s="1498"/>
      <c r="D91" s="1501"/>
      <c r="E91" s="1295">
        <f>'Budget-Unrestricted MYP'!F91</f>
        <v>0</v>
      </c>
      <c r="F91" s="1332">
        <f>'1st Interim-Unrestricted MYP'!G91</f>
        <v>-66384</v>
      </c>
      <c r="G91" s="1321"/>
      <c r="H91" s="791"/>
      <c r="I91" s="54" t="str">
        <f t="shared" si="6"/>
        <v xml:space="preserve"> </v>
      </c>
      <c r="J91" s="799"/>
      <c r="K91" s="545" t="str">
        <f t="shared" si="7"/>
        <v xml:space="preserve"> </v>
      </c>
      <c r="L91" s="787"/>
      <c r="M91" s="546" t="str">
        <f t="shared" si="8"/>
        <v xml:space="preserve"> </v>
      </c>
    </row>
    <row r="92" spans="1:13" ht="15.75">
      <c r="A92" s="328"/>
      <c r="B92" s="339">
        <v>3</v>
      </c>
      <c r="C92" s="1498"/>
      <c r="D92" s="1501"/>
      <c r="E92" s="1295">
        <f>'Budget-Unrestricted MYP'!F92</f>
        <v>0</v>
      </c>
      <c r="F92" s="1332">
        <f>'1st Interim-Unrestricted MYP'!G92</f>
        <v>6482</v>
      </c>
      <c r="G92" s="1321"/>
      <c r="H92" s="810"/>
      <c r="I92" s="54" t="str">
        <f t="shared" si="6"/>
        <v xml:space="preserve"> </v>
      </c>
      <c r="J92" s="915"/>
      <c r="K92" s="545" t="str">
        <f t="shared" si="7"/>
        <v xml:space="preserve"> </v>
      </c>
      <c r="L92" s="922"/>
      <c r="M92" s="546" t="str">
        <f t="shared" si="8"/>
        <v xml:space="preserve"> </v>
      </c>
    </row>
    <row r="93" spans="1:13" ht="15.75">
      <c r="A93" s="328"/>
      <c r="B93" s="339">
        <v>4</v>
      </c>
      <c r="C93" s="1498"/>
      <c r="D93" s="1501"/>
      <c r="E93" s="1295">
        <f>'Budget-Unrestricted MYP'!F93</f>
        <v>0</v>
      </c>
      <c r="F93" s="1331">
        <f>'1st Interim-Unrestricted MYP'!G93</f>
        <v>0</v>
      </c>
      <c r="G93" s="1334"/>
      <c r="H93" s="790"/>
      <c r="I93" s="54" t="str">
        <f t="shared" si="6"/>
        <v xml:space="preserve"> </v>
      </c>
      <c r="J93" s="797"/>
      <c r="K93" s="545" t="str">
        <f t="shared" si="7"/>
        <v xml:space="preserve"> </v>
      </c>
      <c r="L93" s="780"/>
      <c r="M93" s="546" t="str">
        <f t="shared" si="8"/>
        <v xml:space="preserve"> </v>
      </c>
    </row>
    <row r="94" spans="1:13" ht="15.75">
      <c r="A94" s="72"/>
      <c r="B94" s="339">
        <v>5</v>
      </c>
      <c r="C94" s="1498"/>
      <c r="D94" s="1501"/>
      <c r="E94" s="1295">
        <f>'Budget-Unrestricted MYP'!F94</f>
        <v>0</v>
      </c>
      <c r="F94" s="1333">
        <f>'1st Interim-Unrestricted MYP'!G94</f>
        <v>0</v>
      </c>
      <c r="G94" s="1335"/>
      <c r="H94" s="811"/>
      <c r="I94" s="54" t="str">
        <f t="shared" si="6"/>
        <v xml:space="preserve"> </v>
      </c>
      <c r="J94" s="916"/>
      <c r="K94" s="545" t="str">
        <f t="shared" si="7"/>
        <v xml:space="preserve"> </v>
      </c>
      <c r="L94" s="923"/>
      <c r="M94" s="546" t="str">
        <f t="shared" si="8"/>
        <v xml:space="preserve"> </v>
      </c>
    </row>
    <row r="95" spans="1:13" ht="15.75">
      <c r="A95" s="329"/>
      <c r="B95" s="340">
        <v>6</v>
      </c>
      <c r="C95" s="1499"/>
      <c r="D95" s="1500"/>
      <c r="E95" s="1295">
        <f>'Budget-Unrestricted MYP'!F95</f>
        <v>0</v>
      </c>
      <c r="F95" s="1297">
        <f>'1st Interim-Unrestricted MYP'!G95</f>
        <v>0</v>
      </c>
      <c r="G95" s="1320"/>
      <c r="H95" s="812"/>
      <c r="I95" s="54" t="str">
        <f t="shared" si="6"/>
        <v xml:space="preserve"> </v>
      </c>
      <c r="J95" s="917"/>
      <c r="K95" s="544" t="str">
        <f t="shared" si="7"/>
        <v xml:space="preserve"> </v>
      </c>
      <c r="L95" s="924"/>
      <c r="M95" s="543" t="str">
        <f t="shared" si="8"/>
        <v xml:space="preserve"> </v>
      </c>
    </row>
    <row r="96" spans="1:13" ht="15.75">
      <c r="A96" s="329"/>
      <c r="B96" s="340">
        <v>7</v>
      </c>
      <c r="C96" s="1499"/>
      <c r="D96" s="1500"/>
      <c r="E96" s="1295">
        <f>'Budget-Unrestricted MYP'!F96</f>
        <v>0</v>
      </c>
      <c r="F96" s="1296">
        <f>'1st Interim-Unrestricted MYP'!G96</f>
        <v>0</v>
      </c>
      <c r="G96" s="1321"/>
      <c r="H96" s="810"/>
      <c r="I96" s="54" t="str">
        <f t="shared" si="6"/>
        <v xml:space="preserve"> </v>
      </c>
      <c r="J96" s="915"/>
      <c r="K96" s="544" t="str">
        <f t="shared" si="7"/>
        <v xml:space="preserve"> </v>
      </c>
      <c r="L96" s="922"/>
      <c r="M96" s="543" t="str">
        <f t="shared" si="8"/>
        <v xml:space="preserve"> </v>
      </c>
    </row>
    <row r="97" spans="1:13" ht="15.75">
      <c r="A97" s="329"/>
      <c r="B97" s="340">
        <v>8</v>
      </c>
      <c r="C97" s="1499"/>
      <c r="D97" s="1500"/>
      <c r="E97" s="1298">
        <f>'Budget-Unrestricted MYP'!F97</f>
        <v>0</v>
      </c>
      <c r="F97" s="1296">
        <f>'1st Interim-Unrestricted MYP'!G97</f>
        <v>0</v>
      </c>
      <c r="G97" s="1321"/>
      <c r="H97" s="817"/>
      <c r="I97" s="54" t="str">
        <f t="shared" si="6"/>
        <v xml:space="preserve"> </v>
      </c>
      <c r="J97" s="915"/>
      <c r="K97" s="544" t="str">
        <f t="shared" si="7"/>
        <v xml:space="preserve"> </v>
      </c>
      <c r="L97" s="922"/>
      <c r="M97" s="543" t="str">
        <f t="shared" si="8"/>
        <v xml:space="preserve"> </v>
      </c>
    </row>
    <row r="98" spans="1:13" ht="15.75">
      <c r="A98" s="329"/>
      <c r="B98" s="340">
        <v>9</v>
      </c>
      <c r="C98" s="1498"/>
      <c r="D98" s="1501"/>
      <c r="E98" s="1286">
        <f>'Budget-Unrestricted MYP'!F98</f>
        <v>0</v>
      </c>
      <c r="F98" s="1296">
        <f>'1st Interim-Unrestricted MYP'!G98</f>
        <v>0</v>
      </c>
      <c r="G98" s="1321"/>
      <c r="H98" s="817"/>
      <c r="I98" s="54" t="str">
        <f t="shared" si="6"/>
        <v xml:space="preserve"> </v>
      </c>
      <c r="J98" s="915"/>
      <c r="K98" s="544" t="str">
        <f t="shared" si="7"/>
        <v xml:space="preserve"> </v>
      </c>
      <c r="L98" s="922"/>
      <c r="M98" s="543" t="str">
        <f t="shared" si="8"/>
        <v xml:space="preserve"> </v>
      </c>
    </row>
    <row r="99" spans="1:13" ht="15.75">
      <c r="A99" s="329"/>
      <c r="B99" s="153">
        <v>10</v>
      </c>
      <c r="C99" s="1499"/>
      <c r="D99" s="1500"/>
      <c r="E99" s="1299">
        <f>'Budget-Unrestricted MYP'!F99</f>
        <v>0</v>
      </c>
      <c r="F99" s="1296">
        <f>'1st Interim-Unrestricted MYP'!G99</f>
        <v>0</v>
      </c>
      <c r="G99" s="1321"/>
      <c r="H99" s="817"/>
      <c r="I99" s="54" t="str">
        <f t="shared" si="6"/>
        <v xml:space="preserve"> </v>
      </c>
      <c r="J99" s="915"/>
      <c r="K99" s="544" t="str">
        <f t="shared" si="7"/>
        <v xml:space="preserve"> </v>
      </c>
      <c r="L99" s="922"/>
      <c r="M99" s="543" t="str">
        <f t="shared" si="8"/>
        <v xml:space="preserve"> </v>
      </c>
    </row>
    <row r="100" spans="1:13" ht="15.75">
      <c r="A100" s="72"/>
      <c r="B100" s="153">
        <v>11</v>
      </c>
      <c r="C100" s="1499"/>
      <c r="D100" s="1500"/>
      <c r="E100" s="1295">
        <f>'Budget-Unrestricted MYP'!F100</f>
        <v>0</v>
      </c>
      <c r="F100" s="1300">
        <f>'1st Interim-Unrestricted MYP'!G100</f>
        <v>0</v>
      </c>
      <c r="G100" s="1322"/>
      <c r="H100" s="1314"/>
      <c r="I100" s="54" t="str">
        <f t="shared" si="6"/>
        <v xml:space="preserve"> </v>
      </c>
      <c r="J100" s="803"/>
      <c r="K100" s="544" t="str">
        <f t="shared" si="7"/>
        <v xml:space="preserve"> </v>
      </c>
      <c r="L100" s="925"/>
      <c r="M100" s="543" t="str">
        <f t="shared" si="8"/>
        <v xml:space="preserve"> </v>
      </c>
    </row>
    <row r="101" spans="1:13" ht="15.75">
      <c r="A101" s="72"/>
      <c r="B101" s="153">
        <v>12</v>
      </c>
      <c r="C101" s="1499"/>
      <c r="D101" s="1500"/>
      <c r="E101" s="1295">
        <f>'Budget-Unrestricted MYP'!F101</f>
        <v>0</v>
      </c>
      <c r="F101" s="1301">
        <f>'1st Interim-Unrestricted MYP'!G101</f>
        <v>0</v>
      </c>
      <c r="G101" s="1323"/>
      <c r="H101" s="1315"/>
      <c r="I101" s="54" t="str">
        <f t="shared" si="6"/>
        <v xml:space="preserve"> </v>
      </c>
      <c r="J101" s="804"/>
      <c r="K101" s="544" t="str">
        <f t="shared" si="7"/>
        <v xml:space="preserve"> </v>
      </c>
      <c r="L101" s="926"/>
      <c r="M101" s="543" t="str">
        <f t="shared" si="8"/>
        <v xml:space="preserve"> </v>
      </c>
    </row>
    <row r="102" spans="1:13" ht="15.75">
      <c r="A102" s="72"/>
      <c r="B102" s="153">
        <v>13</v>
      </c>
      <c r="C102" s="1499"/>
      <c r="D102" s="1500"/>
      <c r="E102" s="1295">
        <f>'Budget-Unrestricted MYP'!F102</f>
        <v>0</v>
      </c>
      <c r="F102" s="1302">
        <f>'1st Interim-Unrestricted MYP'!G102</f>
        <v>0</v>
      </c>
      <c r="G102" s="1324"/>
      <c r="H102" s="1316"/>
      <c r="I102" s="54" t="str">
        <f t="shared" si="6"/>
        <v xml:space="preserve"> </v>
      </c>
      <c r="J102" s="918"/>
      <c r="K102" s="544" t="str">
        <f t="shared" si="7"/>
        <v xml:space="preserve"> </v>
      </c>
      <c r="L102" s="820"/>
      <c r="M102" s="543" t="str">
        <f t="shared" si="8"/>
        <v xml:space="preserve"> </v>
      </c>
    </row>
    <row r="103" spans="1:13" ht="15.75">
      <c r="A103" s="72"/>
      <c r="B103" s="153">
        <v>14</v>
      </c>
      <c r="C103" s="1499"/>
      <c r="D103" s="1500"/>
      <c r="E103" s="1295">
        <f>'Budget-Unrestricted MYP'!F103</f>
        <v>0</v>
      </c>
      <c r="F103" s="1303">
        <f>'1st Interim-Unrestricted MYP'!G103</f>
        <v>0</v>
      </c>
      <c r="G103" s="824"/>
      <c r="H103" s="931"/>
      <c r="I103" s="54" t="str">
        <f t="shared" si="6"/>
        <v xml:space="preserve"> </v>
      </c>
      <c r="J103" s="919"/>
      <c r="K103" s="544" t="str">
        <f t="shared" si="7"/>
        <v xml:space="preserve"> </v>
      </c>
      <c r="L103" s="821"/>
      <c r="M103" s="543" t="str">
        <f t="shared" si="8"/>
        <v xml:space="preserve"> </v>
      </c>
    </row>
    <row r="104" spans="1:13" ht="15.75">
      <c r="A104" s="72"/>
      <c r="B104" s="153">
        <v>15</v>
      </c>
      <c r="C104" s="1499"/>
      <c r="D104" s="1500"/>
      <c r="E104" s="1295">
        <f>'Budget-Unrestricted MYP'!F104</f>
        <v>0</v>
      </c>
      <c r="F104" s="1302">
        <f>'1st Interim-Unrestricted MYP'!G104</f>
        <v>0</v>
      </c>
      <c r="G104" s="1324"/>
      <c r="H104" s="1316"/>
      <c r="I104" s="54" t="str">
        <f t="shared" si="6"/>
        <v xml:space="preserve"> </v>
      </c>
      <c r="J104" s="918"/>
      <c r="K104" s="544" t="str">
        <f t="shared" si="7"/>
        <v xml:space="preserve"> </v>
      </c>
      <c r="L104" s="820"/>
      <c r="M104" s="543" t="str">
        <f t="shared" si="8"/>
        <v xml:space="preserve"> </v>
      </c>
    </row>
    <row r="105" spans="1:13" ht="15.75">
      <c r="A105" s="72"/>
      <c r="B105" s="153">
        <v>16</v>
      </c>
      <c r="C105" s="1499"/>
      <c r="D105" s="1500"/>
      <c r="E105" s="1295">
        <f>'Budget-Unrestricted MYP'!F105</f>
        <v>0</v>
      </c>
      <c r="F105" s="1304">
        <f>'1st Interim-Unrestricted MYP'!G105</f>
        <v>0</v>
      </c>
      <c r="G105" s="1325"/>
      <c r="H105" s="1317"/>
      <c r="I105" s="54" t="str">
        <f t="shared" si="6"/>
        <v xml:space="preserve"> </v>
      </c>
      <c r="J105" s="920"/>
      <c r="K105" s="544" t="str">
        <f t="shared" si="7"/>
        <v xml:space="preserve"> </v>
      </c>
      <c r="L105" s="822"/>
      <c r="M105" s="543" t="str">
        <f t="shared" si="8"/>
        <v xml:space="preserve"> </v>
      </c>
    </row>
    <row r="106" spans="1:13" ht="15.75">
      <c r="A106" s="72"/>
      <c r="B106" s="153">
        <v>17</v>
      </c>
      <c r="C106" s="1499"/>
      <c r="D106" s="1500"/>
      <c r="E106" s="1298">
        <f>'Budget-Unrestricted MYP'!F106</f>
        <v>0</v>
      </c>
      <c r="F106" s="1305">
        <f>'1st Interim-Unrestricted MYP'!G106</f>
        <v>0</v>
      </c>
      <c r="G106" s="1326"/>
      <c r="H106" s="1318"/>
      <c r="I106" s="54" t="str">
        <f t="shared" si="6"/>
        <v xml:space="preserve"> </v>
      </c>
      <c r="J106" s="921"/>
      <c r="K106" s="544" t="str">
        <f t="shared" si="7"/>
        <v xml:space="preserve"> </v>
      </c>
      <c r="L106" s="823"/>
      <c r="M106" s="543" t="str">
        <f t="shared" si="8"/>
        <v xml:space="preserve"> </v>
      </c>
    </row>
    <row r="107" spans="1:13" ht="16.5" thickBot="1">
      <c r="A107" s="72"/>
      <c r="B107" s="1005">
        <v>18</v>
      </c>
      <c r="C107" s="1504"/>
      <c r="D107" s="1505"/>
      <c r="E107" s="1286">
        <f>'Budget-Unrestricted MYP'!F107</f>
        <v>0</v>
      </c>
      <c r="F107" s="1306">
        <f>'1st Interim-Unrestricted MYP'!G107</f>
        <v>0</v>
      </c>
      <c r="G107" s="1327"/>
      <c r="H107" s="1319"/>
      <c r="I107" s="54" t="str">
        <f t="shared" si="6"/>
        <v xml:space="preserve"> </v>
      </c>
      <c r="J107" s="809"/>
      <c r="K107" s="664" t="str">
        <f t="shared" si="7"/>
        <v xml:space="preserve"> </v>
      </c>
      <c r="L107" s="927"/>
      <c r="M107" s="665" t="str">
        <f t="shared" si="8"/>
        <v xml:space="preserve"> </v>
      </c>
    </row>
    <row r="108" spans="1:13" ht="17.25" thickTop="1" thickBot="1">
      <c r="A108" s="72"/>
      <c r="B108" s="1009"/>
      <c r="C108" s="1536" t="s">
        <v>333</v>
      </c>
      <c r="D108" s="1507"/>
      <c r="E108" s="1313">
        <f>SUM(E90:E107)</f>
        <v>0</v>
      </c>
      <c r="F108" s="1313">
        <f>SUM(F90:F107)</f>
        <v>-25014</v>
      </c>
      <c r="G108" s="1313">
        <f>SUM(G90:G107)</f>
        <v>0</v>
      </c>
      <c r="H108" s="1006">
        <f>SUM(H90:H107)</f>
        <v>0</v>
      </c>
      <c r="I108" s="1312" t="str">
        <f t="shared" si="6"/>
        <v xml:space="preserve"> </v>
      </c>
      <c r="J108" s="1006">
        <f>SUM(J90:J107)</f>
        <v>0</v>
      </c>
      <c r="K108" s="1007" t="str">
        <f t="shared" si="7"/>
        <v xml:space="preserve"> </v>
      </c>
      <c r="L108" s="1006">
        <f>SUM(L90:L107)</f>
        <v>0</v>
      </c>
      <c r="M108" s="1008" t="str">
        <f t="shared" si="8"/>
        <v xml:space="preserve"> </v>
      </c>
    </row>
    <row r="109" spans="1:13" ht="16.5" thickTop="1">
      <c r="A109" s="72"/>
      <c r="B109" s="159"/>
      <c r="C109" s="1601"/>
      <c r="D109" s="1601"/>
      <c r="E109" s="720"/>
      <c r="F109" s="953"/>
      <c r="G109" s="514"/>
      <c r="H109" s="514"/>
      <c r="I109" s="961"/>
      <c r="J109" s="514"/>
      <c r="K109" s="961"/>
      <c r="L109" s="514"/>
      <c r="M109" s="967"/>
    </row>
    <row r="110" spans="1:13" ht="15.75">
      <c r="A110" s="328"/>
      <c r="B110" s="178"/>
      <c r="C110" s="178" t="s">
        <v>342</v>
      </c>
      <c r="D110" s="178"/>
      <c r="E110" s="178"/>
      <c r="F110" s="612"/>
      <c r="G110" s="612"/>
      <c r="H110" s="612"/>
      <c r="I110" s="612"/>
      <c r="J110" s="612"/>
      <c r="K110" s="612"/>
      <c r="L110" s="56"/>
      <c r="M110" s="361"/>
    </row>
    <row r="111" spans="1:13" ht="15.75">
      <c r="A111" s="72"/>
      <c r="B111" s="339">
        <v>1</v>
      </c>
      <c r="C111" s="1498" t="s">
        <v>255</v>
      </c>
      <c r="D111" s="1501"/>
      <c r="E111" s="1307">
        <f>'Budget-Unrestricted MYP'!F111</f>
        <v>0</v>
      </c>
      <c r="F111" s="1303">
        <f>'1st Interim-Unrestricted MYP'!G111</f>
        <v>0</v>
      </c>
      <c r="G111" s="1328"/>
      <c r="H111" s="928"/>
      <c r="I111" s="54" t="str">
        <f t="shared" ref="I111:I117" si="9">IF(E111&lt;1," ",IF(H111&lt;1," ",(H111-E111)/E111))</f>
        <v xml:space="preserve"> </v>
      </c>
      <c r="J111" s="830"/>
      <c r="K111" s="33" t="str">
        <f t="shared" ref="K111:K117" si="10">IF(H111&lt;1," ",IF(J111&lt;1," ",(J111-H111)/H111))</f>
        <v xml:space="preserve"> </v>
      </c>
      <c r="L111" s="928"/>
      <c r="M111" s="706" t="str">
        <f t="shared" ref="M111:M117" si="11">IF(J111&lt;1," ",IF(L111&lt;1," ",(L111-J111)/J111))</f>
        <v xml:space="preserve"> </v>
      </c>
    </row>
    <row r="112" spans="1:13" ht="15.75">
      <c r="A112" s="72"/>
      <c r="B112" s="339">
        <v>2</v>
      </c>
      <c r="C112" s="1498"/>
      <c r="D112" s="1501"/>
      <c r="E112" s="1308">
        <f>'Budget-Unrestricted MYP'!F112</f>
        <v>0</v>
      </c>
      <c r="F112" s="1309">
        <f>'1st Interim-Unrestricted MYP'!G112</f>
        <v>0</v>
      </c>
      <c r="G112" s="1329"/>
      <c r="H112" s="929"/>
      <c r="I112" s="54" t="str">
        <f t="shared" si="9"/>
        <v xml:space="preserve"> </v>
      </c>
      <c r="J112" s="827"/>
      <c r="K112" s="84" t="str">
        <f t="shared" si="10"/>
        <v xml:space="preserve"> </v>
      </c>
      <c r="L112" s="929"/>
      <c r="M112" s="707" t="str">
        <f t="shared" si="11"/>
        <v xml:space="preserve"> </v>
      </c>
    </row>
    <row r="113" spans="1:13" ht="15.75">
      <c r="A113" s="72"/>
      <c r="B113" s="339">
        <v>3</v>
      </c>
      <c r="C113" s="1498"/>
      <c r="D113" s="1501"/>
      <c r="E113" s="1310">
        <f>'Budget-Unrestricted MYP'!F113</f>
        <v>0</v>
      </c>
      <c r="F113" s="1306">
        <f>'1st Interim-Unrestricted MYP'!G113</f>
        <v>0</v>
      </c>
      <c r="G113" s="1330"/>
      <c r="H113" s="930"/>
      <c r="I113" s="54" t="str">
        <f t="shared" si="9"/>
        <v xml:space="preserve"> </v>
      </c>
      <c r="J113" s="831"/>
      <c r="K113" s="383" t="str">
        <f t="shared" si="10"/>
        <v xml:space="preserve"> </v>
      </c>
      <c r="L113" s="930"/>
      <c r="M113" s="708" t="str">
        <f t="shared" si="11"/>
        <v xml:space="preserve"> </v>
      </c>
    </row>
    <row r="114" spans="1:13" ht="15.75">
      <c r="A114" s="72"/>
      <c r="B114" s="339">
        <v>4</v>
      </c>
      <c r="C114" s="1498"/>
      <c r="D114" s="1501"/>
      <c r="E114" s="1310">
        <f>'Budget-Unrestricted MYP'!F114</f>
        <v>0</v>
      </c>
      <c r="F114" s="1303">
        <f>'1st Interim-Unrestricted MYP'!G114</f>
        <v>0</v>
      </c>
      <c r="G114" s="824"/>
      <c r="H114" s="931"/>
      <c r="I114" s="54" t="str">
        <f t="shared" si="9"/>
        <v xml:space="preserve"> </v>
      </c>
      <c r="J114" s="830"/>
      <c r="K114" s="33" t="str">
        <f t="shared" si="10"/>
        <v xml:space="preserve"> </v>
      </c>
      <c r="L114" s="931"/>
      <c r="M114" s="709" t="str">
        <f t="shared" si="11"/>
        <v xml:space="preserve"> </v>
      </c>
    </row>
    <row r="115" spans="1:13" ht="15.75">
      <c r="A115" s="72"/>
      <c r="B115" s="339">
        <v>5</v>
      </c>
      <c r="C115" s="1498"/>
      <c r="D115" s="1501"/>
      <c r="E115" s="1310">
        <f>'Budget-Unrestricted MYP'!F115</f>
        <v>0</v>
      </c>
      <c r="F115" s="1303">
        <f>'1st Interim-Unrestricted MYP'!G115</f>
        <v>0</v>
      </c>
      <c r="G115" s="824"/>
      <c r="H115" s="931"/>
      <c r="I115" s="54" t="str">
        <f t="shared" si="9"/>
        <v xml:space="preserve"> </v>
      </c>
      <c r="J115" s="830"/>
      <c r="K115" s="33" t="str">
        <f t="shared" si="10"/>
        <v xml:space="preserve"> </v>
      </c>
      <c r="L115" s="931"/>
      <c r="M115" s="709" t="str">
        <f t="shared" si="11"/>
        <v xml:space="preserve"> </v>
      </c>
    </row>
    <row r="116" spans="1:13" ht="16.5" thickBot="1">
      <c r="A116" s="72"/>
      <c r="B116" s="1045">
        <v>6</v>
      </c>
      <c r="C116" s="1504"/>
      <c r="D116" s="1505"/>
      <c r="E116" s="1311">
        <f>'Budget-Unrestricted MYP'!F116</f>
        <v>0</v>
      </c>
      <c r="F116" s="1306">
        <f>'1st Interim-Unrestricted MYP'!G116</f>
        <v>0</v>
      </c>
      <c r="G116" s="1327"/>
      <c r="H116" s="1319"/>
      <c r="I116" s="54" t="str">
        <f t="shared" si="9"/>
        <v xml:space="preserve"> </v>
      </c>
      <c r="J116" s="831"/>
      <c r="K116" s="100" t="str">
        <f t="shared" si="10"/>
        <v xml:space="preserve"> </v>
      </c>
      <c r="L116" s="930"/>
      <c r="M116" s="708" t="str">
        <f t="shared" si="11"/>
        <v xml:space="preserve"> </v>
      </c>
    </row>
    <row r="117" spans="1:13" ht="17.25" thickTop="1" thickBot="1">
      <c r="A117" s="281"/>
      <c r="B117" s="1035"/>
      <c r="C117" s="1536" t="s">
        <v>332</v>
      </c>
      <c r="D117" s="1507"/>
      <c r="E117" s="1313">
        <f>SUM(E111:E116)</f>
        <v>0</v>
      </c>
      <c r="F117" s="1313">
        <f>SUM(F111:F116)</f>
        <v>0</v>
      </c>
      <c r="G117" s="1313">
        <f>SUM(G111:G116)</f>
        <v>0</v>
      </c>
      <c r="H117" s="1006">
        <f>SUM(H111:H116)</f>
        <v>0</v>
      </c>
      <c r="I117" s="1312" t="str">
        <f t="shared" si="9"/>
        <v xml:space="preserve"> </v>
      </c>
      <c r="J117" s="1006">
        <f>SUM(J111:J116)</f>
        <v>0</v>
      </c>
      <c r="K117" s="1007" t="str">
        <f t="shared" si="10"/>
        <v xml:space="preserve"> </v>
      </c>
      <c r="L117" s="1006">
        <f>SUM(L111:L116)</f>
        <v>0</v>
      </c>
      <c r="M117" s="650" t="str">
        <f t="shared" si="11"/>
        <v xml:space="preserve"> </v>
      </c>
    </row>
    <row r="118" spans="1:13" ht="15.75">
      <c r="A118" s="2"/>
      <c r="B118" s="3"/>
      <c r="C118" s="3"/>
      <c r="D118" s="49"/>
      <c r="F118" s="4"/>
      <c r="G118" s="50"/>
      <c r="H118" s="50"/>
      <c r="I118" s="4"/>
      <c r="J118" s="50"/>
      <c r="K118" s="4"/>
      <c r="L118" s="50"/>
      <c r="M118" s="4"/>
    </row>
    <row r="119" spans="1:13" ht="15.75">
      <c r="A119" s="2"/>
      <c r="B119" s="2"/>
      <c r="C119" s="2"/>
      <c r="D119" s="2"/>
      <c r="E119" s="2"/>
      <c r="F119" s="2"/>
      <c r="G119" s="34"/>
      <c r="H119" s="34"/>
      <c r="I119" s="2"/>
      <c r="J119" s="34"/>
      <c r="K119" s="2"/>
      <c r="L119" s="34"/>
      <c r="M119" s="2"/>
    </row>
    <row r="120" spans="1:13" ht="15.75">
      <c r="A120" s="2"/>
      <c r="B120" s="2"/>
      <c r="C120" s="2"/>
      <c r="D120" s="2"/>
      <c r="E120" s="2"/>
      <c r="F120" s="2"/>
      <c r="G120" s="34"/>
      <c r="H120" s="34"/>
      <c r="I120" s="2"/>
      <c r="J120" s="34"/>
      <c r="K120" s="2"/>
      <c r="L120" s="34"/>
      <c r="M120" s="2"/>
    </row>
    <row r="121" spans="1:13" ht="15.75">
      <c r="A121" s="2"/>
      <c r="B121" s="2"/>
      <c r="C121" s="2"/>
      <c r="D121" s="2"/>
      <c r="E121" s="2"/>
      <c r="F121" s="2"/>
      <c r="G121" s="34"/>
      <c r="H121" s="34"/>
      <c r="I121" s="2"/>
      <c r="J121" s="34"/>
      <c r="K121" s="2"/>
      <c r="L121" s="34"/>
      <c r="M121" s="2"/>
    </row>
    <row r="122" spans="1:13" ht="15.75">
      <c r="A122" s="2"/>
      <c r="B122" s="2"/>
      <c r="C122" s="2"/>
      <c r="D122" s="2"/>
      <c r="E122" s="2"/>
      <c r="F122" s="2"/>
      <c r="G122" s="34"/>
      <c r="H122" s="34"/>
      <c r="I122" s="2"/>
      <c r="J122" s="34"/>
      <c r="K122" s="2"/>
      <c r="L122" s="34"/>
      <c r="M122" s="2"/>
    </row>
    <row r="123" spans="1:13" ht="15.75">
      <c r="A123" s="2"/>
      <c r="B123" s="2"/>
      <c r="C123" s="2"/>
      <c r="D123" s="2"/>
      <c r="E123" s="2"/>
      <c r="F123" s="2"/>
      <c r="G123" s="34"/>
      <c r="H123" s="34"/>
      <c r="I123" s="2"/>
      <c r="J123" s="34"/>
      <c r="K123" s="2"/>
      <c r="L123" s="34"/>
      <c r="M123" s="2"/>
    </row>
    <row r="124" spans="1:13" ht="15.75">
      <c r="A124" s="2"/>
      <c r="B124" s="2"/>
      <c r="C124" s="2"/>
      <c r="D124" s="2"/>
      <c r="E124" s="2"/>
      <c r="F124" s="2"/>
      <c r="G124" s="34"/>
      <c r="H124" s="34"/>
      <c r="I124" s="2"/>
      <c r="J124" s="34"/>
      <c r="K124" s="2"/>
      <c r="L124" s="34"/>
      <c r="M124" s="2"/>
    </row>
    <row r="125" spans="1:13" ht="15.75">
      <c r="A125" s="2"/>
      <c r="B125" s="2"/>
      <c r="C125" s="2"/>
      <c r="D125" s="2"/>
      <c r="E125" s="2"/>
      <c r="F125" s="2"/>
      <c r="G125" s="34"/>
      <c r="H125" s="34"/>
      <c r="I125" s="2"/>
      <c r="J125" s="34"/>
      <c r="K125" s="2"/>
      <c r="L125" s="34"/>
      <c r="M125" s="2"/>
    </row>
    <row r="126" spans="1:13" ht="15.75">
      <c r="A126" s="2"/>
      <c r="B126" s="2"/>
      <c r="C126" s="2"/>
      <c r="D126" s="2"/>
      <c r="E126" s="2"/>
      <c r="F126" s="2"/>
      <c r="G126" s="34"/>
      <c r="H126" s="34"/>
      <c r="I126" s="2"/>
      <c r="J126" s="34"/>
      <c r="K126" s="2"/>
      <c r="L126" s="34"/>
      <c r="M126" s="2"/>
    </row>
    <row r="127" spans="1:13" ht="15.75">
      <c r="A127" s="2"/>
      <c r="B127" s="2"/>
      <c r="C127" s="2"/>
      <c r="D127" s="2"/>
      <c r="E127" s="2"/>
      <c r="F127" s="2"/>
      <c r="G127" s="34"/>
      <c r="H127" s="34"/>
      <c r="I127" s="2"/>
      <c r="J127" s="34"/>
      <c r="K127" s="2"/>
      <c r="L127" s="34"/>
      <c r="M127" s="2"/>
    </row>
    <row r="128" spans="1:13" ht="15.75">
      <c r="A128" s="2"/>
      <c r="B128" s="2"/>
      <c r="C128" s="2"/>
      <c r="D128" s="2"/>
      <c r="E128" s="2"/>
      <c r="F128" s="2"/>
      <c r="G128" s="34"/>
      <c r="H128" s="34"/>
      <c r="I128" s="2"/>
      <c r="J128" s="34"/>
      <c r="K128" s="2"/>
      <c r="L128" s="34"/>
      <c r="M128" s="2"/>
    </row>
    <row r="129" spans="1:13" ht="15.75">
      <c r="A129" s="2"/>
      <c r="B129" s="2"/>
      <c r="C129" s="2"/>
      <c r="D129" s="2"/>
      <c r="E129" s="2"/>
      <c r="F129" s="2"/>
      <c r="G129" s="34"/>
      <c r="H129" s="34"/>
      <c r="I129" s="2"/>
      <c r="J129" s="34"/>
      <c r="K129" s="2"/>
      <c r="L129" s="34"/>
      <c r="M129" s="2"/>
    </row>
    <row r="130" spans="1:13" ht="15.75">
      <c r="A130" s="2"/>
      <c r="B130" s="2"/>
      <c r="C130" s="2"/>
      <c r="D130" s="2"/>
      <c r="E130" s="2"/>
      <c r="F130" s="2"/>
      <c r="G130" s="34"/>
      <c r="H130" s="34"/>
      <c r="I130" s="2"/>
      <c r="J130" s="34"/>
      <c r="K130" s="2"/>
      <c r="L130" s="34"/>
      <c r="M130" s="2"/>
    </row>
    <row r="131" spans="1:13" ht="15.75">
      <c r="A131" s="2"/>
      <c r="B131" s="2"/>
      <c r="C131" s="2"/>
      <c r="D131" s="2"/>
      <c r="E131" s="2"/>
      <c r="F131" s="2"/>
      <c r="G131" s="34"/>
      <c r="H131" s="34"/>
      <c r="I131" s="2"/>
      <c r="J131" s="34"/>
      <c r="K131" s="2"/>
      <c r="L131" s="34"/>
      <c r="M131" s="2"/>
    </row>
    <row r="132" spans="1:13" ht="15.75">
      <c r="A132" s="2"/>
      <c r="B132" s="2"/>
      <c r="C132" s="2"/>
      <c r="D132" s="2"/>
      <c r="E132" s="2"/>
      <c r="F132" s="2"/>
      <c r="G132" s="34"/>
      <c r="H132" s="34"/>
      <c r="I132" s="2"/>
      <c r="J132" s="34"/>
      <c r="K132" s="2"/>
      <c r="L132" s="34"/>
      <c r="M132" s="2"/>
    </row>
    <row r="133" spans="1:13" ht="15.75">
      <c r="A133" s="2"/>
      <c r="B133" s="2"/>
      <c r="C133" s="2"/>
      <c r="D133" s="2"/>
      <c r="E133" s="2"/>
      <c r="F133" s="2"/>
      <c r="G133" s="34"/>
      <c r="H133" s="34"/>
      <c r="I133" s="2"/>
      <c r="J133" s="34"/>
      <c r="K133" s="2"/>
      <c r="L133" s="34"/>
      <c r="M133" s="2"/>
    </row>
    <row r="134" spans="1:13" ht="15.75">
      <c r="A134" s="2"/>
      <c r="B134" s="2"/>
      <c r="C134" s="2"/>
      <c r="D134" s="2"/>
      <c r="E134" s="2"/>
      <c r="F134" s="2"/>
      <c r="G134" s="34"/>
      <c r="H134" s="34"/>
      <c r="I134" s="2"/>
      <c r="J134" s="34"/>
      <c r="K134" s="2"/>
      <c r="L134" s="34"/>
      <c r="M134" s="2"/>
    </row>
    <row r="135" spans="1:13" ht="15.75">
      <c r="A135" s="2"/>
      <c r="B135" s="2"/>
      <c r="C135" s="2"/>
      <c r="D135" s="2"/>
      <c r="E135" s="2"/>
      <c r="F135" s="2"/>
      <c r="G135" s="34"/>
      <c r="H135" s="34"/>
      <c r="I135" s="2"/>
      <c r="J135" s="34"/>
      <c r="K135" s="2"/>
      <c r="L135" s="34"/>
      <c r="M135" s="2"/>
    </row>
    <row r="136" spans="1:13" ht="15.75">
      <c r="A136" s="2"/>
      <c r="B136" s="2"/>
      <c r="C136" s="2"/>
      <c r="D136" s="2"/>
      <c r="E136" s="2"/>
      <c r="F136" s="2"/>
      <c r="G136" s="34"/>
      <c r="H136" s="34"/>
      <c r="I136" s="2"/>
      <c r="J136" s="34"/>
      <c r="K136" s="2"/>
      <c r="L136" s="34"/>
      <c r="M136" s="2"/>
    </row>
    <row r="137" spans="1:13" ht="15.75">
      <c r="A137" s="2"/>
      <c r="B137" s="2"/>
      <c r="C137" s="2"/>
      <c r="D137" s="2"/>
      <c r="E137" s="2"/>
      <c r="F137" s="2"/>
      <c r="G137" s="34"/>
      <c r="H137" s="34"/>
      <c r="I137" s="2"/>
      <c r="J137" s="34"/>
      <c r="K137" s="2"/>
      <c r="L137" s="34"/>
      <c r="M137" s="2"/>
    </row>
    <row r="138" spans="1:13" ht="15.75">
      <c r="A138" s="2"/>
      <c r="B138" s="2"/>
      <c r="C138" s="2"/>
      <c r="D138" s="2"/>
      <c r="E138" s="2"/>
      <c r="F138" s="2"/>
      <c r="G138" s="34"/>
      <c r="H138" s="34"/>
      <c r="I138" s="2"/>
      <c r="J138" s="34"/>
      <c r="K138" s="2"/>
      <c r="L138" s="34"/>
      <c r="M138" s="2"/>
    </row>
    <row r="139" spans="1:13" ht="15.75">
      <c r="A139" s="2"/>
      <c r="B139" s="2"/>
      <c r="C139" s="2"/>
      <c r="D139" s="2"/>
      <c r="E139" s="2"/>
      <c r="F139" s="2"/>
      <c r="G139" s="34"/>
      <c r="H139" s="34"/>
      <c r="I139" s="2"/>
      <c r="J139" s="34"/>
      <c r="K139" s="2"/>
      <c r="L139" s="34"/>
      <c r="M139" s="2"/>
    </row>
    <row r="140" spans="1:13" ht="15.75">
      <c r="A140" s="2"/>
      <c r="B140" s="2"/>
      <c r="C140" s="2"/>
      <c r="D140" s="2"/>
      <c r="E140" s="2"/>
      <c r="F140" s="2"/>
      <c r="G140" s="34"/>
      <c r="H140" s="34"/>
      <c r="I140" s="2"/>
      <c r="J140" s="34"/>
      <c r="K140" s="2"/>
      <c r="L140" s="34"/>
      <c r="M140" s="2"/>
    </row>
    <row r="141" spans="1:13" ht="15.75">
      <c r="A141" s="2"/>
      <c r="B141" s="2"/>
      <c r="C141" s="2"/>
      <c r="D141" s="2"/>
      <c r="E141" s="2"/>
      <c r="F141" s="2"/>
      <c r="G141" s="34"/>
      <c r="H141" s="34"/>
      <c r="I141" s="2"/>
      <c r="J141" s="34"/>
      <c r="K141" s="2"/>
      <c r="L141" s="34"/>
      <c r="M141" s="2"/>
    </row>
    <row r="142" spans="1:13" ht="15.75">
      <c r="A142" s="2"/>
      <c r="B142" s="2"/>
      <c r="C142" s="2"/>
      <c r="D142" s="2"/>
      <c r="E142" s="2"/>
      <c r="F142" s="2"/>
      <c r="G142" s="34"/>
      <c r="H142" s="34"/>
      <c r="I142" s="2"/>
      <c r="J142" s="34"/>
      <c r="K142" s="2"/>
      <c r="L142" s="34"/>
      <c r="M142" s="2"/>
    </row>
    <row r="143" spans="1:13" ht="15.75">
      <c r="A143" s="2"/>
      <c r="B143" s="2"/>
      <c r="C143" s="2"/>
      <c r="D143" s="2"/>
      <c r="E143" s="2"/>
      <c r="F143" s="2"/>
      <c r="G143" s="34"/>
      <c r="H143" s="34"/>
      <c r="I143" s="2"/>
      <c r="J143" s="34"/>
      <c r="K143" s="2"/>
      <c r="L143" s="34"/>
      <c r="M143" s="2"/>
    </row>
    <row r="144" spans="1:13" ht="15.75">
      <c r="A144" s="2"/>
      <c r="B144" s="2"/>
      <c r="C144" s="2"/>
      <c r="D144" s="2"/>
      <c r="E144" s="2"/>
      <c r="F144" s="2"/>
      <c r="G144" s="34"/>
      <c r="H144" s="34"/>
      <c r="I144" s="2"/>
      <c r="J144" s="34"/>
      <c r="K144" s="2"/>
      <c r="L144" s="34"/>
      <c r="M144" s="2"/>
    </row>
    <row r="145" spans="1:13" ht="15.75">
      <c r="A145" s="2"/>
      <c r="B145" s="2"/>
      <c r="C145" s="2"/>
      <c r="D145" s="2"/>
      <c r="E145" s="2"/>
      <c r="F145" s="2"/>
      <c r="G145" s="34"/>
      <c r="H145" s="34"/>
      <c r="I145" s="2"/>
      <c r="J145" s="34"/>
      <c r="K145" s="2"/>
      <c r="L145" s="34"/>
      <c r="M145" s="2"/>
    </row>
    <row r="146" spans="1:13" ht="15.75">
      <c r="A146" s="2"/>
      <c r="B146" s="2"/>
      <c r="C146" s="2"/>
      <c r="D146" s="2"/>
      <c r="E146" s="2"/>
      <c r="F146" s="2"/>
      <c r="G146" s="34"/>
      <c r="H146" s="34"/>
      <c r="I146" s="2"/>
      <c r="J146" s="34"/>
      <c r="K146" s="2"/>
      <c r="L146" s="34"/>
      <c r="M146" s="2"/>
    </row>
    <row r="147" spans="1:13" ht="15.75">
      <c r="A147" s="2"/>
      <c r="B147" s="2"/>
      <c r="C147" s="2"/>
      <c r="D147" s="2"/>
      <c r="E147" s="2"/>
      <c r="F147" s="2"/>
      <c r="G147" s="34"/>
      <c r="H147" s="34"/>
      <c r="I147" s="2"/>
      <c r="J147" s="34"/>
      <c r="K147" s="2"/>
      <c r="L147" s="34"/>
      <c r="M147" s="2"/>
    </row>
    <row r="148" spans="1:13" ht="15.75">
      <c r="A148" s="2"/>
      <c r="B148" s="2"/>
      <c r="C148" s="2"/>
      <c r="D148" s="2"/>
      <c r="E148" s="2"/>
      <c r="F148" s="2"/>
      <c r="G148" s="34"/>
      <c r="H148" s="34"/>
      <c r="I148" s="2"/>
      <c r="J148" s="34"/>
      <c r="K148" s="2"/>
      <c r="L148" s="34"/>
      <c r="M148" s="2"/>
    </row>
    <row r="149" spans="1:13" ht="15.75">
      <c r="A149" s="2"/>
      <c r="B149" s="2"/>
      <c r="C149" s="2"/>
      <c r="D149" s="2"/>
      <c r="E149" s="2"/>
      <c r="F149" s="2"/>
      <c r="G149" s="34"/>
      <c r="H149" s="34"/>
      <c r="I149" s="2"/>
      <c r="J149" s="34"/>
      <c r="K149" s="2"/>
      <c r="L149" s="34"/>
      <c r="M149" s="2"/>
    </row>
    <row r="150" spans="1:13" ht="15.75">
      <c r="A150" s="2"/>
      <c r="B150" s="2"/>
      <c r="C150" s="2"/>
      <c r="D150" s="2"/>
      <c r="E150" s="2"/>
      <c r="F150" s="2"/>
      <c r="G150" s="34"/>
      <c r="H150" s="34"/>
      <c r="I150" s="2"/>
      <c r="J150" s="34"/>
      <c r="K150" s="2"/>
      <c r="L150" s="34"/>
      <c r="M150" s="2"/>
    </row>
    <row r="151" spans="1:13" ht="15.75">
      <c r="A151" s="2"/>
      <c r="B151" s="2"/>
      <c r="C151" s="2"/>
      <c r="D151" s="2"/>
      <c r="E151" s="2"/>
      <c r="F151" s="2"/>
      <c r="G151" s="34"/>
      <c r="H151" s="34"/>
      <c r="I151" s="2"/>
      <c r="J151" s="34"/>
      <c r="K151" s="2"/>
      <c r="L151" s="34"/>
      <c r="M151" s="2"/>
    </row>
    <row r="152" spans="1:13" ht="15.75">
      <c r="A152" s="2"/>
      <c r="B152" s="2"/>
      <c r="C152" s="2"/>
      <c r="D152" s="2"/>
      <c r="E152" s="2"/>
      <c r="F152" s="2"/>
      <c r="G152" s="34"/>
      <c r="H152" s="34"/>
      <c r="I152" s="2"/>
      <c r="J152" s="34"/>
      <c r="K152" s="2"/>
      <c r="L152" s="34"/>
      <c r="M152" s="2"/>
    </row>
    <row r="153" spans="1:13" ht="15.75">
      <c r="A153" s="2"/>
      <c r="B153" s="2"/>
      <c r="C153" s="2"/>
      <c r="D153" s="2"/>
      <c r="E153" s="2"/>
      <c r="F153" s="2"/>
      <c r="G153" s="34"/>
      <c r="H153" s="34"/>
      <c r="I153" s="2"/>
      <c r="J153" s="34"/>
      <c r="K153" s="2"/>
      <c r="L153" s="34"/>
      <c r="M153" s="2"/>
    </row>
    <row r="154" spans="1:13" ht="15.75">
      <c r="A154" s="2"/>
      <c r="B154" s="2"/>
      <c r="C154" s="2"/>
      <c r="D154" s="2"/>
      <c r="E154" s="2"/>
      <c r="F154" s="2"/>
      <c r="G154" s="34"/>
      <c r="H154" s="34"/>
      <c r="I154" s="2"/>
      <c r="J154" s="34"/>
      <c r="K154" s="2"/>
      <c r="L154" s="34"/>
      <c r="M154" s="2"/>
    </row>
    <row r="155" spans="1:13" ht="15.75">
      <c r="A155" s="2"/>
      <c r="B155" s="2"/>
      <c r="C155" s="2"/>
      <c r="D155" s="2"/>
      <c r="E155" s="2"/>
      <c r="F155" s="2"/>
      <c r="G155" s="34"/>
      <c r="H155" s="34"/>
      <c r="I155" s="2"/>
      <c r="J155" s="34"/>
      <c r="K155" s="2"/>
      <c r="L155" s="34"/>
      <c r="M155" s="2"/>
    </row>
    <row r="156" spans="1:13" ht="15.75">
      <c r="A156" s="2"/>
      <c r="B156" s="2"/>
      <c r="C156" s="2"/>
      <c r="D156" s="2"/>
      <c r="E156" s="2"/>
      <c r="F156" s="2"/>
      <c r="G156" s="34"/>
      <c r="H156" s="34"/>
      <c r="I156" s="2"/>
      <c r="J156" s="34"/>
      <c r="K156" s="2"/>
      <c r="L156" s="34"/>
      <c r="M156" s="2"/>
    </row>
    <row r="157" spans="1:13" ht="15.75">
      <c r="A157" s="2"/>
      <c r="B157" s="2"/>
      <c r="C157" s="2"/>
      <c r="D157" s="2"/>
      <c r="E157" s="2"/>
      <c r="F157" s="2"/>
      <c r="G157" s="34"/>
      <c r="H157" s="34"/>
      <c r="I157" s="2"/>
      <c r="J157" s="34"/>
      <c r="K157" s="2"/>
      <c r="L157" s="34"/>
      <c r="M157" s="2"/>
    </row>
    <row r="158" spans="1:13" ht="15.75">
      <c r="A158" s="2"/>
      <c r="B158" s="2"/>
      <c r="C158" s="2"/>
      <c r="D158" s="2"/>
      <c r="E158" s="2"/>
      <c r="F158" s="2"/>
      <c r="G158" s="34"/>
      <c r="H158" s="34"/>
      <c r="I158" s="2"/>
      <c r="J158" s="34"/>
      <c r="K158" s="2"/>
      <c r="L158" s="34"/>
      <c r="M158" s="2"/>
    </row>
    <row r="159" spans="1:13" ht="15.75">
      <c r="A159" s="2"/>
      <c r="B159" s="2"/>
      <c r="C159" s="2"/>
      <c r="D159" s="2"/>
      <c r="E159" s="2"/>
      <c r="F159" s="2"/>
      <c r="G159" s="34"/>
      <c r="H159" s="34"/>
      <c r="I159" s="2"/>
      <c r="J159" s="34"/>
      <c r="K159" s="2"/>
      <c r="L159" s="34"/>
      <c r="M159" s="2"/>
    </row>
    <row r="160" spans="1:13" ht="15.75">
      <c r="A160" s="2"/>
      <c r="B160" s="2"/>
      <c r="C160" s="2"/>
      <c r="D160" s="2"/>
      <c r="E160" s="2"/>
      <c r="F160" s="2"/>
      <c r="G160" s="34"/>
      <c r="H160" s="34"/>
      <c r="I160" s="2"/>
      <c r="J160" s="34"/>
      <c r="K160" s="2"/>
      <c r="L160" s="34"/>
      <c r="M160" s="2"/>
    </row>
    <row r="161" spans="1:13" ht="15.75">
      <c r="A161" s="2"/>
      <c r="B161" s="2"/>
      <c r="C161" s="2"/>
      <c r="D161" s="2"/>
      <c r="E161" s="2"/>
      <c r="F161" s="2"/>
      <c r="G161" s="34"/>
      <c r="H161" s="34"/>
      <c r="I161" s="2"/>
      <c r="J161" s="34"/>
      <c r="K161" s="2"/>
      <c r="L161" s="34"/>
      <c r="M161" s="2"/>
    </row>
    <row r="162" spans="1:13" ht="15.75">
      <c r="A162" s="2"/>
      <c r="B162" s="2"/>
      <c r="C162" s="2"/>
      <c r="D162" s="2"/>
      <c r="E162" s="2"/>
      <c r="F162" s="2"/>
      <c r="G162" s="34"/>
      <c r="H162" s="34"/>
      <c r="I162" s="2"/>
      <c r="J162" s="34"/>
      <c r="K162" s="2"/>
      <c r="L162" s="34"/>
      <c r="M162" s="2"/>
    </row>
    <row r="163" spans="1:13" ht="15.75">
      <c r="A163" s="2"/>
      <c r="B163" s="2"/>
      <c r="C163" s="2"/>
      <c r="D163" s="2"/>
      <c r="E163" s="2"/>
      <c r="F163" s="2"/>
      <c r="G163" s="34"/>
      <c r="H163" s="34"/>
      <c r="I163" s="2"/>
      <c r="J163" s="34"/>
      <c r="K163" s="2"/>
      <c r="L163" s="34"/>
      <c r="M163" s="2"/>
    </row>
    <row r="164" spans="1:13" ht="15.75">
      <c r="A164" s="2"/>
      <c r="B164" s="2"/>
      <c r="C164" s="2"/>
      <c r="D164" s="2"/>
      <c r="E164" s="2"/>
      <c r="F164" s="2"/>
      <c r="G164" s="34"/>
      <c r="H164" s="34"/>
      <c r="I164" s="2"/>
      <c r="J164" s="34"/>
      <c r="K164" s="2"/>
      <c r="L164" s="34"/>
      <c r="M164" s="2"/>
    </row>
    <row r="165" spans="1:13" ht="15.75">
      <c r="A165" s="2"/>
      <c r="B165" s="2"/>
      <c r="C165" s="2"/>
      <c r="D165" s="2"/>
      <c r="E165" s="2"/>
      <c r="F165" s="2"/>
      <c r="G165" s="34"/>
      <c r="H165" s="34"/>
      <c r="I165" s="2"/>
      <c r="J165" s="34"/>
      <c r="K165" s="2"/>
      <c r="L165" s="34"/>
      <c r="M165" s="2"/>
    </row>
    <row r="166" spans="1:13" ht="15.75">
      <c r="A166" s="2"/>
      <c r="B166" s="2"/>
      <c r="C166" s="2"/>
      <c r="D166" s="2"/>
      <c r="E166" s="2"/>
      <c r="F166" s="2"/>
      <c r="G166" s="34"/>
      <c r="H166" s="34"/>
      <c r="I166" s="2"/>
      <c r="J166" s="34"/>
      <c r="K166" s="2"/>
      <c r="L166" s="34"/>
      <c r="M166" s="2"/>
    </row>
    <row r="167" spans="1:13" ht="15.75">
      <c r="A167" s="2"/>
      <c r="B167" s="2"/>
      <c r="C167" s="2"/>
      <c r="D167" s="2"/>
      <c r="E167" s="2"/>
      <c r="F167" s="2"/>
      <c r="G167" s="34"/>
      <c r="H167" s="34"/>
      <c r="I167" s="2"/>
      <c r="J167" s="34"/>
      <c r="K167" s="2"/>
      <c r="L167" s="34"/>
      <c r="M167" s="2"/>
    </row>
    <row r="168" spans="1:13" ht="15.75">
      <c r="A168" s="2"/>
      <c r="B168" s="2"/>
      <c r="C168" s="2"/>
      <c r="D168" s="2"/>
      <c r="E168" s="2"/>
      <c r="F168" s="2"/>
      <c r="G168" s="34"/>
      <c r="H168" s="34"/>
      <c r="I168" s="2"/>
      <c r="J168" s="34"/>
      <c r="K168" s="2"/>
      <c r="L168" s="34"/>
      <c r="M168" s="2"/>
    </row>
    <row r="169" spans="1:13" ht="15.75">
      <c r="A169" s="2"/>
      <c r="B169" s="2"/>
      <c r="C169" s="2"/>
      <c r="D169" s="2"/>
      <c r="E169" s="2"/>
      <c r="F169" s="2"/>
      <c r="G169" s="34"/>
      <c r="H169" s="34"/>
      <c r="I169" s="2"/>
      <c r="J169" s="34"/>
      <c r="K169" s="2"/>
      <c r="L169" s="34"/>
      <c r="M169" s="2"/>
    </row>
    <row r="170" spans="1:13" ht="15.75">
      <c r="A170" s="2"/>
      <c r="B170" s="2"/>
      <c r="C170" s="2"/>
      <c r="D170" s="2"/>
      <c r="E170" s="2"/>
      <c r="F170" s="2"/>
      <c r="G170" s="34"/>
      <c r="H170" s="34"/>
      <c r="I170" s="2"/>
      <c r="J170" s="34"/>
      <c r="K170" s="2"/>
      <c r="L170" s="34"/>
      <c r="M170" s="2"/>
    </row>
    <row r="171" spans="1:13" ht="15.75">
      <c r="A171" s="2"/>
      <c r="B171" s="2"/>
      <c r="C171" s="2"/>
      <c r="D171" s="2"/>
      <c r="E171" s="2"/>
      <c r="F171" s="2"/>
      <c r="G171" s="34"/>
      <c r="H171" s="34"/>
      <c r="I171" s="2"/>
      <c r="J171" s="34"/>
      <c r="K171" s="2"/>
      <c r="L171" s="34"/>
      <c r="M171" s="2"/>
    </row>
    <row r="172" spans="1:13" ht="15.75">
      <c r="A172" s="2"/>
      <c r="B172" s="2"/>
      <c r="C172" s="2"/>
      <c r="D172" s="2"/>
      <c r="E172" s="2"/>
      <c r="F172" s="2"/>
      <c r="G172" s="34"/>
      <c r="H172" s="34"/>
      <c r="I172" s="2"/>
      <c r="J172" s="34"/>
      <c r="K172" s="2"/>
      <c r="L172" s="34"/>
      <c r="M172" s="2"/>
    </row>
    <row r="173" spans="1:13" ht="15.75">
      <c r="A173" s="2"/>
      <c r="B173" s="2"/>
      <c r="C173" s="2"/>
      <c r="D173" s="2"/>
      <c r="E173" s="2"/>
      <c r="F173" s="2"/>
      <c r="G173" s="34"/>
      <c r="H173" s="34"/>
      <c r="I173" s="2"/>
      <c r="J173" s="34"/>
      <c r="K173" s="2"/>
      <c r="L173" s="34"/>
      <c r="M173" s="2"/>
    </row>
    <row r="174" spans="1:13" ht="15.75">
      <c r="A174" s="2"/>
      <c r="B174" s="2"/>
      <c r="C174" s="2"/>
      <c r="D174" s="2"/>
      <c r="E174" s="2"/>
      <c r="F174" s="2"/>
      <c r="G174" s="34"/>
      <c r="H174" s="34"/>
      <c r="I174" s="2"/>
      <c r="J174" s="34"/>
      <c r="K174" s="2"/>
      <c r="L174" s="34"/>
      <c r="M174" s="2"/>
    </row>
    <row r="175" spans="1:13" ht="15.75">
      <c r="A175" s="2"/>
      <c r="B175" s="2"/>
      <c r="C175" s="2"/>
      <c r="D175" s="2"/>
      <c r="E175" s="2"/>
      <c r="F175" s="2"/>
      <c r="G175" s="34"/>
      <c r="H175" s="34"/>
      <c r="I175" s="2"/>
      <c r="J175" s="34"/>
      <c r="K175" s="2"/>
      <c r="L175" s="34"/>
      <c r="M175" s="2"/>
    </row>
    <row r="176" spans="1:13" ht="15.75">
      <c r="A176" s="2"/>
      <c r="B176" s="2"/>
      <c r="C176" s="2"/>
      <c r="D176" s="2"/>
      <c r="E176" s="2"/>
      <c r="F176" s="2"/>
      <c r="G176" s="34"/>
      <c r="H176" s="34"/>
      <c r="I176" s="2"/>
      <c r="J176" s="34"/>
      <c r="K176" s="2"/>
      <c r="L176" s="34"/>
      <c r="M176" s="2"/>
    </row>
    <row r="177" spans="1:13" ht="15.75">
      <c r="A177" s="2"/>
      <c r="B177" s="2"/>
      <c r="C177" s="2"/>
      <c r="D177" s="2"/>
      <c r="E177" s="2"/>
      <c r="F177" s="2"/>
      <c r="G177" s="34"/>
      <c r="H177" s="34"/>
      <c r="I177" s="2"/>
      <c r="J177" s="34"/>
      <c r="K177" s="2"/>
      <c r="L177" s="34"/>
      <c r="M177" s="2"/>
    </row>
    <row r="178" spans="1:13" ht="15.75">
      <c r="A178" s="2"/>
      <c r="B178" s="2"/>
      <c r="C178" s="2"/>
      <c r="D178" s="2"/>
      <c r="E178" s="2"/>
      <c r="F178" s="2"/>
      <c r="G178" s="34"/>
      <c r="H178" s="34"/>
      <c r="I178" s="2"/>
      <c r="J178" s="34"/>
      <c r="K178" s="2"/>
      <c r="L178" s="34"/>
      <c r="M178" s="2"/>
    </row>
    <row r="179" spans="1:13" ht="15.75">
      <c r="A179" s="2"/>
      <c r="B179" s="2"/>
      <c r="C179" s="2"/>
      <c r="D179" s="2"/>
      <c r="E179" s="2"/>
      <c r="F179" s="2"/>
      <c r="G179" s="34"/>
      <c r="H179" s="34"/>
      <c r="I179" s="2"/>
      <c r="J179" s="34"/>
      <c r="K179" s="2"/>
      <c r="L179" s="34"/>
      <c r="M179" s="2"/>
    </row>
    <row r="180" spans="1:13" ht="15.75">
      <c r="A180" s="2"/>
      <c r="B180" s="2"/>
      <c r="C180" s="2"/>
      <c r="D180" s="2"/>
      <c r="E180" s="2"/>
      <c r="F180" s="2"/>
      <c r="G180" s="34"/>
      <c r="H180" s="34"/>
      <c r="I180" s="2"/>
      <c r="J180" s="34"/>
      <c r="K180" s="2"/>
      <c r="L180" s="34"/>
      <c r="M180" s="2"/>
    </row>
    <row r="181" spans="1:13" ht="15.75">
      <c r="A181" s="2"/>
      <c r="B181" s="2"/>
      <c r="C181" s="2"/>
      <c r="D181" s="2"/>
      <c r="E181" s="2"/>
      <c r="F181" s="2"/>
      <c r="G181" s="34"/>
      <c r="H181" s="34"/>
      <c r="I181" s="2"/>
      <c r="J181" s="34"/>
      <c r="K181" s="2"/>
      <c r="L181" s="34"/>
      <c r="M181" s="2"/>
    </row>
    <row r="182" spans="1:13" ht="15.75">
      <c r="A182" s="2"/>
      <c r="B182" s="2"/>
      <c r="C182" s="2"/>
      <c r="D182" s="2"/>
      <c r="E182" s="2"/>
      <c r="F182" s="2"/>
      <c r="G182" s="34"/>
      <c r="H182" s="34"/>
      <c r="I182" s="2"/>
      <c r="J182" s="34"/>
      <c r="K182" s="2"/>
      <c r="L182" s="34"/>
      <c r="M182" s="2"/>
    </row>
    <row r="183" spans="1:13" ht="15.75">
      <c r="A183" s="2"/>
      <c r="B183" s="2"/>
      <c r="C183" s="2"/>
      <c r="D183" s="2"/>
      <c r="E183" s="2"/>
      <c r="F183" s="2"/>
      <c r="G183" s="34"/>
      <c r="H183" s="34"/>
      <c r="I183" s="2"/>
      <c r="J183" s="34"/>
      <c r="K183" s="2"/>
      <c r="L183" s="34"/>
      <c r="M183" s="2"/>
    </row>
    <row r="184" spans="1:13" ht="15.75">
      <c r="A184" s="2"/>
      <c r="B184" s="2"/>
      <c r="C184" s="2"/>
      <c r="D184" s="2"/>
      <c r="E184" s="2"/>
      <c r="F184" s="2"/>
      <c r="G184" s="34"/>
      <c r="H184" s="34"/>
      <c r="I184" s="2"/>
      <c r="J184" s="34"/>
      <c r="K184" s="2"/>
      <c r="L184" s="34"/>
      <c r="M184" s="2"/>
    </row>
    <row r="185" spans="1:13" ht="15.75">
      <c r="A185" s="2"/>
      <c r="B185" s="2"/>
      <c r="C185" s="2"/>
      <c r="D185" s="2"/>
      <c r="E185" s="2"/>
      <c r="F185" s="2"/>
      <c r="G185" s="34"/>
      <c r="H185" s="34"/>
      <c r="I185" s="2"/>
      <c r="J185" s="34"/>
      <c r="K185" s="2"/>
      <c r="L185" s="34"/>
      <c r="M185" s="2"/>
    </row>
    <row r="186" spans="1:13" ht="15.75">
      <c r="A186" s="2"/>
      <c r="B186" s="2"/>
      <c r="C186" s="2"/>
      <c r="D186" s="2"/>
      <c r="E186" s="2"/>
      <c r="F186" s="2"/>
      <c r="G186" s="34"/>
      <c r="H186" s="34"/>
      <c r="I186" s="2"/>
      <c r="J186" s="34"/>
      <c r="K186" s="2"/>
      <c r="L186" s="34"/>
      <c r="M186" s="2"/>
    </row>
    <row r="187" spans="1:13" ht="15.75">
      <c r="A187" s="2"/>
      <c r="B187" s="2"/>
      <c r="C187" s="2"/>
      <c r="D187" s="2"/>
      <c r="E187" s="2"/>
      <c r="F187" s="2"/>
      <c r="G187" s="34"/>
      <c r="H187" s="34"/>
      <c r="I187" s="2"/>
      <c r="J187" s="34"/>
      <c r="K187" s="2"/>
      <c r="L187" s="34"/>
      <c r="M187" s="2"/>
    </row>
    <row r="188" spans="1:13" ht="15.75">
      <c r="A188" s="2"/>
      <c r="B188" s="2"/>
      <c r="C188" s="2"/>
      <c r="D188" s="2"/>
      <c r="E188" s="2"/>
      <c r="F188" s="2"/>
      <c r="G188" s="34"/>
      <c r="H188" s="34"/>
      <c r="I188" s="2"/>
      <c r="J188" s="34"/>
      <c r="K188" s="2"/>
      <c r="L188" s="34"/>
      <c r="M188" s="2"/>
    </row>
    <row r="189" spans="1:13" ht="15.75">
      <c r="A189" s="2"/>
      <c r="B189" s="2"/>
      <c r="C189" s="2"/>
      <c r="D189" s="2"/>
      <c r="E189" s="2"/>
      <c r="F189" s="2"/>
      <c r="G189" s="34"/>
      <c r="H189" s="34"/>
      <c r="I189" s="2"/>
      <c r="J189" s="34"/>
      <c r="K189" s="2"/>
      <c r="L189" s="34"/>
      <c r="M189" s="2"/>
    </row>
    <row r="190" spans="1:13" ht="15.75">
      <c r="A190" s="2"/>
      <c r="B190" s="2"/>
      <c r="C190" s="2"/>
      <c r="D190" s="2"/>
      <c r="E190" s="2"/>
      <c r="F190" s="2"/>
      <c r="G190" s="34"/>
      <c r="H190" s="34"/>
      <c r="I190" s="2"/>
      <c r="J190" s="34"/>
      <c r="K190" s="2"/>
      <c r="L190" s="34"/>
      <c r="M190" s="2"/>
    </row>
    <row r="191" spans="1:13" ht="15.75">
      <c r="A191" s="2"/>
      <c r="B191" s="2"/>
      <c r="C191" s="2"/>
      <c r="D191" s="2"/>
      <c r="E191" s="2"/>
      <c r="F191" s="2"/>
      <c r="G191" s="34"/>
      <c r="H191" s="34"/>
      <c r="I191" s="2"/>
      <c r="J191" s="34"/>
      <c r="K191" s="2"/>
      <c r="L191" s="34"/>
      <c r="M191" s="2"/>
    </row>
    <row r="192" spans="1:13" ht="15.75">
      <c r="A192" s="2"/>
      <c r="B192" s="2"/>
      <c r="C192" s="2"/>
      <c r="D192" s="2"/>
      <c r="E192" s="2"/>
      <c r="F192" s="2"/>
      <c r="G192" s="34"/>
      <c r="H192" s="34"/>
      <c r="I192" s="2"/>
      <c r="J192" s="34"/>
      <c r="K192" s="2"/>
      <c r="L192" s="34"/>
      <c r="M192" s="2"/>
    </row>
    <row r="193" spans="1:13" ht="15.75">
      <c r="A193" s="2"/>
      <c r="B193" s="2"/>
      <c r="C193" s="2"/>
      <c r="D193" s="2"/>
      <c r="E193" s="2"/>
      <c r="F193" s="2"/>
      <c r="G193" s="34"/>
      <c r="H193" s="34"/>
      <c r="I193" s="2"/>
      <c r="J193" s="34"/>
      <c r="K193" s="2"/>
      <c r="L193" s="34"/>
      <c r="M193" s="2"/>
    </row>
    <row r="194" spans="1:13" ht="15.75">
      <c r="A194" s="2"/>
      <c r="B194" s="2"/>
      <c r="C194" s="2"/>
      <c r="D194" s="2"/>
      <c r="E194" s="2"/>
      <c r="F194" s="2"/>
      <c r="G194" s="34"/>
      <c r="H194" s="34"/>
      <c r="I194" s="2"/>
      <c r="J194" s="34"/>
      <c r="K194" s="2"/>
      <c r="L194" s="34"/>
      <c r="M194" s="2"/>
    </row>
    <row r="195" spans="1:13" ht="15.75">
      <c r="A195" s="2"/>
      <c r="B195" s="2"/>
      <c r="C195" s="2"/>
      <c r="D195" s="2"/>
      <c r="E195" s="2"/>
      <c r="F195" s="2"/>
      <c r="G195" s="34"/>
      <c r="H195" s="34"/>
      <c r="I195" s="2"/>
      <c r="J195" s="34"/>
      <c r="K195" s="2"/>
      <c r="L195" s="34"/>
      <c r="M195" s="2"/>
    </row>
    <row r="196" spans="1:13" ht="15.75">
      <c r="A196" s="2"/>
      <c r="B196" s="2"/>
      <c r="C196" s="2"/>
      <c r="D196" s="2"/>
      <c r="E196" s="2"/>
      <c r="F196" s="2"/>
      <c r="G196" s="34"/>
      <c r="H196" s="34"/>
      <c r="I196" s="2"/>
      <c r="J196" s="34"/>
      <c r="K196" s="2"/>
      <c r="L196" s="34"/>
      <c r="M196" s="2"/>
    </row>
    <row r="197" spans="1:13" ht="15.75">
      <c r="A197" s="2"/>
      <c r="B197" s="2"/>
      <c r="C197" s="2"/>
      <c r="D197" s="2"/>
      <c r="E197" s="2"/>
      <c r="F197" s="2"/>
      <c r="G197" s="34"/>
      <c r="H197" s="34"/>
      <c r="I197" s="2"/>
      <c r="J197" s="34"/>
      <c r="K197" s="2"/>
      <c r="L197" s="34"/>
      <c r="M197" s="2"/>
    </row>
    <row r="198" spans="1:13" ht="15.75">
      <c r="A198" s="2"/>
      <c r="B198" s="2"/>
      <c r="C198" s="2"/>
      <c r="D198" s="2"/>
      <c r="E198" s="2"/>
      <c r="F198" s="2"/>
      <c r="G198" s="34"/>
      <c r="H198" s="34"/>
      <c r="I198" s="2"/>
      <c r="J198" s="34"/>
      <c r="K198" s="2"/>
      <c r="L198" s="34"/>
      <c r="M198" s="2"/>
    </row>
    <row r="199" spans="1:13" ht="15.75">
      <c r="A199" s="2"/>
      <c r="B199" s="2"/>
      <c r="C199" s="2"/>
      <c r="D199" s="2"/>
      <c r="E199" s="2"/>
      <c r="F199" s="2"/>
      <c r="G199" s="34"/>
      <c r="H199" s="34"/>
      <c r="I199" s="2"/>
      <c r="J199" s="34"/>
      <c r="K199" s="2"/>
      <c r="L199" s="34"/>
      <c r="M199" s="2"/>
    </row>
    <row r="200" spans="1:13" ht="15.75">
      <c r="A200" s="2"/>
      <c r="B200" s="2"/>
      <c r="C200" s="2"/>
      <c r="D200" s="2"/>
      <c r="E200" s="2"/>
      <c r="F200" s="2"/>
      <c r="G200" s="34"/>
      <c r="H200" s="34"/>
      <c r="I200" s="2"/>
      <c r="J200" s="34"/>
      <c r="K200" s="2"/>
      <c r="L200" s="34"/>
      <c r="M200" s="2"/>
    </row>
    <row r="201" spans="1:13" ht="15.75">
      <c r="A201" s="2"/>
      <c r="B201" s="2"/>
      <c r="C201" s="2"/>
      <c r="D201" s="2"/>
      <c r="E201" s="2"/>
      <c r="F201" s="2"/>
      <c r="G201" s="34"/>
      <c r="H201" s="34"/>
      <c r="I201" s="2"/>
      <c r="J201" s="34"/>
      <c r="K201" s="2"/>
      <c r="L201" s="34"/>
      <c r="M201" s="2"/>
    </row>
    <row r="202" spans="1:13" ht="15.75">
      <c r="A202" s="2"/>
      <c r="B202" s="2"/>
      <c r="C202" s="2"/>
      <c r="D202" s="2"/>
      <c r="E202" s="2"/>
      <c r="F202" s="2"/>
      <c r="G202" s="34"/>
      <c r="H202" s="34"/>
      <c r="I202" s="2"/>
      <c r="J202" s="34"/>
      <c r="K202" s="2"/>
      <c r="L202" s="34"/>
      <c r="M202" s="2"/>
    </row>
    <row r="203" spans="1:13" ht="15.75">
      <c r="A203" s="2"/>
      <c r="B203" s="2"/>
      <c r="C203" s="2"/>
      <c r="D203" s="2"/>
      <c r="E203" s="2"/>
      <c r="F203" s="2"/>
      <c r="G203" s="34"/>
      <c r="H203" s="34"/>
      <c r="I203" s="2"/>
      <c r="J203" s="34"/>
      <c r="K203" s="2"/>
      <c r="L203" s="34"/>
      <c r="M203" s="2"/>
    </row>
    <row r="204" spans="1:13" ht="15.75">
      <c r="A204" s="2"/>
      <c r="B204" s="2"/>
      <c r="C204" s="2"/>
      <c r="D204" s="2"/>
      <c r="E204" s="2"/>
      <c r="F204" s="2"/>
      <c r="G204" s="34"/>
      <c r="H204" s="34"/>
      <c r="I204" s="2"/>
      <c r="J204" s="34"/>
      <c r="K204" s="2"/>
      <c r="L204" s="34"/>
      <c r="M204" s="2"/>
    </row>
    <row r="205" spans="1:13" ht="15.75">
      <c r="A205" s="2"/>
      <c r="B205" s="2"/>
      <c r="C205" s="2"/>
      <c r="D205" s="2"/>
      <c r="E205" s="2"/>
      <c r="F205" s="2"/>
      <c r="G205" s="34"/>
      <c r="H205" s="34"/>
      <c r="I205" s="2"/>
      <c r="J205" s="34"/>
      <c r="K205" s="2"/>
      <c r="L205" s="34"/>
      <c r="M205" s="2"/>
    </row>
    <row r="206" spans="1:13" ht="15.75">
      <c r="A206" s="2"/>
      <c r="B206" s="2"/>
      <c r="C206" s="2"/>
      <c r="D206" s="2"/>
      <c r="E206" s="2"/>
      <c r="F206" s="2"/>
      <c r="G206" s="34"/>
      <c r="H206" s="34"/>
      <c r="I206" s="2"/>
      <c r="J206" s="34"/>
      <c r="K206" s="2"/>
      <c r="L206" s="34"/>
      <c r="M206" s="2"/>
    </row>
    <row r="207" spans="1:13" ht="15.75">
      <c r="A207" s="2"/>
      <c r="B207" s="2"/>
      <c r="C207" s="2"/>
      <c r="D207" s="2"/>
      <c r="E207" s="2"/>
      <c r="F207" s="2"/>
      <c r="G207" s="34"/>
      <c r="H207" s="34"/>
      <c r="I207" s="2"/>
      <c r="J207" s="34"/>
      <c r="K207" s="2"/>
      <c r="L207" s="34"/>
      <c r="M207" s="2"/>
    </row>
    <row r="208" spans="1:13" ht="15.75">
      <c r="A208" s="2"/>
      <c r="B208" s="2"/>
      <c r="C208" s="2"/>
      <c r="D208" s="2"/>
      <c r="E208" s="2"/>
      <c r="F208" s="2"/>
      <c r="G208" s="34"/>
      <c r="H208" s="34"/>
      <c r="I208" s="2"/>
      <c r="J208" s="34"/>
      <c r="K208" s="2"/>
      <c r="L208" s="34"/>
      <c r="M208" s="2"/>
    </row>
    <row r="209" spans="1:13" ht="15.75">
      <c r="A209" s="2"/>
      <c r="B209" s="2"/>
      <c r="C209" s="2"/>
      <c r="D209" s="2"/>
      <c r="E209" s="2"/>
      <c r="F209" s="2"/>
      <c r="G209" s="34"/>
      <c r="H209" s="34"/>
      <c r="I209" s="2"/>
      <c r="J209" s="34"/>
      <c r="K209" s="2"/>
      <c r="L209" s="34"/>
      <c r="M209" s="2"/>
    </row>
    <row r="210" spans="1:13" ht="15.75">
      <c r="A210" s="2"/>
      <c r="B210" s="2"/>
      <c r="C210" s="2"/>
      <c r="D210" s="2"/>
      <c r="E210" s="2"/>
      <c r="F210" s="2"/>
      <c r="G210" s="34"/>
      <c r="H210" s="34"/>
      <c r="I210" s="2"/>
      <c r="J210" s="34"/>
      <c r="K210" s="2"/>
      <c r="L210" s="34"/>
      <c r="M210" s="2"/>
    </row>
    <row r="211" spans="1:13" ht="15.75">
      <c r="A211" s="2"/>
      <c r="B211" s="2"/>
      <c r="C211" s="2"/>
      <c r="D211" s="2"/>
      <c r="E211" s="2"/>
      <c r="F211" s="2"/>
      <c r="G211" s="34"/>
      <c r="H211" s="34"/>
      <c r="I211" s="2"/>
      <c r="J211" s="34"/>
      <c r="K211" s="2"/>
      <c r="L211" s="34"/>
      <c r="M211" s="2"/>
    </row>
    <row r="212" spans="1:13" ht="15.75">
      <c r="A212" s="2"/>
      <c r="B212" s="2"/>
      <c r="C212" s="2"/>
      <c r="D212" s="2"/>
      <c r="E212" s="2"/>
      <c r="F212" s="2"/>
      <c r="G212" s="34"/>
      <c r="H212" s="34"/>
    </row>
    <row r="213" spans="1:13" ht="15.75">
      <c r="A213" s="2"/>
      <c r="B213" s="2"/>
      <c r="C213" s="2"/>
      <c r="D213" s="2"/>
      <c r="E213" s="2"/>
      <c r="F213" s="2"/>
      <c r="G213" s="34"/>
      <c r="H213" s="34"/>
    </row>
    <row r="214" spans="1:13" ht="15.75">
      <c r="A214" s="2"/>
      <c r="B214" s="2"/>
      <c r="C214" s="2"/>
      <c r="D214" s="2"/>
      <c r="E214" s="2"/>
      <c r="F214" s="2"/>
      <c r="G214" s="34"/>
      <c r="H214" s="34"/>
    </row>
    <row r="215" spans="1:13" ht="15.75">
      <c r="A215" s="2"/>
      <c r="B215" s="2"/>
      <c r="C215" s="2"/>
      <c r="D215" s="2"/>
      <c r="E215" s="2"/>
      <c r="F215" s="2"/>
      <c r="G215" s="34"/>
      <c r="H215" s="34"/>
    </row>
    <row r="216" spans="1:13" ht="15.75">
      <c r="A216" s="2"/>
      <c r="B216" s="2"/>
      <c r="C216" s="2"/>
      <c r="D216" s="2"/>
      <c r="E216" s="2"/>
      <c r="F216" s="2"/>
      <c r="G216" s="34"/>
      <c r="H216" s="34"/>
    </row>
    <row r="217" spans="1:13" ht="15.75">
      <c r="A217" s="2"/>
      <c r="B217" s="2"/>
      <c r="C217" s="2"/>
      <c r="D217" s="2"/>
      <c r="E217" s="2"/>
      <c r="F217" s="2"/>
      <c r="G217" s="34"/>
      <c r="H217" s="34"/>
    </row>
    <row r="218" spans="1:13" ht="15.75">
      <c r="A218" s="2"/>
      <c r="B218" s="2"/>
      <c r="C218" s="2"/>
      <c r="D218" s="2"/>
      <c r="E218" s="2"/>
      <c r="F218" s="2"/>
      <c r="G218" s="34"/>
      <c r="H218" s="34"/>
    </row>
    <row r="219" spans="1:13" ht="15.75">
      <c r="A219" s="2"/>
      <c r="B219" s="2"/>
      <c r="C219" s="2"/>
      <c r="D219" s="2"/>
      <c r="E219" s="2"/>
      <c r="F219" s="2"/>
      <c r="G219" s="34"/>
      <c r="H219" s="34"/>
    </row>
    <row r="220" spans="1:13" ht="15.75">
      <c r="A220" s="2"/>
      <c r="B220" s="2"/>
      <c r="C220" s="2"/>
      <c r="D220" s="2"/>
      <c r="E220" s="2"/>
      <c r="F220" s="2"/>
      <c r="G220" s="34"/>
      <c r="H220" s="34"/>
    </row>
    <row r="221" spans="1:13" ht="15.75">
      <c r="A221" s="2"/>
      <c r="B221" s="2"/>
      <c r="C221" s="2"/>
      <c r="D221" s="2"/>
      <c r="E221" s="2"/>
      <c r="F221" s="2"/>
      <c r="G221" s="34"/>
      <c r="H221" s="34"/>
    </row>
    <row r="222" spans="1:13" ht="15.75">
      <c r="A222" s="2"/>
      <c r="B222" s="2"/>
      <c r="C222" s="2"/>
      <c r="D222" s="2"/>
      <c r="E222" s="2"/>
      <c r="F222" s="2"/>
      <c r="G222" s="34"/>
      <c r="H222" s="34"/>
    </row>
    <row r="223" spans="1:13" ht="15.75">
      <c r="A223" s="2"/>
      <c r="B223" s="2"/>
      <c r="C223" s="2"/>
      <c r="D223" s="2"/>
      <c r="E223" s="2"/>
      <c r="F223" s="2"/>
      <c r="G223" s="34"/>
      <c r="H223" s="34"/>
    </row>
    <row r="224" spans="1:13" ht="15.75">
      <c r="A224" s="2"/>
      <c r="B224" s="2"/>
      <c r="C224" s="2"/>
      <c r="D224" s="2"/>
      <c r="E224" s="2"/>
      <c r="F224" s="2"/>
      <c r="G224" s="34"/>
      <c r="H224" s="34"/>
    </row>
    <row r="225" spans="1:8" ht="15.75">
      <c r="A225" s="2"/>
      <c r="B225" s="2"/>
      <c r="C225" s="2"/>
      <c r="D225" s="2"/>
      <c r="E225" s="2"/>
      <c r="F225" s="2"/>
      <c r="G225" s="34"/>
      <c r="H225" s="34"/>
    </row>
    <row r="226" spans="1:8" ht="15.75">
      <c r="A226" s="2"/>
      <c r="B226" s="2"/>
      <c r="C226" s="2"/>
      <c r="D226" s="2"/>
      <c r="E226" s="2"/>
      <c r="F226" s="2"/>
      <c r="G226" s="34"/>
      <c r="H226" s="34"/>
    </row>
    <row r="227" spans="1:8" ht="15.75">
      <c r="A227" s="2"/>
      <c r="B227" s="2"/>
      <c r="C227" s="2"/>
      <c r="D227" s="2"/>
      <c r="E227" s="2"/>
      <c r="F227" s="2"/>
      <c r="G227" s="34"/>
      <c r="H227" s="34"/>
    </row>
    <row r="228" spans="1:8" ht="15.75">
      <c r="A228" s="2"/>
      <c r="B228" s="2"/>
      <c r="C228" s="2"/>
      <c r="D228" s="2"/>
      <c r="E228" s="2"/>
      <c r="F228" s="2"/>
      <c r="G228" s="34"/>
      <c r="H228" s="34"/>
    </row>
    <row r="229" spans="1:8" ht="15.75">
      <c r="A229" s="2"/>
      <c r="B229" s="2"/>
      <c r="C229" s="2"/>
      <c r="D229" s="2"/>
      <c r="E229" s="2"/>
      <c r="F229" s="2"/>
      <c r="G229" s="34"/>
      <c r="H229" s="34"/>
    </row>
    <row r="230" spans="1:8" ht="15.75">
      <c r="A230" s="2"/>
      <c r="B230" s="2"/>
      <c r="C230" s="2"/>
      <c r="D230" s="2"/>
      <c r="E230" s="2"/>
      <c r="F230" s="2"/>
      <c r="G230" s="34"/>
      <c r="H230" s="34"/>
    </row>
    <row r="231" spans="1:8" ht="15.75">
      <c r="A231" s="2"/>
      <c r="B231" s="2"/>
      <c r="C231" s="2"/>
      <c r="D231" s="2"/>
      <c r="E231" s="2"/>
      <c r="F231" s="2"/>
      <c r="G231" s="34"/>
      <c r="H231" s="34"/>
    </row>
    <row r="232" spans="1:8" ht="15.75">
      <c r="A232" s="2"/>
      <c r="B232" s="2"/>
      <c r="C232" s="2"/>
      <c r="D232" s="2"/>
      <c r="E232" s="2"/>
      <c r="F232" s="2"/>
      <c r="G232" s="34"/>
      <c r="H232" s="34"/>
    </row>
    <row r="233" spans="1:8" ht="15.75">
      <c r="A233" s="2"/>
      <c r="B233" s="2"/>
      <c r="C233" s="2"/>
      <c r="D233" s="2"/>
      <c r="E233" s="2"/>
      <c r="F233" s="2"/>
      <c r="G233" s="34"/>
      <c r="H233" s="34"/>
    </row>
    <row r="234" spans="1:8" ht="15.75">
      <c r="A234" s="2"/>
      <c r="B234" s="2"/>
      <c r="C234" s="2"/>
      <c r="D234" s="2"/>
      <c r="E234" s="2"/>
      <c r="F234" s="2"/>
      <c r="G234" s="34"/>
      <c r="H234" s="34"/>
    </row>
    <row r="235" spans="1:8" ht="15.75">
      <c r="A235" s="2"/>
      <c r="B235" s="2"/>
      <c r="C235" s="2"/>
      <c r="D235" s="2"/>
      <c r="E235" s="2"/>
      <c r="F235" s="2"/>
      <c r="G235" s="34"/>
      <c r="H235" s="34"/>
    </row>
    <row r="236" spans="1:8" ht="15.75">
      <c r="A236" s="2"/>
      <c r="B236" s="2"/>
      <c r="C236" s="2"/>
      <c r="D236" s="2"/>
      <c r="E236" s="2"/>
      <c r="F236" s="2"/>
      <c r="G236" s="34"/>
      <c r="H236" s="34"/>
    </row>
    <row r="237" spans="1:8" ht="15.75">
      <c r="A237" s="2"/>
      <c r="B237" s="2"/>
      <c r="C237" s="2"/>
      <c r="D237" s="2"/>
      <c r="E237" s="2"/>
      <c r="F237" s="2"/>
      <c r="G237" s="34"/>
      <c r="H237" s="34"/>
    </row>
    <row r="238" spans="1:8" ht="15.75">
      <c r="A238" s="2"/>
      <c r="B238" s="2"/>
      <c r="C238" s="2"/>
      <c r="D238" s="2"/>
      <c r="E238" s="2"/>
      <c r="F238" s="2"/>
      <c r="G238" s="34"/>
      <c r="H238" s="34"/>
    </row>
    <row r="239" spans="1:8" ht="15.75">
      <c r="A239" s="2"/>
      <c r="B239" s="2"/>
      <c r="C239" s="2"/>
      <c r="D239" s="2"/>
      <c r="E239" s="2"/>
      <c r="F239" s="2"/>
      <c r="G239" s="34"/>
      <c r="H239" s="34"/>
    </row>
  </sheetData>
  <sheetProtection password="B5CC" sheet="1"/>
  <mergeCells count="44">
    <mergeCell ref="C117:D117"/>
    <mergeCell ref="C103:D103"/>
    <mergeCell ref="C104:D104"/>
    <mergeCell ref="C105:D105"/>
    <mergeCell ref="C106:D106"/>
    <mergeCell ref="C107:D107"/>
    <mergeCell ref="C111:D111"/>
    <mergeCell ref="C115:D115"/>
    <mergeCell ref="C116:D116"/>
    <mergeCell ref="C114:D114"/>
    <mergeCell ref="C108:D108"/>
    <mergeCell ref="C113:D113"/>
    <mergeCell ref="C109:D109"/>
    <mergeCell ref="C112:D112"/>
    <mergeCell ref="C98:D98"/>
    <mergeCell ref="C101:D101"/>
    <mergeCell ref="C102:D102"/>
    <mergeCell ref="C100:D100"/>
    <mergeCell ref="C78:D78"/>
    <mergeCell ref="C79:D79"/>
    <mergeCell ref="C92:D92"/>
    <mergeCell ref="C99:D99"/>
    <mergeCell ref="C97:D97"/>
    <mergeCell ref="C81:D81"/>
    <mergeCell ref="C82:D82"/>
    <mergeCell ref="C83:D83"/>
    <mergeCell ref="C84:D84"/>
    <mergeCell ref="C90:D90"/>
    <mergeCell ref="C91:D91"/>
    <mergeCell ref="C93:D93"/>
    <mergeCell ref="A1:C1"/>
    <mergeCell ref="A2:C2"/>
    <mergeCell ref="A3:C3"/>
    <mergeCell ref="C76:D76"/>
    <mergeCell ref="C77:D77"/>
    <mergeCell ref="A8:C8"/>
    <mergeCell ref="A28:C28"/>
    <mergeCell ref="B71:D71"/>
    <mergeCell ref="C94:D94"/>
    <mergeCell ref="C95:D95"/>
    <mergeCell ref="C96:D96"/>
    <mergeCell ref="C74:G74"/>
    <mergeCell ref="C75:D75"/>
    <mergeCell ref="C80:D80"/>
  </mergeCells>
  <conditionalFormatting sqref="A1:A3 D2:D3">
    <cfRule type="containsText" dxfId="8" priority="1" stopIfTrue="1" operator="containsText" text="Enter">
      <formula>NOT(ISERROR(SEARCH("Enter",A1)))</formula>
    </cfRule>
  </conditionalFormatting>
  <printOptions horizontalCentered="1"/>
  <pageMargins left="0.25" right="0.25" top="0.5" bottom="0.5" header="0.5" footer="0.5"/>
  <pageSetup scale="58" fitToHeight="0" orientation="landscape" horizontalDpi="200" verticalDpi="200" r:id="rId1"/>
  <headerFooter alignWithMargins="0"/>
  <rowBreaks count="2" manualBreakCount="2">
    <brk id="56" max="16383" man="1"/>
    <brk id="72" max="13"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1">
    <tabColor theme="5"/>
  </sheetPr>
  <dimension ref="A1:AG239"/>
  <sheetViews>
    <sheetView showGridLines="0" zoomScaleNormal="100" workbookViewId="0">
      <pane xSplit="4" ySplit="10" topLeftCell="E38" activePane="bottomRight" state="frozen"/>
      <selection activeCell="J13" sqref="J13"/>
      <selection pane="topRight" activeCell="J13" sqref="J13"/>
      <selection pane="bottomLeft" activeCell="J13" sqref="J13"/>
      <selection pane="bottomRight" activeCell="B53" sqref="B53"/>
    </sheetView>
  </sheetViews>
  <sheetFormatPr defaultRowHeight="12.75"/>
  <cols>
    <col min="1" max="1" width="5.42578125" customWidth="1"/>
    <col min="2" max="2" width="3" customWidth="1"/>
    <col min="3" max="3" width="85.140625" customWidth="1"/>
    <col min="4" max="4" width="11" customWidth="1"/>
    <col min="5" max="8" width="14.5703125" customWidth="1"/>
    <col min="9" max="9" width="10.5703125" customWidth="1"/>
    <col min="10" max="10" width="14.5703125" customWidth="1"/>
    <col min="11" max="11" width="10.5703125" customWidth="1"/>
    <col min="12" max="12" width="14.5703125" customWidth="1"/>
    <col min="13" max="13" width="10.5703125" customWidth="1"/>
    <col min="14" max="33" width="9.140625" style="1383" customWidth="1"/>
  </cols>
  <sheetData>
    <row r="1" spans="1:16" ht="15.75">
      <c r="A1" s="1411" t="str">
        <f>IF('INTERIM-CERTIFICATION'!$M$1="","CHARTER NAME: Enter Charter Name on INTERIM-CERTIFICATION Worksheet",(CONCATENATE("CHARTER NAME: ",'INTERIM-CERTIFICATION'!$M$1)))</f>
        <v>CHARTER NAME: Elite Academic Academy - Adult Work Force Investment</v>
      </c>
      <c r="B1" s="1411"/>
      <c r="C1" s="1411"/>
      <c r="D1" s="240"/>
      <c r="E1" s="13"/>
      <c r="F1" s="13"/>
      <c r="G1" s="165"/>
      <c r="H1" s="164"/>
      <c r="I1" s="1"/>
      <c r="J1" s="166"/>
      <c r="K1" s="1"/>
      <c r="L1" s="166"/>
      <c r="M1" s="1"/>
    </row>
    <row r="2" spans="1:16" ht="15.75">
      <c r="A2" s="1411" t="str">
        <f>IF('INTERIM-CERTIFICATION'!$M$2="","CDS #: Enter Charter CDS # on INTERIM-CERTIFICATION Worksheet",(_xlfn.CONCAT("CDS #: ",'INTERIM-CERTIFICATION'!$M$2)))</f>
        <v>CDS #: 36-75051-0138107</v>
      </c>
      <c r="B2" s="1411"/>
      <c r="C2" s="1411"/>
      <c r="D2" s="240"/>
      <c r="E2" s="13"/>
      <c r="F2" s="86"/>
      <c r="G2" s="165"/>
      <c r="H2" s="165"/>
      <c r="I2" s="1"/>
      <c r="J2" s="166"/>
      <c r="K2" s="1"/>
      <c r="L2" s="166"/>
      <c r="M2" s="1"/>
    </row>
    <row r="3" spans="1:16" ht="15.75">
      <c r="A3" s="1411" t="str">
        <f>IF('INTERIM-CERTIFICATION'!$M$5="","CHARTER #: Enter Charter # on INTERIM-CERTIFICATION Worksheet",(_xlfn.CONCAT("CHARTER #: ",'INTERIM-CERTIFICATION'!$M$5)))</f>
        <v>CHARTER #: 1975</v>
      </c>
      <c r="B3" s="1411"/>
      <c r="C3" s="1411"/>
      <c r="D3" s="240"/>
      <c r="E3" s="13"/>
      <c r="F3" s="13"/>
      <c r="G3" s="164"/>
      <c r="H3" s="164"/>
      <c r="I3" s="1"/>
      <c r="J3" s="166"/>
      <c r="K3" s="1"/>
      <c r="L3" s="166"/>
      <c r="M3" s="1"/>
    </row>
    <row r="4" spans="1:16" ht="15.75">
      <c r="A4" s="2"/>
      <c r="B4" s="57"/>
      <c r="C4" s="57"/>
      <c r="D4" s="167" t="str">
        <f>'2nd Interim-ADA'!J4</f>
        <v>Fiscal Year 2020-21 Second Interim Report</v>
      </c>
      <c r="E4" s="57"/>
      <c r="F4" s="57"/>
      <c r="G4" s="57"/>
      <c r="H4" s="57"/>
      <c r="I4" s="57"/>
      <c r="J4" s="57"/>
      <c r="K4" s="57"/>
      <c r="L4" s="57"/>
      <c r="M4" s="57"/>
    </row>
    <row r="5" spans="1:16" ht="15.75">
      <c r="A5" s="13"/>
      <c r="B5" s="13"/>
      <c r="C5" s="57"/>
      <c r="D5" s="167" t="s">
        <v>217</v>
      </c>
      <c r="E5" s="57"/>
      <c r="F5" s="57"/>
      <c r="G5" s="168"/>
      <c r="H5" s="168"/>
      <c r="I5" s="1"/>
      <c r="J5" s="169"/>
      <c r="K5" s="1"/>
      <c r="L5" s="169"/>
      <c r="M5" s="1"/>
    </row>
    <row r="6" spans="1:16" ht="16.5" thickBot="1">
      <c r="A6" s="13"/>
      <c r="B6" s="13"/>
      <c r="C6" s="13"/>
      <c r="D6" s="13"/>
      <c r="E6" s="13"/>
      <c r="F6" s="13"/>
      <c r="G6" s="164"/>
      <c r="H6" s="164"/>
      <c r="I6" s="1"/>
      <c r="J6" s="166"/>
      <c r="K6" s="1"/>
      <c r="L6" s="166"/>
      <c r="M6" s="1"/>
    </row>
    <row r="7" spans="1:16" ht="15.75">
      <c r="A7" s="283"/>
      <c r="B7" s="278"/>
      <c r="C7" s="278"/>
      <c r="D7" s="347"/>
      <c r="E7" s="348"/>
      <c r="F7" s="349" t="s">
        <v>176</v>
      </c>
      <c r="G7" s="349" t="s">
        <v>172</v>
      </c>
      <c r="H7" s="349" t="str">
        <f>$G$7</f>
        <v>Second Interim</v>
      </c>
      <c r="I7" s="348"/>
      <c r="J7" s="350" t="str">
        <f>$G$7</f>
        <v>Second Interim</v>
      </c>
      <c r="K7" s="348"/>
      <c r="L7" s="350" t="str">
        <f>$G$7</f>
        <v>Second Interim</v>
      </c>
      <c r="M7" s="517"/>
    </row>
    <row r="8" spans="1:16" ht="15.75">
      <c r="A8" s="1509" t="s">
        <v>22</v>
      </c>
      <c r="B8" s="1510"/>
      <c r="C8" s="1510"/>
      <c r="D8" s="58"/>
      <c r="E8" s="15" t="s">
        <v>18</v>
      </c>
      <c r="F8" s="174" t="s">
        <v>20</v>
      </c>
      <c r="G8" s="510" t="s">
        <v>64</v>
      </c>
      <c r="H8" s="174" t="s">
        <v>20</v>
      </c>
      <c r="I8" s="15" t="s">
        <v>19</v>
      </c>
      <c r="J8" s="351" t="s">
        <v>20</v>
      </c>
      <c r="K8" s="15" t="s">
        <v>19</v>
      </c>
      <c r="L8" s="351" t="s">
        <v>20</v>
      </c>
      <c r="M8" s="518" t="s">
        <v>19</v>
      </c>
    </row>
    <row r="9" spans="1:16" ht="15.75">
      <c r="A9" s="72"/>
      <c r="B9" s="1"/>
      <c r="C9" s="1"/>
      <c r="D9" s="58"/>
      <c r="E9" s="15" t="s">
        <v>17</v>
      </c>
      <c r="F9" s="174" t="s">
        <v>17</v>
      </c>
      <c r="G9" s="174" t="str">
        <f>'2nd Interim-Unrestricted MYP'!G9</f>
        <v>thru January 31,</v>
      </c>
      <c r="H9" s="174" t="s">
        <v>17</v>
      </c>
      <c r="I9" s="15" t="s">
        <v>23</v>
      </c>
      <c r="J9" s="351" t="s">
        <v>17</v>
      </c>
      <c r="K9" s="15" t="s">
        <v>23</v>
      </c>
      <c r="L9" s="351" t="s">
        <v>17</v>
      </c>
      <c r="M9" s="518" t="s">
        <v>23</v>
      </c>
    </row>
    <row r="10" spans="1:16" ht="16.5" thickBot="1">
      <c r="A10" s="1257">
        <f>Instructions!H1</f>
        <v>0</v>
      </c>
      <c r="B10" s="176"/>
      <c r="C10" s="176"/>
      <c r="D10" s="59"/>
      <c r="E10" s="16" t="str">
        <f>'Budget-Unrestricted MYP'!F10</f>
        <v>2020-21</v>
      </c>
      <c r="F10" s="239" t="str">
        <f>E10</f>
        <v>2020-21</v>
      </c>
      <c r="G10" s="16">
        <f>'2nd Interim-Unrestricted MYP'!G10</f>
        <v>2021</v>
      </c>
      <c r="H10" s="177" t="str">
        <f>F10</f>
        <v>2020-21</v>
      </c>
      <c r="I10" s="16"/>
      <c r="J10" s="353" t="str">
        <f>'Budget-Unrestricted MYP'!H10</f>
        <v>2021-22</v>
      </c>
      <c r="K10" s="16"/>
      <c r="L10" s="353" t="str">
        <f>'Budget-Unrestricted MYP'!J10</f>
        <v>2022-23</v>
      </c>
      <c r="M10" s="519"/>
    </row>
    <row r="11" spans="1:16" ht="16.5" thickTop="1">
      <c r="A11" s="354" t="s">
        <v>1</v>
      </c>
      <c r="B11" s="1"/>
      <c r="C11" s="1"/>
      <c r="D11" s="386"/>
      <c r="E11" s="14"/>
      <c r="F11" s="1600"/>
      <c r="G11" s="1600"/>
      <c r="H11" s="1600"/>
      <c r="I11" s="1600"/>
      <c r="J11" s="1600"/>
      <c r="K11" s="511"/>
      <c r="L11" s="511"/>
      <c r="M11" s="520"/>
    </row>
    <row r="12" spans="1:16" ht="15.75">
      <c r="A12" s="354"/>
      <c r="B12" s="321" t="s">
        <v>319</v>
      </c>
      <c r="C12" s="153"/>
      <c r="D12" s="146"/>
      <c r="E12" s="387"/>
      <c r="F12" s="1598"/>
      <c r="G12" s="1598"/>
      <c r="H12" s="1598"/>
      <c r="I12" s="1598"/>
      <c r="J12" s="1598"/>
      <c r="K12" s="158"/>
      <c r="L12" s="158"/>
      <c r="M12" s="521"/>
    </row>
    <row r="13" spans="1:16" ht="15.75">
      <c r="A13" s="354"/>
      <c r="B13" s="522"/>
      <c r="C13" s="562" t="s">
        <v>163</v>
      </c>
      <c r="D13" s="524">
        <v>8011</v>
      </c>
      <c r="E13" s="642"/>
      <c r="F13" s="1336"/>
      <c r="G13" s="642"/>
      <c r="H13" s="642"/>
      <c r="I13" s="541"/>
      <c r="J13" s="645"/>
      <c r="K13" s="541"/>
      <c r="L13" s="642"/>
      <c r="M13" s="404"/>
      <c r="P13" s="1383" t="s">
        <v>165</v>
      </c>
    </row>
    <row r="14" spans="1:16" ht="15.75">
      <c r="A14" s="354"/>
      <c r="B14" s="522"/>
      <c r="C14" s="562" t="s">
        <v>164</v>
      </c>
      <c r="D14" s="524">
        <v>8012</v>
      </c>
      <c r="E14" s="642"/>
      <c r="F14" s="1336"/>
      <c r="G14" s="642"/>
      <c r="H14" s="642"/>
      <c r="I14" s="670"/>
      <c r="J14" s="645"/>
      <c r="K14" s="541"/>
      <c r="L14" s="642"/>
      <c r="M14" s="404"/>
    </row>
    <row r="15" spans="1:16" ht="15.75">
      <c r="A15" s="72"/>
      <c r="B15" s="522"/>
      <c r="C15" s="562" t="s">
        <v>317</v>
      </c>
      <c r="D15" s="524">
        <v>8019</v>
      </c>
      <c r="E15" s="642"/>
      <c r="F15" s="1337"/>
      <c r="G15" s="642"/>
      <c r="H15" s="642"/>
      <c r="I15" s="670"/>
      <c r="J15" s="645"/>
      <c r="K15" s="541"/>
      <c r="L15" s="642"/>
      <c r="M15" s="404"/>
    </row>
    <row r="16" spans="1:16" ht="15.75">
      <c r="A16" s="72"/>
      <c r="B16" s="522"/>
      <c r="C16" s="562" t="s">
        <v>318</v>
      </c>
      <c r="D16" s="524">
        <v>8096</v>
      </c>
      <c r="E16" s="642"/>
      <c r="F16" s="1336"/>
      <c r="G16" s="642"/>
      <c r="H16" s="641"/>
      <c r="I16" s="955"/>
      <c r="J16" s="646"/>
      <c r="K16" s="541"/>
      <c r="L16" s="641"/>
      <c r="M16" s="404"/>
    </row>
    <row r="17" spans="1:13" ht="15.75">
      <c r="A17" s="72"/>
      <c r="B17" s="321" t="s">
        <v>320</v>
      </c>
      <c r="C17" s="321"/>
      <c r="D17" s="395" t="s">
        <v>105</v>
      </c>
      <c r="E17" s="766">
        <f>'Budget-Restricted MYP'!F17</f>
        <v>0</v>
      </c>
      <c r="F17" s="1338">
        <f>'1st Interim-Restricted MYP'!G17</f>
        <v>0</v>
      </c>
      <c r="G17" s="832">
        <f>G84</f>
        <v>0</v>
      </c>
      <c r="H17" s="832">
        <f>H84</f>
        <v>0</v>
      </c>
      <c r="I17" s="311" t="str">
        <f>IF(E17&lt;1," ",IF(H17&lt;1," ",(H17-E17)/E17))</f>
        <v xml:space="preserve"> </v>
      </c>
      <c r="J17" s="339">
        <f>J84</f>
        <v>0</v>
      </c>
      <c r="K17" s="311" t="str">
        <f>IF(H17&lt;1," ",IF(J17&lt;1," ",(J17-H17)/H17))</f>
        <v xml:space="preserve"> </v>
      </c>
      <c r="L17" s="832">
        <f>L84</f>
        <v>0</v>
      </c>
      <c r="M17" s="355" t="str">
        <f>IF(J17&lt;1," ",IF(L17&lt;1," ",(L17-J17)/J17))</f>
        <v xml:space="preserve"> </v>
      </c>
    </row>
    <row r="18" spans="1:13" ht="15.75">
      <c r="A18" s="72"/>
      <c r="B18" s="153" t="s">
        <v>321</v>
      </c>
      <c r="C18" s="146"/>
      <c r="D18" s="146"/>
      <c r="E18" s="638"/>
      <c r="F18" s="1339"/>
      <c r="G18" s="640"/>
      <c r="H18" s="640"/>
      <c r="I18" s="644"/>
      <c r="J18" s="640"/>
      <c r="K18" s="644"/>
      <c r="L18" s="640"/>
      <c r="M18" s="648"/>
    </row>
    <row r="19" spans="1:13" ht="15.75">
      <c r="A19" s="72"/>
      <c r="B19" s="522"/>
      <c r="C19" s="562" t="s">
        <v>322</v>
      </c>
      <c r="D19" s="524">
        <v>8560</v>
      </c>
      <c r="E19" s="641"/>
      <c r="F19" s="1336"/>
      <c r="G19" s="641"/>
      <c r="H19" s="641"/>
      <c r="I19" s="541"/>
      <c r="J19" s="646"/>
      <c r="K19" s="541"/>
      <c r="L19" s="641"/>
      <c r="M19" s="404"/>
    </row>
    <row r="20" spans="1:13" ht="15.75">
      <c r="A20" s="72"/>
      <c r="B20" s="153"/>
      <c r="C20" s="323" t="s">
        <v>323</v>
      </c>
      <c r="D20" s="395">
        <v>8560</v>
      </c>
      <c r="E20" s="766">
        <f>'Budget-Restricted MYP'!F20</f>
        <v>0</v>
      </c>
      <c r="F20" s="1338">
        <f>'1st Interim-Restricted MYP'!G20</f>
        <v>0</v>
      </c>
      <c r="G20" s="867"/>
      <c r="H20" s="832" t="e">
        <f>H87</f>
        <v>#VALUE!</v>
      </c>
      <c r="I20" s="311" t="str">
        <f>IF(E20&lt;1," ",IF(H20&lt;1," ",(H20-E20)/E20))</f>
        <v xml:space="preserve"> </v>
      </c>
      <c r="J20" s="339" t="e">
        <f>J87</f>
        <v>#VALUE!</v>
      </c>
      <c r="K20" s="311" t="e">
        <f>IF(H20&lt;1," ",IF(J20&lt;1," ",(J20-H20)/H20))</f>
        <v>#VALUE!</v>
      </c>
      <c r="L20" s="832" t="e">
        <f>L87</f>
        <v>#VALUE!</v>
      </c>
      <c r="M20" s="355" t="e">
        <f>IF(J20&lt;1," ",IF(L20&lt;1," ",(L20-J20)/J20))</f>
        <v>#VALUE!</v>
      </c>
    </row>
    <row r="21" spans="1:13" ht="15.75">
      <c r="A21" s="72"/>
      <c r="B21" s="153"/>
      <c r="C21" s="323" t="s">
        <v>324</v>
      </c>
      <c r="D21" s="395" t="s">
        <v>106</v>
      </c>
      <c r="E21" s="766">
        <f>'Budget-Restricted MYP'!F21</f>
        <v>0</v>
      </c>
      <c r="F21" s="1338">
        <f>'1st Interim-Restricted MYP'!G21</f>
        <v>0</v>
      </c>
      <c r="G21" s="832">
        <f>G108</f>
        <v>0</v>
      </c>
      <c r="H21" s="832">
        <f>H108</f>
        <v>0</v>
      </c>
      <c r="I21" s="311" t="str">
        <f>IF(E21&lt;1," ",IF(H21&lt;1," ",(H21-E21)/E21))</f>
        <v xml:space="preserve"> </v>
      </c>
      <c r="J21" s="339">
        <f>J108</f>
        <v>0</v>
      </c>
      <c r="K21" s="311" t="str">
        <f>IF(H21&lt;1," ",IF(J21&lt;1," ",(J21-H21)/H21))</f>
        <v xml:space="preserve"> </v>
      </c>
      <c r="L21" s="832">
        <f>L108</f>
        <v>0</v>
      </c>
      <c r="M21" s="355" t="str">
        <f>IF(J21&lt;1," ",IF(L21&lt;1," ",(L21-J21)/J21))</f>
        <v xml:space="preserve"> </v>
      </c>
    </row>
    <row r="22" spans="1:13" ht="15.75">
      <c r="A22" s="72"/>
      <c r="B22" s="153" t="s">
        <v>325</v>
      </c>
      <c r="C22" s="146"/>
      <c r="D22" s="146"/>
      <c r="E22" s="638"/>
      <c r="F22" s="1339"/>
      <c r="G22" s="640"/>
      <c r="H22" s="640"/>
      <c r="I22" s="644"/>
      <c r="J22" s="640"/>
      <c r="K22" s="644"/>
      <c r="L22" s="640"/>
      <c r="M22" s="549"/>
    </row>
    <row r="23" spans="1:13" ht="15.75">
      <c r="A23" s="72"/>
      <c r="B23" s="153"/>
      <c r="C23" s="323" t="s">
        <v>249</v>
      </c>
      <c r="D23" s="395">
        <v>8660</v>
      </c>
      <c r="E23" s="766">
        <f>'Budget-Restricted MYP'!F23</f>
        <v>0</v>
      </c>
      <c r="F23" s="1338">
        <f>'1st Interim-Restricted MYP'!G23</f>
        <v>0</v>
      </c>
      <c r="G23" s="867"/>
      <c r="H23" s="867"/>
      <c r="I23" s="311" t="str">
        <f>IF(E23&lt;1," ",IF(H23&lt;1," ",(H23-E23)/E23))</f>
        <v xml:space="preserve"> </v>
      </c>
      <c r="J23" s="870"/>
      <c r="K23" s="311" t="str">
        <f>IF(H23&lt;1," ",IF(J23&lt;1," ",(J23-H23)/H23))</f>
        <v xml:space="preserve"> </v>
      </c>
      <c r="L23" s="867"/>
      <c r="M23" s="355" t="str">
        <f>IF(J23&lt;1," ",IF(L23&lt;1," ",(L23-J23)/J23))</f>
        <v xml:space="preserve"> </v>
      </c>
    </row>
    <row r="24" spans="1:13" ht="15.75">
      <c r="A24" s="72"/>
      <c r="B24" s="153"/>
      <c r="C24" s="323" t="s">
        <v>326</v>
      </c>
      <c r="D24" s="395">
        <v>8792</v>
      </c>
      <c r="E24" s="766">
        <f>'Budget-Restricted MYP'!F24</f>
        <v>0</v>
      </c>
      <c r="F24" s="1338">
        <f>'1st Interim-Restricted MYP'!G24</f>
        <v>0</v>
      </c>
      <c r="G24" s="867"/>
      <c r="H24" s="867"/>
      <c r="I24" s="311" t="str">
        <f>IF(E24&lt;1," ",IF(H24&lt;1," ",(H24-E24)/E24))</f>
        <v xml:space="preserve"> </v>
      </c>
      <c r="J24" s="870"/>
      <c r="K24" s="311" t="str">
        <f>IF(H24&lt;1," ",IF(J24&lt;1," ",(J24-H24)/H24))</f>
        <v xml:space="preserve"> </v>
      </c>
      <c r="L24" s="867"/>
      <c r="M24" s="355" t="str">
        <f>IF(J24&lt;1," ",IF(L24&lt;1," ",(L24-J24)/J24))</f>
        <v xml:space="preserve"> </v>
      </c>
    </row>
    <row r="25" spans="1:13" ht="16.5" thickBot="1">
      <c r="A25" s="72"/>
      <c r="B25" s="1005"/>
      <c r="C25" s="1038" t="s">
        <v>327</v>
      </c>
      <c r="D25" s="1039" t="s">
        <v>107</v>
      </c>
      <c r="E25" s="773">
        <f>'Budget-Restricted MYP'!F25</f>
        <v>0</v>
      </c>
      <c r="F25" s="1340">
        <f>'1st Interim-Restricted MYP'!G25</f>
        <v>0</v>
      </c>
      <c r="G25" s="881">
        <f>G117</f>
        <v>0</v>
      </c>
      <c r="H25" s="881">
        <f>H117</f>
        <v>0</v>
      </c>
      <c r="I25" s="345" t="str">
        <f>IF(E25&lt;1," ",IF(H25&lt;1," ",(H25-E25)/E25))</f>
        <v xml:space="preserve"> </v>
      </c>
      <c r="J25" s="1058">
        <f>J117</f>
        <v>0</v>
      </c>
      <c r="K25" s="345" t="str">
        <f>IF(H25&lt;1," ",IF(J25&lt;1," ",(J25-H25)/H25))</f>
        <v xml:space="preserve"> </v>
      </c>
      <c r="L25" s="881">
        <f>L117</f>
        <v>0</v>
      </c>
      <c r="M25" s="649" t="str">
        <f>IF(J25&lt;1," ",IF(L25&lt;1," ",(L25-J25)/J25))</f>
        <v xml:space="preserve"> </v>
      </c>
    </row>
    <row r="26" spans="1:13" ht="17.25" thickTop="1" thickBot="1">
      <c r="A26" s="72"/>
      <c r="B26" s="1018" t="s">
        <v>328</v>
      </c>
      <c r="C26" s="1064"/>
      <c r="D26" s="1037"/>
      <c r="E26" s="1006">
        <f>'Budget-Restricted MYP'!F26</f>
        <v>0</v>
      </c>
      <c r="F26" s="1341">
        <f>SUM(F13:F25)</f>
        <v>0</v>
      </c>
      <c r="G26" s="889">
        <f>SUM(G13:G25)</f>
        <v>0</v>
      </c>
      <c r="H26" s="889" t="e">
        <f>SUM(H13:H25)</f>
        <v>#VALUE!</v>
      </c>
      <c r="I26" s="647" t="str">
        <f>IF(E26&lt;1," ",IF(H26&lt;1," ",(H26-E26)/E26))</f>
        <v xml:space="preserve"> </v>
      </c>
      <c r="J26" s="889" t="e">
        <f>SUM(J13:J25)</f>
        <v>#VALUE!</v>
      </c>
      <c r="K26" s="647" t="e">
        <f>IF(H26&lt;1," ",IF(J26&lt;1," ",(J26-H26)/H26))</f>
        <v>#VALUE!</v>
      </c>
      <c r="L26" s="889" t="e">
        <f>SUM(L13:L25)</f>
        <v>#VALUE!</v>
      </c>
      <c r="M26" s="650" t="e">
        <f>IF(J26&lt;1," ",IF(L26&lt;1," ",(L26-J26)/J26))</f>
        <v>#VALUE!</v>
      </c>
    </row>
    <row r="27" spans="1:13" ht="16.5" thickTop="1">
      <c r="A27" s="72"/>
      <c r="B27" s="1"/>
      <c r="C27" s="1"/>
      <c r="D27" s="1"/>
      <c r="E27" s="310"/>
      <c r="F27" s="1487"/>
      <c r="G27" s="1487"/>
      <c r="H27" s="1487"/>
      <c r="I27" s="1487"/>
      <c r="J27" s="1487"/>
      <c r="M27" s="527"/>
    </row>
    <row r="28" spans="1:13" ht="15.75">
      <c r="A28" s="1511" t="s">
        <v>3</v>
      </c>
      <c r="B28" s="1512"/>
      <c r="C28" s="1512"/>
      <c r="D28" s="161"/>
      <c r="E28" s="310"/>
      <c r="F28" s="1598"/>
      <c r="G28" s="1598"/>
      <c r="H28" s="1598"/>
      <c r="I28" s="1598"/>
      <c r="J28" s="1598"/>
      <c r="K28" s="158"/>
      <c r="L28" s="158"/>
      <c r="M28" s="521"/>
    </row>
    <row r="29" spans="1:13" ht="15.75">
      <c r="A29" s="72"/>
      <c r="B29" s="321" t="s">
        <v>4</v>
      </c>
      <c r="C29" s="321"/>
      <c r="D29" s="322" t="s">
        <v>108</v>
      </c>
      <c r="E29" s="766">
        <f>'Budget-Restricted MYP'!F29</f>
        <v>0</v>
      </c>
      <c r="F29" s="1342">
        <f>'1st Interim-Restricted MYP'!G29</f>
        <v>0</v>
      </c>
      <c r="G29" s="868"/>
      <c r="H29" s="868"/>
      <c r="I29" s="311" t="str">
        <f t="shared" ref="I29:I37" si="0">IF(E29&lt;1," ",IF(H29&lt;1," ",(H29-E29)/E29))</f>
        <v xml:space="preserve"> </v>
      </c>
      <c r="J29" s="872"/>
      <c r="K29" s="311" t="str">
        <f t="shared" ref="K29:K37" si="1">IF(H29&lt;1," ",IF(J29&lt;1," ",(J29-H29)/H29))</f>
        <v xml:space="preserve"> </v>
      </c>
      <c r="L29" s="868"/>
      <c r="M29" s="355" t="str">
        <f t="shared" ref="M29:M37" si="2">IF(J29&lt;1," ",IF(L29&lt;1," ",(L29-J29)/J29))</f>
        <v xml:space="preserve"> </v>
      </c>
    </row>
    <row r="30" spans="1:13" ht="15.75">
      <c r="A30" s="72"/>
      <c r="B30" s="321" t="s">
        <v>24</v>
      </c>
      <c r="C30" s="321"/>
      <c r="D30" s="322" t="s">
        <v>109</v>
      </c>
      <c r="E30" s="766">
        <f>'Budget-Restricted MYP'!F30</f>
        <v>0</v>
      </c>
      <c r="F30" s="1342">
        <f>'1st Interim-Restricted MYP'!G30</f>
        <v>0</v>
      </c>
      <c r="G30" s="868"/>
      <c r="H30" s="868"/>
      <c r="I30" s="311" t="str">
        <f t="shared" si="0"/>
        <v xml:space="preserve"> </v>
      </c>
      <c r="J30" s="872"/>
      <c r="K30" s="311" t="str">
        <f t="shared" si="1"/>
        <v xml:space="preserve"> </v>
      </c>
      <c r="L30" s="868"/>
      <c r="M30" s="355" t="str">
        <f t="shared" si="2"/>
        <v xml:space="preserve"> </v>
      </c>
    </row>
    <row r="31" spans="1:13" ht="15.75">
      <c r="A31" s="72"/>
      <c r="B31" s="321" t="s">
        <v>25</v>
      </c>
      <c r="C31" s="321"/>
      <c r="D31" s="322" t="s">
        <v>110</v>
      </c>
      <c r="E31" s="766">
        <f>'Budget-Restricted MYP'!F31</f>
        <v>0</v>
      </c>
      <c r="F31" s="1342">
        <f>'1st Interim-Restricted MYP'!G31</f>
        <v>0</v>
      </c>
      <c r="G31" s="868"/>
      <c r="H31" s="868"/>
      <c r="I31" s="311" t="str">
        <f t="shared" si="0"/>
        <v xml:space="preserve"> </v>
      </c>
      <c r="J31" s="872"/>
      <c r="K31" s="311" t="str">
        <f t="shared" si="1"/>
        <v xml:space="preserve"> </v>
      </c>
      <c r="L31" s="868"/>
      <c r="M31" s="355" t="str">
        <f t="shared" si="2"/>
        <v xml:space="preserve"> </v>
      </c>
    </row>
    <row r="32" spans="1:13" ht="15.75">
      <c r="A32" s="72"/>
      <c r="B32" s="321" t="s">
        <v>26</v>
      </c>
      <c r="C32" s="321"/>
      <c r="D32" s="322" t="s">
        <v>111</v>
      </c>
      <c r="E32" s="766">
        <f>'Budget-Restricted MYP'!F32</f>
        <v>0</v>
      </c>
      <c r="F32" s="1342">
        <f>'1st Interim-Restricted MYP'!G32</f>
        <v>0</v>
      </c>
      <c r="G32" s="868"/>
      <c r="H32" s="868"/>
      <c r="I32" s="311" t="str">
        <f t="shared" si="0"/>
        <v xml:space="preserve"> </v>
      </c>
      <c r="J32" s="872"/>
      <c r="K32" s="311" t="str">
        <f t="shared" si="1"/>
        <v xml:space="preserve"> </v>
      </c>
      <c r="L32" s="868"/>
      <c r="M32" s="355" t="str">
        <f t="shared" si="2"/>
        <v xml:space="preserve"> </v>
      </c>
    </row>
    <row r="33" spans="1:13" ht="15.75">
      <c r="A33" s="72"/>
      <c r="B33" s="321" t="s">
        <v>27</v>
      </c>
      <c r="C33" s="321"/>
      <c r="D33" s="322" t="s">
        <v>112</v>
      </c>
      <c r="E33" s="766">
        <f>'Budget-Restricted MYP'!F33</f>
        <v>0</v>
      </c>
      <c r="F33" s="1342">
        <f>'1st Interim-Restricted MYP'!G33</f>
        <v>0</v>
      </c>
      <c r="G33" s="868"/>
      <c r="H33" s="868"/>
      <c r="I33" s="311" t="str">
        <f t="shared" si="0"/>
        <v xml:space="preserve"> </v>
      </c>
      <c r="J33" s="872"/>
      <c r="K33" s="311" t="str">
        <f t="shared" si="1"/>
        <v xml:space="preserve"> </v>
      </c>
      <c r="L33" s="868"/>
      <c r="M33" s="355" t="str">
        <f t="shared" si="2"/>
        <v xml:space="preserve"> </v>
      </c>
    </row>
    <row r="34" spans="1:13" ht="15.75">
      <c r="A34" s="72"/>
      <c r="B34" s="321" t="s">
        <v>5</v>
      </c>
      <c r="C34" s="321"/>
      <c r="D34" s="322" t="s">
        <v>113</v>
      </c>
      <c r="E34" s="766">
        <f>'Budget-Restricted MYP'!F34</f>
        <v>0</v>
      </c>
      <c r="F34" s="1342">
        <f>'1st Interim-Restricted MYP'!G34</f>
        <v>0</v>
      </c>
      <c r="G34" s="868"/>
      <c r="H34" s="868"/>
      <c r="I34" s="311" t="str">
        <f t="shared" si="0"/>
        <v xml:space="preserve"> </v>
      </c>
      <c r="J34" s="872"/>
      <c r="K34" s="311" t="str">
        <f t="shared" si="1"/>
        <v xml:space="preserve"> </v>
      </c>
      <c r="L34" s="868"/>
      <c r="M34" s="355" t="str">
        <f t="shared" si="2"/>
        <v xml:space="preserve"> </v>
      </c>
    </row>
    <row r="35" spans="1:13" ht="15.75">
      <c r="A35" s="72"/>
      <c r="B35" s="321" t="s">
        <v>28</v>
      </c>
      <c r="C35" s="321"/>
      <c r="D35" s="322" t="s">
        <v>114</v>
      </c>
      <c r="E35" s="766">
        <f>'Budget-Restricted MYP'!F35</f>
        <v>0</v>
      </c>
      <c r="F35" s="1342">
        <f>'1st Interim-Restricted MYP'!G35</f>
        <v>0</v>
      </c>
      <c r="G35" s="868"/>
      <c r="H35" s="868"/>
      <c r="I35" s="311" t="str">
        <f t="shared" si="0"/>
        <v xml:space="preserve"> </v>
      </c>
      <c r="J35" s="872"/>
      <c r="K35" s="311" t="str">
        <f t="shared" si="1"/>
        <v xml:space="preserve"> </v>
      </c>
      <c r="L35" s="868"/>
      <c r="M35" s="355" t="str">
        <f t="shared" si="2"/>
        <v xml:space="preserve"> </v>
      </c>
    </row>
    <row r="36" spans="1:13" ht="16.5" thickBot="1">
      <c r="A36" s="72"/>
      <c r="B36" s="1028" t="s">
        <v>157</v>
      </c>
      <c r="C36" s="1028"/>
      <c r="D36" s="688" t="s">
        <v>120</v>
      </c>
      <c r="E36" s="773">
        <f>'Budget-Restricted MYP'!F36</f>
        <v>0</v>
      </c>
      <c r="F36" s="1343">
        <f>'1st Interim-Restricted MYP'!G36</f>
        <v>0</v>
      </c>
      <c r="G36" s="1059"/>
      <c r="H36" s="1059"/>
      <c r="I36" s="345" t="str">
        <f t="shared" si="0"/>
        <v xml:space="preserve"> </v>
      </c>
      <c r="J36" s="1060"/>
      <c r="K36" s="345" t="str">
        <f t="shared" si="1"/>
        <v xml:space="preserve"> </v>
      </c>
      <c r="L36" s="1059"/>
      <c r="M36" s="649" t="str">
        <f t="shared" si="2"/>
        <v xml:space="preserve"> </v>
      </c>
    </row>
    <row r="37" spans="1:13" ht="17.25" thickTop="1" thickBot="1">
      <c r="A37" s="72"/>
      <c r="B37" s="1018" t="s">
        <v>29</v>
      </c>
      <c r="C37" s="1064"/>
      <c r="D37" s="1065"/>
      <c r="E37" s="1006">
        <f>'Budget-Restricted MYP'!F37</f>
        <v>0</v>
      </c>
      <c r="F37" s="1341">
        <f>SUM(F29:F36)</f>
        <v>0</v>
      </c>
      <c r="G37" s="889">
        <f>SUM(G29:G36)</f>
        <v>0</v>
      </c>
      <c r="H37" s="889">
        <f>SUM(H29:H36)</f>
        <v>0</v>
      </c>
      <c r="I37" s="647" t="str">
        <f t="shared" si="0"/>
        <v xml:space="preserve"> </v>
      </c>
      <c r="J37" s="889">
        <f>SUM(J29:J36)</f>
        <v>0</v>
      </c>
      <c r="K37" s="647" t="str">
        <f t="shared" si="1"/>
        <v xml:space="preserve"> </v>
      </c>
      <c r="L37" s="889">
        <f>SUM(L29:L36)</f>
        <v>0</v>
      </c>
      <c r="M37" s="650" t="str">
        <f t="shared" si="2"/>
        <v xml:space="preserve"> </v>
      </c>
    </row>
    <row r="38" spans="1:13" ht="17.25" thickTop="1" thickBot="1">
      <c r="A38" s="72"/>
      <c r="B38" s="1"/>
      <c r="C38" s="1"/>
      <c r="D38" s="180"/>
      <c r="E38" s="21"/>
      <c r="F38" s="1604"/>
      <c r="G38" s="1604"/>
      <c r="H38" s="1604"/>
      <c r="I38" s="1604"/>
      <c r="J38" s="1604"/>
      <c r="M38" s="527"/>
    </row>
    <row r="39" spans="1:13" ht="17.25" thickTop="1" thickBot="1">
      <c r="A39" s="1055" t="s">
        <v>216</v>
      </c>
      <c r="B39" s="1019"/>
      <c r="C39" s="1064"/>
      <c r="D39" s="1065"/>
      <c r="E39" s="1006">
        <f>'Budget-Restricted MYP'!F39</f>
        <v>0</v>
      </c>
      <c r="F39" s="1006">
        <f>SUM(F26-F37)</f>
        <v>0</v>
      </c>
      <c r="G39" s="889">
        <f>SUM(G26-G37)</f>
        <v>0</v>
      </c>
      <c r="H39" s="889" t="e">
        <f>SUM(H26-H37)</f>
        <v>#VALUE!</v>
      </c>
      <c r="I39" s="647" t="str">
        <f>IF(E39&lt;1," ",IF(H39&lt;1," ",(H39-E39)/E39))</f>
        <v xml:space="preserve"> </v>
      </c>
      <c r="J39" s="889" t="e">
        <f>SUM(J26-J37)</f>
        <v>#VALUE!</v>
      </c>
      <c r="K39" s="647" t="e">
        <f>IF(H39&lt;1," ",IF(J39&lt;1," ",(J39-H39)/H39))</f>
        <v>#VALUE!</v>
      </c>
      <c r="L39" s="889" t="e">
        <f>SUM(L26-L37)</f>
        <v>#VALUE!</v>
      </c>
      <c r="M39" s="650" t="e">
        <f>IF(J39&lt;1," ",IF(L39&lt;1," ",(L39-J39)/J39))</f>
        <v>#VALUE!</v>
      </c>
    </row>
    <row r="40" spans="1:13" ht="16.5" thickTop="1">
      <c r="A40" s="72"/>
      <c r="B40" s="1"/>
      <c r="C40" s="1"/>
      <c r="D40" s="180"/>
      <c r="E40" s="310"/>
      <c r="F40" s="1487"/>
      <c r="G40" s="1487"/>
      <c r="H40" s="1487"/>
      <c r="I40" s="1487"/>
      <c r="J40" s="1487"/>
      <c r="M40" s="527"/>
    </row>
    <row r="41" spans="1:13" ht="15.75">
      <c r="A41" s="354" t="s">
        <v>30</v>
      </c>
      <c r="B41" s="1"/>
      <c r="C41" s="161"/>
      <c r="D41" s="394"/>
      <c r="E41" s="87"/>
      <c r="F41" s="1492"/>
      <c r="G41" s="1492"/>
      <c r="H41" s="1492"/>
      <c r="I41" s="1492"/>
      <c r="J41" s="1492"/>
      <c r="K41" s="513"/>
      <c r="L41" s="513"/>
      <c r="M41" s="531"/>
    </row>
    <row r="42" spans="1:13" ht="15.75">
      <c r="A42" s="72"/>
      <c r="B42" s="153" t="s">
        <v>135</v>
      </c>
      <c r="C42" s="146"/>
      <c r="D42" s="358">
        <v>8900</v>
      </c>
      <c r="E42" s="841">
        <f>'Budget-Restricted MYP'!F42</f>
        <v>0</v>
      </c>
      <c r="F42" s="1344">
        <f>'1st Interim-Restricted MYP'!G42</f>
        <v>0</v>
      </c>
      <c r="G42" s="883"/>
      <c r="H42" s="883"/>
      <c r="I42" s="54" t="str">
        <f>IF(E42&lt;1," ",IF(H42&lt;1," ",(H42-E42)/E42))</f>
        <v xml:space="preserve"> </v>
      </c>
      <c r="J42" s="885"/>
      <c r="K42" s="696" t="str">
        <f>IF(H42&lt;1," ",IF(J42&lt;1," ",(J42-H42)/H42))</f>
        <v xml:space="preserve"> </v>
      </c>
      <c r="L42" s="887"/>
      <c r="M42" s="695" t="str">
        <f>IF(J42&lt;1," ",IF(L42&lt;1," ",(L42-J42)/J42))</f>
        <v xml:space="preserve"> </v>
      </c>
    </row>
    <row r="43" spans="1:13" ht="16.5" thickBot="1">
      <c r="A43" s="72"/>
      <c r="B43" s="1005" t="s">
        <v>31</v>
      </c>
      <c r="C43" s="159"/>
      <c r="D43" s="1034">
        <v>7600</v>
      </c>
      <c r="E43" s="894">
        <f>'Budget-Restricted MYP'!F43</f>
        <v>0</v>
      </c>
      <c r="F43" s="1345">
        <f>'1st Interim-Restricted MYP'!G43</f>
        <v>0</v>
      </c>
      <c r="G43" s="884"/>
      <c r="H43" s="884"/>
      <c r="I43" s="655" t="str">
        <f>IF(E43&lt;1," ",IF(H43&lt;1," ",(H43-E43)/E43))</f>
        <v xml:space="preserve"> </v>
      </c>
      <c r="J43" s="886"/>
      <c r="K43" s="703" t="str">
        <f>IF(H43&lt;1," ",IF(J43&lt;1," ",(J43-H43)/H43))</f>
        <v xml:space="preserve"> </v>
      </c>
      <c r="L43" s="888"/>
      <c r="M43" s="704" t="str">
        <f>IF(J43&lt;1," ",IF(L43&lt;1," ",(L43-J43)/J43))</f>
        <v xml:space="preserve"> </v>
      </c>
    </row>
    <row r="44" spans="1:13" ht="17.25" thickTop="1" thickBot="1">
      <c r="A44" s="72"/>
      <c r="B44" s="1018" t="s">
        <v>32</v>
      </c>
      <c r="C44" s="1064"/>
      <c r="D44" s="1065"/>
      <c r="E44" s="1006">
        <f>'Budget-Restricted MYP'!F44</f>
        <v>0</v>
      </c>
      <c r="F44" s="1341">
        <f>F42-F43</f>
        <v>0</v>
      </c>
      <c r="G44" s="889">
        <f>G42-G43</f>
        <v>0</v>
      </c>
      <c r="H44" s="889">
        <f>H42-H43</f>
        <v>0</v>
      </c>
      <c r="I44" s="647" t="str">
        <f>IF(E44&lt;1," ",IF(H44&lt;1," ",(H44-E44)/E44))</f>
        <v xml:space="preserve"> </v>
      </c>
      <c r="J44" s="889">
        <f>J42-J43</f>
        <v>0</v>
      </c>
      <c r="K44" s="647" t="str">
        <f>IF(H44&lt;1," ",IF(J44&lt;1," ",(J44-H44)/H44))</f>
        <v xml:space="preserve"> </v>
      </c>
      <c r="L44" s="889">
        <f>L42-L43</f>
        <v>0</v>
      </c>
      <c r="M44" s="650" t="str">
        <f>IF(J44&lt;1," ",IF(L44&lt;1," ",(L44-J44)/J44))</f>
        <v xml:space="preserve"> </v>
      </c>
    </row>
    <row r="45" spans="1:13" ht="17.25" thickTop="1" thickBot="1">
      <c r="A45" s="72"/>
      <c r="B45" s="1"/>
      <c r="C45" s="1"/>
      <c r="D45" s="180"/>
      <c r="E45" s="310"/>
      <c r="F45" s="1346"/>
      <c r="G45" s="56"/>
      <c r="H45" s="56"/>
      <c r="I45" s="310"/>
      <c r="J45" s="56"/>
      <c r="K45" s="310"/>
      <c r="L45" s="56"/>
      <c r="M45" s="974"/>
    </row>
    <row r="46" spans="1:13" ht="17.25" thickTop="1" thickBot="1">
      <c r="A46" s="1055" t="s">
        <v>33</v>
      </c>
      <c r="B46" s="1019"/>
      <c r="C46" s="1064"/>
      <c r="D46" s="1065"/>
      <c r="E46" s="1006">
        <f>'Budget-Restricted MYP'!F46</f>
        <v>0</v>
      </c>
      <c r="F46" s="1341">
        <f>F39+F44</f>
        <v>0</v>
      </c>
      <c r="G46" s="889">
        <f>G39+G44</f>
        <v>0</v>
      </c>
      <c r="H46" s="889" t="e">
        <f>H39+H44</f>
        <v>#VALUE!</v>
      </c>
      <c r="I46" s="647" t="str">
        <f>IF(E46&lt;1," ",IF(H46&lt;1," ",(H46-E46)/E46))</f>
        <v xml:space="preserve"> </v>
      </c>
      <c r="J46" s="889" t="e">
        <f>J39+J44</f>
        <v>#VALUE!</v>
      </c>
      <c r="K46" s="647" t="e">
        <f>IF(H46&lt;1," ",IF(J46&lt;1," ",(J46-H46)/H46))</f>
        <v>#VALUE!</v>
      </c>
      <c r="L46" s="889" t="e">
        <f>L39+L44</f>
        <v>#VALUE!</v>
      </c>
      <c r="M46" s="650" t="e">
        <f>IF(J46&lt;1," ",IF(L46&lt;1," ",(L46-J46)/J46))</f>
        <v>#VALUE!</v>
      </c>
    </row>
    <row r="47" spans="1:13" ht="16.5" thickTop="1">
      <c r="A47" s="354"/>
      <c r="B47" s="1"/>
      <c r="C47" s="1"/>
      <c r="D47" s="180"/>
      <c r="E47" s="310"/>
      <c r="F47" s="1487"/>
      <c r="G47" s="1487"/>
      <c r="H47" s="1487"/>
      <c r="I47" s="1487"/>
      <c r="J47" s="1487"/>
      <c r="M47" s="527"/>
    </row>
    <row r="48" spans="1:13" ht="15.75">
      <c r="A48" s="354" t="s">
        <v>6</v>
      </c>
      <c r="B48" s="1"/>
      <c r="C48" s="1"/>
      <c r="D48" s="180"/>
      <c r="E48" s="310"/>
      <c r="F48" s="1487"/>
      <c r="G48" s="1487"/>
      <c r="H48" s="1487"/>
      <c r="I48" s="1487"/>
      <c r="J48" s="1487"/>
      <c r="M48" s="527"/>
    </row>
    <row r="49" spans="1:13" ht="15.75">
      <c r="A49" s="72"/>
      <c r="B49" s="341" t="s">
        <v>170</v>
      </c>
      <c r="C49" s="342"/>
      <c r="D49" s="343">
        <v>9791</v>
      </c>
      <c r="E49" s="891">
        <f>'Budget-Restricted MYP'!F49</f>
        <v>0</v>
      </c>
      <c r="F49" s="1347">
        <f>E49</f>
        <v>0</v>
      </c>
      <c r="G49" s="1352">
        <f>E49</f>
        <v>0</v>
      </c>
      <c r="H49" s="1353">
        <f>E49</f>
        <v>0</v>
      </c>
      <c r="I49" s="1264"/>
      <c r="J49" s="1260"/>
      <c r="K49" s="1265"/>
      <c r="L49" s="1261"/>
      <c r="M49" s="1266"/>
    </row>
    <row r="50" spans="1:13" ht="15.75">
      <c r="A50" s="72"/>
      <c r="B50" s="363" t="s">
        <v>144</v>
      </c>
      <c r="C50" s="364"/>
      <c r="D50" s="365">
        <v>9792</v>
      </c>
      <c r="E50" s="556"/>
      <c r="F50" s="1348">
        <f>'1st Interim-Restricted MYP'!G50</f>
        <v>0</v>
      </c>
      <c r="G50" s="1354">
        <f>F50</f>
        <v>0</v>
      </c>
      <c r="H50" s="1355">
        <f>F50</f>
        <v>0</v>
      </c>
      <c r="I50" s="683"/>
      <c r="J50" s="879"/>
      <c r="K50" s="656"/>
      <c r="L50" s="877"/>
      <c r="M50" s="658"/>
    </row>
    <row r="51" spans="1:13" ht="15.75">
      <c r="A51" s="72"/>
      <c r="B51" s="363" t="s">
        <v>246</v>
      </c>
      <c r="C51" s="364"/>
      <c r="D51" s="1072"/>
      <c r="E51" s="556"/>
      <c r="F51" s="1349">
        <f>SUM(F49:F50)</f>
        <v>0</v>
      </c>
      <c r="G51" s="1354">
        <f>G49+G50</f>
        <v>0</v>
      </c>
      <c r="H51" s="1356">
        <f>H49+H50</f>
        <v>0</v>
      </c>
      <c r="I51" s="683"/>
      <c r="J51" s="879"/>
      <c r="K51" s="656"/>
      <c r="L51" s="877"/>
      <c r="M51" s="658"/>
    </row>
    <row r="52" spans="1:13" ht="15.75">
      <c r="A52" s="72"/>
      <c r="B52" s="363" t="s">
        <v>315</v>
      </c>
      <c r="C52" s="364"/>
      <c r="D52" s="365">
        <v>9793</v>
      </c>
      <c r="E52" s="556"/>
      <c r="F52" s="1350">
        <f>'1st Interim-Restricted MYP'!G52</f>
        <v>0</v>
      </c>
      <c r="G52" s="882"/>
      <c r="H52" s="906"/>
      <c r="I52" s="683"/>
      <c r="J52" s="1142"/>
      <c r="K52" s="656"/>
      <c r="L52" s="877"/>
      <c r="M52" s="658"/>
    </row>
    <row r="53" spans="1:13" ht="15.75">
      <c r="A53" s="72"/>
      <c r="B53" s="363" t="s">
        <v>314</v>
      </c>
      <c r="C53" s="364"/>
      <c r="D53" s="365">
        <v>9795</v>
      </c>
      <c r="E53" s="557"/>
      <c r="F53" s="1350">
        <f>'1st Interim-Restricted MYP'!G53</f>
        <v>0</v>
      </c>
      <c r="G53" s="882"/>
      <c r="H53" s="906"/>
      <c r="I53" s="683"/>
      <c r="J53" s="880"/>
      <c r="K53" s="657"/>
      <c r="L53" s="878"/>
      <c r="M53" s="659"/>
    </row>
    <row r="54" spans="1:13" ht="16.5" thickBot="1">
      <c r="A54" s="72"/>
      <c r="B54" s="1016" t="s">
        <v>296</v>
      </c>
      <c r="C54" s="560"/>
      <c r="D54" s="1017"/>
      <c r="E54" s="529"/>
      <c r="F54" s="1351">
        <f>SUM(F51:F53)</f>
        <v>0</v>
      </c>
      <c r="G54" s="907">
        <f>G51+G52+G53</f>
        <v>0</v>
      </c>
      <c r="H54" s="893">
        <f>H51+H52+H53</f>
        <v>0</v>
      </c>
      <c r="I54" s="674"/>
      <c r="J54" s="1262" t="e">
        <f>H55</f>
        <v>#VALUE!</v>
      </c>
      <c r="K54" s="657"/>
      <c r="L54" s="1263" t="e">
        <f>J55</f>
        <v>#VALUE!</v>
      </c>
      <c r="M54" s="659"/>
    </row>
    <row r="55" spans="1:13" ht="17.25" thickTop="1" thickBot="1">
      <c r="A55" s="72"/>
      <c r="B55" s="1018" t="s">
        <v>34</v>
      </c>
      <c r="C55" s="1019"/>
      <c r="D55" s="1020"/>
      <c r="E55" s="1006">
        <f>'Budget-Restricted MYP'!F55</f>
        <v>0</v>
      </c>
      <c r="F55" s="1341">
        <f>F54+F46</f>
        <v>0</v>
      </c>
      <c r="G55" s="1006">
        <f>G54+G46</f>
        <v>0</v>
      </c>
      <c r="H55" s="1006" t="e">
        <f>H54+H46</f>
        <v>#VALUE!</v>
      </c>
      <c r="I55" s="647" t="str">
        <f>IF(E55&lt;1," ",IF(H55&lt;1," ",(H55-E55)/E55))</f>
        <v xml:space="preserve"> </v>
      </c>
      <c r="J55" s="1006" t="e">
        <f>J54+J46</f>
        <v>#VALUE!</v>
      </c>
      <c r="K55" s="647" t="e">
        <f>IF(H55&lt;1," ",IF(J55&lt;1," ",(J55-H55)/H55))</f>
        <v>#VALUE!</v>
      </c>
      <c r="L55" s="1006" t="e">
        <f>L46+L54</f>
        <v>#VALUE!</v>
      </c>
      <c r="M55" s="650" t="e">
        <f>IF(J55&lt;1," ",IF(L55&lt;1," ",(L55-J55)/J55))</f>
        <v>#VALUE!</v>
      </c>
    </row>
    <row r="56" spans="1:13" ht="16.5" thickTop="1">
      <c r="A56" s="72"/>
      <c r="B56" s="1"/>
      <c r="C56" s="1"/>
      <c r="D56" s="180"/>
      <c r="E56" s="181"/>
      <c r="F56" s="344"/>
      <c r="G56" s="56"/>
      <c r="H56" s="56"/>
      <c r="I56" s="181"/>
      <c r="J56" s="56"/>
      <c r="K56" s="181"/>
      <c r="L56" s="56"/>
      <c r="M56" s="530"/>
    </row>
    <row r="57" spans="1:13" ht="15.75">
      <c r="A57" s="372" t="s">
        <v>150</v>
      </c>
      <c r="B57" s="158"/>
      <c r="C57" s="535"/>
      <c r="D57" s="536" t="s">
        <v>2</v>
      </c>
      <c r="E57" s="537"/>
      <c r="F57" s="538"/>
      <c r="G57" s="539"/>
      <c r="H57" s="539"/>
      <c r="I57" s="537"/>
      <c r="J57" s="539"/>
      <c r="K57" s="537"/>
      <c r="L57" s="539"/>
      <c r="M57" s="540"/>
    </row>
    <row r="58" spans="1:13" ht="15.75">
      <c r="A58" s="72"/>
      <c r="B58" s="398" t="s">
        <v>7</v>
      </c>
      <c r="C58" s="407" t="s">
        <v>151</v>
      </c>
      <c r="D58" s="408"/>
      <c r="E58" s="409"/>
      <c r="F58" s="1534"/>
      <c r="G58" s="1534"/>
      <c r="H58" s="1534"/>
      <c r="I58" s="1534"/>
      <c r="J58" s="1534"/>
      <c r="K58" s="681"/>
      <c r="L58" s="681"/>
      <c r="M58" s="682"/>
    </row>
    <row r="59" spans="1:13" ht="15.75">
      <c r="A59" s="72"/>
      <c r="B59" s="558"/>
      <c r="C59" s="559" t="s">
        <v>35</v>
      </c>
      <c r="D59" s="534">
        <v>9711</v>
      </c>
      <c r="E59" s="873"/>
      <c r="F59" s="873"/>
      <c r="G59" s="873"/>
      <c r="H59" s="873"/>
      <c r="I59" s="541"/>
      <c r="J59" s="873"/>
      <c r="K59" s="710"/>
      <c r="L59" s="1108"/>
      <c r="M59" s="712"/>
    </row>
    <row r="60" spans="1:13" ht="15.75">
      <c r="A60" s="72"/>
      <c r="B60" s="532"/>
      <c r="C60" s="559" t="s">
        <v>10</v>
      </c>
      <c r="D60" s="534">
        <v>9712</v>
      </c>
      <c r="E60" s="1103"/>
      <c r="F60" s="1104"/>
      <c r="G60" s="1105"/>
      <c r="H60" s="1105"/>
      <c r="I60" s="714"/>
      <c r="J60" s="1106"/>
      <c r="K60" s="656"/>
      <c r="L60" s="1109"/>
      <c r="M60" s="658"/>
    </row>
    <row r="61" spans="1:13" ht="15.75">
      <c r="A61" s="72"/>
      <c r="B61" s="532"/>
      <c r="C61" s="559" t="s">
        <v>11</v>
      </c>
      <c r="D61" s="534">
        <v>9713</v>
      </c>
      <c r="E61" s="911"/>
      <c r="F61" s="981"/>
      <c r="G61" s="909"/>
      <c r="H61" s="909"/>
      <c r="I61" s="683"/>
      <c r="J61" s="1107"/>
      <c r="K61" s="656"/>
      <c r="L61" s="1109"/>
      <c r="M61" s="658"/>
    </row>
    <row r="62" spans="1:13" ht="15.75">
      <c r="A62" s="72"/>
      <c r="B62" s="532"/>
      <c r="C62" s="559" t="s">
        <v>152</v>
      </c>
      <c r="D62" s="534">
        <v>9719</v>
      </c>
      <c r="E62" s="911"/>
      <c r="F62" s="981"/>
      <c r="G62" s="909"/>
      <c r="H62" s="909"/>
      <c r="I62" s="683"/>
      <c r="J62" s="1107"/>
      <c r="K62" s="656"/>
      <c r="L62" s="1109"/>
      <c r="M62" s="658"/>
    </row>
    <row r="63" spans="1:13" ht="15.75">
      <c r="A63" s="72"/>
      <c r="B63" s="398" t="s">
        <v>8</v>
      </c>
      <c r="C63" s="400" t="s">
        <v>153</v>
      </c>
      <c r="D63" s="336">
        <v>9740</v>
      </c>
      <c r="E63" s="840">
        <f>IF(E55&lt;0,0,E55)</f>
        <v>0</v>
      </c>
      <c r="F63" s="840">
        <f>IF(F55&lt;0,0,F55)</f>
        <v>0</v>
      </c>
      <c r="G63" s="840">
        <f>IF(G55&lt;0,0,G55)</f>
        <v>0</v>
      </c>
      <c r="H63" s="840" t="e">
        <f>IF(H55&lt;0,0,H55)</f>
        <v>#VALUE!</v>
      </c>
      <c r="I63" s="54" t="str">
        <f>IF(E63&lt;1," ",IF(H63&lt;1," ",(H63-E63)/E63))</f>
        <v xml:space="preserve"> </v>
      </c>
      <c r="J63" s="840" t="e">
        <f>IF(J55&lt;0,0,J55)</f>
        <v>#VALUE!</v>
      </c>
      <c r="K63" s="696" t="e">
        <f>IF(H63&lt;1," ",IF(J63&lt;1," ",(J63-H63)/H63))</f>
        <v>#VALUE!</v>
      </c>
      <c r="L63" s="840" t="e">
        <f>IF(L55&lt;0,0,L55)</f>
        <v>#VALUE!</v>
      </c>
      <c r="M63" s="695" t="e">
        <f>IF(J63&lt;1," ",IF(L63&lt;1," ",(L63-J63)/J63))</f>
        <v>#VALUE!</v>
      </c>
    </row>
    <row r="64" spans="1:13" ht="15.75">
      <c r="A64" s="72"/>
      <c r="B64" s="532" t="s">
        <v>9</v>
      </c>
      <c r="C64" s="1073" t="s">
        <v>363</v>
      </c>
      <c r="D64" s="1102"/>
      <c r="E64" s="911"/>
      <c r="F64" s="981"/>
      <c r="G64" s="909"/>
      <c r="H64" s="909"/>
      <c r="I64" s="683"/>
      <c r="J64" s="1107"/>
      <c r="K64" s="656"/>
      <c r="L64" s="1109"/>
      <c r="M64" s="658"/>
    </row>
    <row r="65" spans="1:13" ht="15.75">
      <c r="A65" s="72"/>
      <c r="B65" s="532"/>
      <c r="C65" s="559" t="s">
        <v>154</v>
      </c>
      <c r="D65" s="563">
        <v>9750</v>
      </c>
      <c r="E65" s="911"/>
      <c r="F65" s="981"/>
      <c r="G65" s="909"/>
      <c r="H65" s="909"/>
      <c r="I65" s="683"/>
      <c r="J65" s="1107"/>
      <c r="K65" s="656"/>
      <c r="L65" s="1109"/>
      <c r="M65" s="658"/>
    </row>
    <row r="66" spans="1:13" ht="15.75">
      <c r="A66" s="72"/>
      <c r="B66" s="532"/>
      <c r="C66" s="559" t="s">
        <v>155</v>
      </c>
      <c r="D66" s="563">
        <v>9760</v>
      </c>
      <c r="E66" s="911"/>
      <c r="F66" s="981"/>
      <c r="G66" s="909"/>
      <c r="H66" s="909"/>
      <c r="I66" s="683"/>
      <c r="J66" s="1107"/>
      <c r="K66" s="656"/>
      <c r="L66" s="1109"/>
      <c r="M66" s="658"/>
    </row>
    <row r="67" spans="1:13" ht="15.75">
      <c r="A67" s="72"/>
      <c r="B67" s="532" t="s">
        <v>40</v>
      </c>
      <c r="C67" s="533" t="s">
        <v>156</v>
      </c>
      <c r="D67" s="534">
        <v>9780</v>
      </c>
      <c r="E67" s="911"/>
      <c r="F67" s="981"/>
      <c r="G67" s="909"/>
      <c r="H67" s="909"/>
      <c r="I67" s="683"/>
      <c r="J67" s="1107"/>
      <c r="K67" s="656"/>
      <c r="L67" s="1109"/>
      <c r="M67" s="658"/>
    </row>
    <row r="68" spans="1:13" ht="15.75">
      <c r="A68" s="72"/>
      <c r="B68" s="532" t="s">
        <v>42</v>
      </c>
      <c r="C68" s="1073" t="s">
        <v>366</v>
      </c>
      <c r="D68" s="1074"/>
      <c r="E68" s="911"/>
      <c r="F68" s="981"/>
      <c r="G68" s="909"/>
      <c r="H68" s="909"/>
      <c r="I68" s="683"/>
      <c r="J68" s="1107"/>
      <c r="K68" s="656"/>
      <c r="L68" s="1109"/>
      <c r="M68" s="658"/>
    </row>
    <row r="69" spans="1:13" ht="15.75">
      <c r="A69" s="72"/>
      <c r="B69" s="532"/>
      <c r="C69" s="559" t="s">
        <v>364</v>
      </c>
      <c r="D69" s="563">
        <v>9789</v>
      </c>
      <c r="E69" s="911"/>
      <c r="F69" s="981"/>
      <c r="G69" s="981"/>
      <c r="H69" s="981"/>
      <c r="I69" s="683"/>
      <c r="J69" s="1062"/>
      <c r="K69" s="656"/>
      <c r="L69" s="985"/>
      <c r="M69" s="658"/>
    </row>
    <row r="70" spans="1:13" ht="16.5" thickBot="1">
      <c r="A70" s="72"/>
      <c r="B70" s="1272"/>
      <c r="C70" s="1273" t="s">
        <v>365</v>
      </c>
      <c r="D70" s="1274">
        <v>9790</v>
      </c>
      <c r="E70" s="911"/>
      <c r="F70" s="911"/>
      <c r="G70" s="911"/>
      <c r="H70" s="911"/>
      <c r="I70" s="683"/>
      <c r="J70" s="911"/>
      <c r="K70" s="656"/>
      <c r="L70" s="911"/>
      <c r="M70" s="658"/>
    </row>
    <row r="71" spans="1:13" ht="17.25" thickTop="1" thickBot="1">
      <c r="A71" s="72"/>
      <c r="B71" s="1624"/>
      <c r="C71" s="1625"/>
      <c r="D71" s="1625"/>
      <c r="E71" s="1014"/>
      <c r="F71" s="1014"/>
      <c r="G71" s="1014"/>
      <c r="H71" s="1014"/>
      <c r="I71" s="1014"/>
      <c r="J71" s="1014"/>
      <c r="K71" s="1014"/>
      <c r="L71" s="1014"/>
      <c r="M71" s="1015"/>
    </row>
    <row r="72" spans="1:13" ht="16.5" thickTop="1">
      <c r="A72" s="380"/>
      <c r="B72" s="266"/>
      <c r="C72" s="266"/>
      <c r="D72" s="266"/>
      <c r="E72" s="266"/>
      <c r="F72" s="267"/>
      <c r="G72" s="267"/>
      <c r="H72" s="267"/>
      <c r="I72" s="267"/>
      <c r="J72" s="267"/>
      <c r="K72" s="267"/>
      <c r="M72" s="527"/>
    </row>
    <row r="73" spans="1:13" ht="15.75">
      <c r="A73" s="380" t="s">
        <v>383</v>
      </c>
      <c r="B73" s="266"/>
      <c r="C73" s="266"/>
      <c r="D73" s="266"/>
      <c r="E73" s="266"/>
      <c r="F73" s="267"/>
      <c r="G73" s="267"/>
      <c r="H73" s="267"/>
      <c r="I73" s="267"/>
      <c r="J73" s="267"/>
      <c r="K73" s="267"/>
      <c r="M73" s="527"/>
    </row>
    <row r="74" spans="1:13" ht="16.5">
      <c r="A74" s="328"/>
      <c r="B74" s="178"/>
      <c r="C74" s="418" t="s">
        <v>336</v>
      </c>
      <c r="D74" s="418"/>
      <c r="E74" s="418"/>
      <c r="F74" s="418"/>
      <c r="G74" s="418"/>
      <c r="H74" s="418"/>
      <c r="I74" s="418"/>
      <c r="J74" s="418"/>
      <c r="K74" s="418"/>
      <c r="M74" s="527"/>
    </row>
    <row r="75" spans="1:13" ht="15.75">
      <c r="A75" s="380"/>
      <c r="B75" s="339">
        <v>1</v>
      </c>
      <c r="C75" s="1514" t="s">
        <v>256</v>
      </c>
      <c r="D75" s="1514"/>
      <c r="E75" s="904">
        <f>'Budget-Restricted MYP'!F75</f>
        <v>0</v>
      </c>
      <c r="F75" s="783">
        <f>'1st Interim-Restricted MYP'!G75</f>
        <v>0</v>
      </c>
      <c r="G75" s="790"/>
      <c r="H75" s="790"/>
      <c r="I75" s="692"/>
      <c r="J75" s="797"/>
      <c r="K75" s="544" t="str">
        <f t="shared" ref="K75:K84" si="3">IF(H75&lt;1," ",IF(J75&lt;1," ",(J75-H75)/H75))</f>
        <v xml:space="preserve"> </v>
      </c>
      <c r="L75" s="780"/>
      <c r="M75" s="543" t="str">
        <f t="shared" ref="M75:M84" si="4">IF(J75&lt;1," ",IF(L75&lt;1," ",(L75-J75)/J75))</f>
        <v xml:space="preserve"> </v>
      </c>
    </row>
    <row r="76" spans="1:13" ht="15.75">
      <c r="A76" s="328"/>
      <c r="B76" s="339">
        <v>2</v>
      </c>
      <c r="C76" s="1498"/>
      <c r="D76" s="1498"/>
      <c r="E76" s="904">
        <f>'Budget-Restricted MYP'!F76</f>
        <v>0</v>
      </c>
      <c r="F76" s="783">
        <f>'1st Interim-Restricted MYP'!G76</f>
        <v>0</v>
      </c>
      <c r="G76" s="790"/>
      <c r="H76" s="790"/>
      <c r="I76" s="692"/>
      <c r="J76" s="797"/>
      <c r="K76" s="544" t="str">
        <f t="shared" si="3"/>
        <v xml:space="preserve"> </v>
      </c>
      <c r="L76" s="780"/>
      <c r="M76" s="543" t="str">
        <f t="shared" si="4"/>
        <v xml:space="preserve"> </v>
      </c>
    </row>
    <row r="77" spans="1:13" ht="15.75">
      <c r="A77" s="328"/>
      <c r="B77" s="339">
        <v>3</v>
      </c>
      <c r="C77" s="1498"/>
      <c r="D77" s="1498"/>
      <c r="E77" s="904">
        <f>'Budget-Restricted MYP'!F77</f>
        <v>0</v>
      </c>
      <c r="F77" s="783">
        <f>'1st Interim-Restricted MYP'!G77</f>
        <v>0</v>
      </c>
      <c r="G77" s="790"/>
      <c r="H77" s="790"/>
      <c r="I77" s="692"/>
      <c r="J77" s="797"/>
      <c r="K77" s="544" t="str">
        <f t="shared" si="3"/>
        <v xml:space="preserve"> </v>
      </c>
      <c r="L77" s="780"/>
      <c r="M77" s="543" t="str">
        <f t="shared" si="4"/>
        <v xml:space="preserve"> </v>
      </c>
    </row>
    <row r="78" spans="1:13" ht="15.75">
      <c r="A78" s="328"/>
      <c r="B78" s="339">
        <v>4</v>
      </c>
      <c r="C78" s="1498"/>
      <c r="D78" s="1498"/>
      <c r="E78" s="904">
        <f>'Budget-Restricted MYP'!F78</f>
        <v>0</v>
      </c>
      <c r="F78" s="783">
        <f>'1st Interim-Restricted MYP'!G78</f>
        <v>0</v>
      </c>
      <c r="G78" s="790"/>
      <c r="H78" s="790"/>
      <c r="I78" s="692"/>
      <c r="J78" s="797"/>
      <c r="K78" s="544" t="str">
        <f t="shared" si="3"/>
        <v xml:space="preserve"> </v>
      </c>
      <c r="L78" s="780"/>
      <c r="M78" s="543" t="str">
        <f t="shared" si="4"/>
        <v xml:space="preserve"> </v>
      </c>
    </row>
    <row r="79" spans="1:13" ht="15.75">
      <c r="A79" s="328"/>
      <c r="B79" s="339">
        <v>5</v>
      </c>
      <c r="C79" s="1498"/>
      <c r="D79" s="1498"/>
      <c r="E79" s="904">
        <f>'Budget-Restricted MYP'!F79</f>
        <v>0</v>
      </c>
      <c r="F79" s="783">
        <f>'1st Interim-Restricted MYP'!G79</f>
        <v>0</v>
      </c>
      <c r="G79" s="790"/>
      <c r="H79" s="790"/>
      <c r="I79" s="692"/>
      <c r="J79" s="797"/>
      <c r="K79" s="544" t="str">
        <f t="shared" si="3"/>
        <v xml:space="preserve"> </v>
      </c>
      <c r="L79" s="780"/>
      <c r="M79" s="543" t="str">
        <f t="shared" si="4"/>
        <v xml:space="preserve"> </v>
      </c>
    </row>
    <row r="80" spans="1:13" ht="15.75">
      <c r="A80" s="328"/>
      <c r="B80" s="340">
        <v>6</v>
      </c>
      <c r="C80" s="1499"/>
      <c r="D80" s="1499"/>
      <c r="E80" s="904">
        <f>'Budget-Restricted MYP'!F80</f>
        <v>0</v>
      </c>
      <c r="F80" s="783">
        <f>'1st Interim-Restricted MYP'!G80</f>
        <v>0</v>
      </c>
      <c r="G80" s="790"/>
      <c r="H80" s="790"/>
      <c r="I80" s="692"/>
      <c r="J80" s="797"/>
      <c r="K80" s="544" t="str">
        <f t="shared" si="3"/>
        <v xml:space="preserve"> </v>
      </c>
      <c r="L80" s="780"/>
      <c r="M80" s="543" t="str">
        <f t="shared" si="4"/>
        <v xml:space="preserve"> </v>
      </c>
    </row>
    <row r="81" spans="1:13" ht="15.75">
      <c r="A81" s="328"/>
      <c r="B81" s="340">
        <v>7</v>
      </c>
      <c r="C81" s="1499"/>
      <c r="D81" s="1499"/>
      <c r="E81" s="904">
        <f>'Budget-Restricted MYP'!F81</f>
        <v>0</v>
      </c>
      <c r="F81" s="783">
        <f>'1st Interim-Restricted MYP'!G81</f>
        <v>0</v>
      </c>
      <c r="G81" s="790"/>
      <c r="H81" s="790"/>
      <c r="I81" s="692"/>
      <c r="J81" s="797"/>
      <c r="K81" s="544" t="str">
        <f t="shared" si="3"/>
        <v xml:space="preserve"> </v>
      </c>
      <c r="L81" s="780"/>
      <c r="M81" s="543" t="str">
        <f t="shared" si="4"/>
        <v xml:space="preserve"> </v>
      </c>
    </row>
    <row r="82" spans="1:13" ht="15.75">
      <c r="A82" s="72"/>
      <c r="B82" s="340">
        <v>8</v>
      </c>
      <c r="C82" s="1499"/>
      <c r="D82" s="1499"/>
      <c r="E82" s="904">
        <f>'Budget-Restricted MYP'!F82</f>
        <v>0</v>
      </c>
      <c r="F82" s="783">
        <f>'1st Interim-Restricted MYP'!G82</f>
        <v>0</v>
      </c>
      <c r="G82" s="810"/>
      <c r="H82" s="791"/>
      <c r="I82" s="692"/>
      <c r="J82" s="799"/>
      <c r="K82" s="544" t="str">
        <f t="shared" si="3"/>
        <v xml:space="preserve"> </v>
      </c>
      <c r="L82" s="787"/>
      <c r="M82" s="543" t="str">
        <f t="shared" si="4"/>
        <v xml:space="preserve"> </v>
      </c>
    </row>
    <row r="83" spans="1:13" ht="16.5" thickBot="1">
      <c r="A83" s="72"/>
      <c r="B83" s="1045">
        <v>9</v>
      </c>
      <c r="C83" s="1513"/>
      <c r="D83" s="1513"/>
      <c r="E83" s="904">
        <f>'Budget-Restricted MYP'!F83</f>
        <v>0</v>
      </c>
      <c r="F83" s="783">
        <f>'1st Interim-Restricted MYP'!G83</f>
        <v>0</v>
      </c>
      <c r="G83" s="792"/>
      <c r="H83" s="792"/>
      <c r="I83" s="691"/>
      <c r="J83" s="914"/>
      <c r="K83" s="545" t="str">
        <f t="shared" si="3"/>
        <v xml:space="preserve"> </v>
      </c>
      <c r="L83" s="781"/>
      <c r="M83" s="546" t="str">
        <f t="shared" si="4"/>
        <v xml:space="preserve"> </v>
      </c>
    </row>
    <row r="84" spans="1:13" ht="17.25" thickTop="1" thickBot="1">
      <c r="A84" s="72"/>
      <c r="B84" s="1046" t="s">
        <v>2</v>
      </c>
      <c r="C84" s="1536" t="s">
        <v>334</v>
      </c>
      <c r="D84" s="1507"/>
      <c r="E84" s="1006">
        <f>SUM(E75:E83)</f>
        <v>0</v>
      </c>
      <c r="F84" s="1006">
        <f>SUM(F75:F83)</f>
        <v>0</v>
      </c>
      <c r="G84" s="1006">
        <f>SUM(G75:G83)</f>
        <v>0</v>
      </c>
      <c r="H84" s="889">
        <f>SUM(H75:H83)</f>
        <v>0</v>
      </c>
      <c r="I84" s="673"/>
      <c r="J84" s="889">
        <f>SUM(J75:J83)</f>
        <v>0</v>
      </c>
      <c r="K84" s="647" t="str">
        <f t="shared" si="3"/>
        <v xml:space="preserve"> </v>
      </c>
      <c r="L84" s="889">
        <f>SUM(L75:L83)</f>
        <v>0</v>
      </c>
      <c r="M84" s="650" t="str">
        <f t="shared" si="4"/>
        <v xml:space="preserve"> </v>
      </c>
    </row>
    <row r="85" spans="1:13" ht="16.5" thickTop="1">
      <c r="A85" s="72"/>
      <c r="B85" s="1056"/>
      <c r="C85" s="1075"/>
      <c r="D85" s="1075"/>
      <c r="E85" s="181"/>
      <c r="F85" s="181"/>
      <c r="G85" s="56"/>
      <c r="H85" s="181"/>
      <c r="I85" s="56"/>
      <c r="J85" s="181"/>
      <c r="K85" s="56"/>
      <c r="L85" s="56"/>
      <c r="M85" s="975"/>
    </row>
    <row r="86" spans="1:13" ht="15.75">
      <c r="A86" s="72"/>
      <c r="B86" s="402" t="s">
        <v>218</v>
      </c>
      <c r="C86" s="179"/>
      <c r="D86" s="1083"/>
      <c r="E86" s="1293">
        <f>'Budget-Restricted MYP'!F86</f>
        <v>0</v>
      </c>
      <c r="F86" s="1267">
        <f>'1st Interim-Restricted MYP'!G86</f>
        <v>0</v>
      </c>
      <c r="G86" s="1085"/>
      <c r="H86" s="1082">
        <f>'2nd Interim-Assumptions'!G17</f>
        <v>0</v>
      </c>
      <c r="I86" s="541"/>
      <c r="J86" s="1082">
        <f>'2nd Interim-Assumptions'!H17</f>
        <v>0</v>
      </c>
      <c r="K86" s="541"/>
      <c r="L86" s="1082">
        <f>'2nd Interim-Assumptions'!J17</f>
        <v>0</v>
      </c>
      <c r="M86" s="404"/>
    </row>
    <row r="87" spans="1:13" ht="15.75">
      <c r="A87" s="328"/>
      <c r="B87" s="402" t="s">
        <v>219</v>
      </c>
      <c r="C87" s="179"/>
      <c r="D87" s="1083"/>
      <c r="E87" s="1293">
        <f>'Budget-Restricted MYP'!F87</f>
        <v>0</v>
      </c>
      <c r="F87" s="1268">
        <f>'1st Interim-Restricted MYP'!G87</f>
        <v>0</v>
      </c>
      <c r="G87" s="642"/>
      <c r="H87" s="1063" t="e">
        <f>(1.04446*'2nd Interim-ADA'!O76)*H86</f>
        <v>#VALUE!</v>
      </c>
      <c r="I87" s="541" t="str">
        <f>IF(F87&lt;1," ",IF(H87&lt;1," ",(H87-F87)/F87))</f>
        <v xml:space="preserve"> </v>
      </c>
      <c r="J87" s="1063" t="e">
        <f>(1.04446*'2nd Interim-ADA'!R76)*J86</f>
        <v>#VALUE!</v>
      </c>
      <c r="K87" s="311" t="e">
        <f>IF(H87&lt;1," ",IF(J87&lt;1," ",(J87-H87)/H87))</f>
        <v>#VALUE!</v>
      </c>
      <c r="L87" s="1063" t="e">
        <f>(1.04446*'2nd Interim-ADA'!U76)*L86</f>
        <v>#VALUE!</v>
      </c>
      <c r="M87" s="355" t="e">
        <f>IF(J87&lt;1," ",IF(L87&lt;1," ",(L87-J87)/J87))</f>
        <v>#VALUE!</v>
      </c>
    </row>
    <row r="88" spans="1:13" ht="15.75">
      <c r="A88" s="72"/>
      <c r="B88" s="415"/>
      <c r="C88" s="1076"/>
      <c r="D88" s="1076"/>
      <c r="E88" s="1077"/>
      <c r="F88" s="1078"/>
      <c r="G88" s="56"/>
      <c r="H88" s="56"/>
      <c r="I88" s="1078"/>
      <c r="J88" s="56"/>
      <c r="K88" s="1078"/>
      <c r="L88" s="56"/>
      <c r="M88" s="975"/>
    </row>
    <row r="89" spans="1:13" ht="15.75">
      <c r="A89" s="328"/>
      <c r="B89" s="178"/>
      <c r="C89" s="178" t="s">
        <v>335</v>
      </c>
      <c r="D89" s="178"/>
      <c r="E89" s="178"/>
      <c r="F89" s="1502"/>
      <c r="G89" s="1502"/>
      <c r="H89" s="1502"/>
      <c r="I89" s="1502"/>
      <c r="J89" s="1502"/>
      <c r="K89" s="1502"/>
      <c r="L89" s="56"/>
      <c r="M89" s="666"/>
    </row>
    <row r="90" spans="1:13" ht="15.75">
      <c r="A90" s="328"/>
      <c r="B90" s="339">
        <v>1</v>
      </c>
      <c r="C90" s="1498"/>
      <c r="D90" s="1501"/>
      <c r="E90" s="1299">
        <f>'Budget-Restricted MYP'!F90</f>
        <v>0</v>
      </c>
      <c r="F90" s="1331">
        <f>'1st Interim-Restricted MYP'!G90</f>
        <v>0</v>
      </c>
      <c r="G90" s="1334"/>
      <c r="H90" s="790"/>
      <c r="I90" s="691"/>
      <c r="J90" s="797"/>
      <c r="K90" s="545" t="str">
        <f t="shared" ref="K90:K108" si="5">IF(H90&lt;1," ",IF(J90&lt;1," ",(J90-H90)/H90))</f>
        <v xml:space="preserve"> </v>
      </c>
      <c r="L90" s="785"/>
      <c r="M90" s="667" t="str">
        <f t="shared" ref="M90:M108" si="6">IF(J90&lt;1," ",IF(L90&lt;1," ",(L90-J90)/J90))</f>
        <v xml:space="preserve"> </v>
      </c>
    </row>
    <row r="91" spans="1:13" ht="15.75">
      <c r="A91" s="328"/>
      <c r="B91" s="339">
        <v>2</v>
      </c>
      <c r="C91" s="1498"/>
      <c r="D91" s="1501"/>
      <c r="E91" s="1299">
        <f>'Budget-Restricted MYP'!F91</f>
        <v>0</v>
      </c>
      <c r="F91" s="1331">
        <f>'1st Interim-Restricted MYP'!G91</f>
        <v>0</v>
      </c>
      <c r="G91" s="1321"/>
      <c r="H91" s="791"/>
      <c r="I91" s="691"/>
      <c r="J91" s="799"/>
      <c r="K91" s="545" t="str">
        <f t="shared" si="5"/>
        <v xml:space="preserve"> </v>
      </c>
      <c r="L91" s="787"/>
      <c r="M91" s="546" t="str">
        <f t="shared" si="6"/>
        <v xml:space="preserve"> </v>
      </c>
    </row>
    <row r="92" spans="1:13" ht="15.75">
      <c r="A92" s="328"/>
      <c r="B92" s="339">
        <v>3</v>
      </c>
      <c r="C92" s="1498"/>
      <c r="D92" s="1501"/>
      <c r="E92" s="1299">
        <f>'Budget-Restricted MYP'!F92</f>
        <v>0</v>
      </c>
      <c r="F92" s="1331">
        <f>'1st Interim-Restricted MYP'!G92</f>
        <v>0</v>
      </c>
      <c r="G92" s="1321"/>
      <c r="H92" s="810"/>
      <c r="I92" s="691"/>
      <c r="J92" s="915"/>
      <c r="K92" s="545" t="str">
        <f t="shared" si="5"/>
        <v xml:space="preserve"> </v>
      </c>
      <c r="L92" s="922"/>
      <c r="M92" s="546" t="str">
        <f t="shared" si="6"/>
        <v xml:space="preserve"> </v>
      </c>
    </row>
    <row r="93" spans="1:13" ht="15.75">
      <c r="A93" s="328"/>
      <c r="B93" s="339">
        <v>4</v>
      </c>
      <c r="C93" s="1498"/>
      <c r="D93" s="1501"/>
      <c r="E93" s="1299">
        <f>'Budget-Restricted MYP'!F93</f>
        <v>0</v>
      </c>
      <c r="F93" s="1331">
        <f>'1st Interim-Restricted MYP'!G93</f>
        <v>0</v>
      </c>
      <c r="G93" s="1334"/>
      <c r="H93" s="790"/>
      <c r="I93" s="691"/>
      <c r="J93" s="797"/>
      <c r="K93" s="545" t="str">
        <f t="shared" si="5"/>
        <v xml:space="preserve"> </v>
      </c>
      <c r="L93" s="780"/>
      <c r="M93" s="546" t="str">
        <f t="shared" si="6"/>
        <v xml:space="preserve"> </v>
      </c>
    </row>
    <row r="94" spans="1:13" ht="15.75">
      <c r="A94" s="72"/>
      <c r="B94" s="339">
        <v>5</v>
      </c>
      <c r="C94" s="1498"/>
      <c r="D94" s="1501"/>
      <c r="E94" s="1299">
        <f>'Budget-Restricted MYP'!F94</f>
        <v>0</v>
      </c>
      <c r="F94" s="1331">
        <f>'1st Interim-Restricted MYP'!G94</f>
        <v>0</v>
      </c>
      <c r="G94" s="1335"/>
      <c r="H94" s="811"/>
      <c r="I94" s="691"/>
      <c r="J94" s="916"/>
      <c r="K94" s="545" t="str">
        <f t="shared" si="5"/>
        <v xml:space="preserve"> </v>
      </c>
      <c r="L94" s="923"/>
      <c r="M94" s="546" t="str">
        <f t="shared" si="6"/>
        <v xml:space="preserve"> </v>
      </c>
    </row>
    <row r="95" spans="1:13" ht="15.75">
      <c r="A95" s="329"/>
      <c r="B95" s="340">
        <v>6</v>
      </c>
      <c r="C95" s="1499"/>
      <c r="D95" s="1500"/>
      <c r="E95" s="1299">
        <f>'Budget-Restricted MYP'!F95</f>
        <v>0</v>
      </c>
      <c r="F95" s="1331">
        <f>'1st Interim-Restricted MYP'!G95</f>
        <v>0</v>
      </c>
      <c r="G95" s="1320"/>
      <c r="H95" s="812"/>
      <c r="I95" s="692"/>
      <c r="J95" s="917"/>
      <c r="K95" s="544" t="str">
        <f t="shared" si="5"/>
        <v xml:space="preserve"> </v>
      </c>
      <c r="L95" s="924"/>
      <c r="M95" s="543" t="str">
        <f t="shared" si="6"/>
        <v xml:space="preserve"> </v>
      </c>
    </row>
    <row r="96" spans="1:13" ht="15.75">
      <c r="A96" s="329"/>
      <c r="B96" s="340">
        <v>7</v>
      </c>
      <c r="C96" s="1499"/>
      <c r="D96" s="1500"/>
      <c r="E96" s="1299">
        <f>'Budget-Restricted MYP'!F96</f>
        <v>0</v>
      </c>
      <c r="F96" s="1331">
        <f>'1st Interim-Restricted MYP'!G96</f>
        <v>0</v>
      </c>
      <c r="G96" s="1321"/>
      <c r="H96" s="810"/>
      <c r="I96" s="692"/>
      <c r="J96" s="915"/>
      <c r="K96" s="544" t="str">
        <f t="shared" si="5"/>
        <v xml:space="preserve"> </v>
      </c>
      <c r="L96" s="922"/>
      <c r="M96" s="543" t="str">
        <f t="shared" si="6"/>
        <v xml:space="preserve"> </v>
      </c>
    </row>
    <row r="97" spans="1:13" ht="15.75">
      <c r="A97" s="329"/>
      <c r="B97" s="340">
        <v>8</v>
      </c>
      <c r="C97" s="1499"/>
      <c r="D97" s="1500"/>
      <c r="E97" s="1299">
        <f>'Budget-Restricted MYP'!F97</f>
        <v>0</v>
      </c>
      <c r="F97" s="1331">
        <f>'1st Interim-Restricted MYP'!G97</f>
        <v>0</v>
      </c>
      <c r="G97" s="1321"/>
      <c r="H97" s="810"/>
      <c r="I97" s="692"/>
      <c r="J97" s="915"/>
      <c r="K97" s="544" t="str">
        <f t="shared" si="5"/>
        <v xml:space="preserve"> </v>
      </c>
      <c r="L97" s="922"/>
      <c r="M97" s="543" t="str">
        <f t="shared" si="6"/>
        <v xml:space="preserve"> </v>
      </c>
    </row>
    <row r="98" spans="1:13" ht="15.75">
      <c r="A98" s="329"/>
      <c r="B98" s="340">
        <v>9</v>
      </c>
      <c r="C98" s="1498"/>
      <c r="D98" s="1501"/>
      <c r="E98" s="1299">
        <f>'Budget-Restricted MYP'!F98</f>
        <v>0</v>
      </c>
      <c r="F98" s="1331">
        <f>'1st Interim-Restricted MYP'!G98</f>
        <v>0</v>
      </c>
      <c r="G98" s="1321"/>
      <c r="H98" s="810"/>
      <c r="I98" s="692"/>
      <c r="J98" s="915"/>
      <c r="K98" s="544" t="str">
        <f t="shared" si="5"/>
        <v xml:space="preserve"> </v>
      </c>
      <c r="L98" s="922"/>
      <c r="M98" s="543" t="str">
        <f t="shared" si="6"/>
        <v xml:space="preserve"> </v>
      </c>
    </row>
    <row r="99" spans="1:13" ht="15.75">
      <c r="A99" s="329"/>
      <c r="B99" s="153">
        <v>10</v>
      </c>
      <c r="C99" s="1499"/>
      <c r="D99" s="1500"/>
      <c r="E99" s="1299">
        <f>'Budget-Restricted MYP'!F99</f>
        <v>0</v>
      </c>
      <c r="F99" s="1331">
        <f>'1st Interim-Restricted MYP'!G99</f>
        <v>0</v>
      </c>
      <c r="G99" s="1321"/>
      <c r="H99" s="810"/>
      <c r="I99" s="692"/>
      <c r="J99" s="915"/>
      <c r="K99" s="544" t="str">
        <f t="shared" si="5"/>
        <v xml:space="preserve"> </v>
      </c>
      <c r="L99" s="922"/>
      <c r="M99" s="543" t="str">
        <f t="shared" si="6"/>
        <v xml:space="preserve"> </v>
      </c>
    </row>
    <row r="100" spans="1:13" ht="15.75">
      <c r="A100" s="72"/>
      <c r="B100" s="153">
        <v>11</v>
      </c>
      <c r="C100" s="1499"/>
      <c r="D100" s="1500"/>
      <c r="E100" s="1299">
        <f>'Budget-Restricted MYP'!F100</f>
        <v>0</v>
      </c>
      <c r="F100" s="1331">
        <f>'1st Interim-Restricted MYP'!G100</f>
        <v>0</v>
      </c>
      <c r="G100" s="1322"/>
      <c r="H100" s="803"/>
      <c r="I100" s="692"/>
      <c r="J100" s="803"/>
      <c r="K100" s="544" t="str">
        <f t="shared" si="5"/>
        <v xml:space="preserve"> </v>
      </c>
      <c r="L100" s="925"/>
      <c r="M100" s="543" t="str">
        <f t="shared" si="6"/>
        <v xml:space="preserve"> </v>
      </c>
    </row>
    <row r="101" spans="1:13" ht="15.75">
      <c r="A101" s="72"/>
      <c r="B101" s="153">
        <v>12</v>
      </c>
      <c r="C101" s="1499"/>
      <c r="D101" s="1500"/>
      <c r="E101" s="1299">
        <f>'Budget-Restricted MYP'!F101</f>
        <v>0</v>
      </c>
      <c r="F101" s="1331">
        <f>'1st Interim-Restricted MYP'!G101</f>
        <v>0</v>
      </c>
      <c r="G101" s="1323"/>
      <c r="H101" s="804"/>
      <c r="I101" s="692"/>
      <c r="J101" s="804"/>
      <c r="K101" s="544" t="str">
        <f t="shared" si="5"/>
        <v xml:space="preserve"> </v>
      </c>
      <c r="L101" s="926"/>
      <c r="M101" s="543" t="str">
        <f t="shared" si="6"/>
        <v xml:space="preserve"> </v>
      </c>
    </row>
    <row r="102" spans="1:13" ht="15.75">
      <c r="A102" s="72"/>
      <c r="B102" s="153">
        <v>13</v>
      </c>
      <c r="C102" s="1499"/>
      <c r="D102" s="1500"/>
      <c r="E102" s="1299">
        <f>'Budget-Restricted MYP'!F102</f>
        <v>0</v>
      </c>
      <c r="F102" s="1331">
        <f>'1st Interim-Restricted MYP'!G102</f>
        <v>0</v>
      </c>
      <c r="G102" s="1324"/>
      <c r="H102" s="813"/>
      <c r="I102" s="692"/>
      <c r="J102" s="918"/>
      <c r="K102" s="544" t="str">
        <f t="shared" si="5"/>
        <v xml:space="preserve"> </v>
      </c>
      <c r="L102" s="820"/>
      <c r="M102" s="543" t="str">
        <f t="shared" si="6"/>
        <v xml:space="preserve"> </v>
      </c>
    </row>
    <row r="103" spans="1:13" ht="15.75">
      <c r="A103" s="72"/>
      <c r="B103" s="153">
        <v>14</v>
      </c>
      <c r="C103" s="1499"/>
      <c r="D103" s="1500"/>
      <c r="E103" s="1299">
        <f>'Budget-Restricted MYP'!F103</f>
        <v>0</v>
      </c>
      <c r="F103" s="1331">
        <f>'1st Interim-Restricted MYP'!G103</f>
        <v>0</v>
      </c>
      <c r="G103" s="824"/>
      <c r="H103" s="814"/>
      <c r="I103" s="692"/>
      <c r="J103" s="919"/>
      <c r="K103" s="544" t="str">
        <f t="shared" si="5"/>
        <v xml:space="preserve"> </v>
      </c>
      <c r="L103" s="821"/>
      <c r="M103" s="543" t="str">
        <f t="shared" si="6"/>
        <v xml:space="preserve"> </v>
      </c>
    </row>
    <row r="104" spans="1:13" ht="15.75">
      <c r="A104" s="72"/>
      <c r="B104" s="153">
        <v>15</v>
      </c>
      <c r="C104" s="1499"/>
      <c r="D104" s="1500"/>
      <c r="E104" s="1299">
        <f>'Budget-Restricted MYP'!F104</f>
        <v>0</v>
      </c>
      <c r="F104" s="1331">
        <f>'1st Interim-Restricted MYP'!G104</f>
        <v>0</v>
      </c>
      <c r="G104" s="1324"/>
      <c r="H104" s="813"/>
      <c r="I104" s="692"/>
      <c r="J104" s="918"/>
      <c r="K104" s="544" t="str">
        <f t="shared" si="5"/>
        <v xml:space="preserve"> </v>
      </c>
      <c r="L104" s="820"/>
      <c r="M104" s="543" t="str">
        <f t="shared" si="6"/>
        <v xml:space="preserve"> </v>
      </c>
    </row>
    <row r="105" spans="1:13" ht="15.75">
      <c r="A105" s="72"/>
      <c r="B105" s="153">
        <v>16</v>
      </c>
      <c r="C105" s="1499"/>
      <c r="D105" s="1500"/>
      <c r="E105" s="1299">
        <f>'Budget-Restricted MYP'!F105</f>
        <v>0</v>
      </c>
      <c r="F105" s="1331">
        <f>'1st Interim-Restricted MYP'!G105</f>
        <v>0</v>
      </c>
      <c r="G105" s="1325"/>
      <c r="H105" s="815"/>
      <c r="I105" s="692"/>
      <c r="J105" s="920"/>
      <c r="K105" s="544" t="str">
        <f t="shared" si="5"/>
        <v xml:space="preserve"> </v>
      </c>
      <c r="L105" s="822"/>
      <c r="M105" s="543" t="str">
        <f t="shared" si="6"/>
        <v xml:space="preserve"> </v>
      </c>
    </row>
    <row r="106" spans="1:13" ht="15.75">
      <c r="A106" s="72"/>
      <c r="B106" s="153">
        <v>17</v>
      </c>
      <c r="C106" s="1499"/>
      <c r="D106" s="1500"/>
      <c r="E106" s="1299">
        <f>'Budget-Restricted MYP'!F106</f>
        <v>0</v>
      </c>
      <c r="F106" s="1331">
        <f>'1st Interim-Restricted MYP'!G106</f>
        <v>0</v>
      </c>
      <c r="G106" s="1326"/>
      <c r="H106" s="816"/>
      <c r="I106" s="692"/>
      <c r="J106" s="921"/>
      <c r="K106" s="544" t="str">
        <f t="shared" si="5"/>
        <v xml:space="preserve"> </v>
      </c>
      <c r="L106" s="823"/>
      <c r="M106" s="543" t="str">
        <f t="shared" si="6"/>
        <v xml:space="preserve"> </v>
      </c>
    </row>
    <row r="107" spans="1:13" ht="16.5" thickBot="1">
      <c r="A107" s="72"/>
      <c r="B107" s="1005">
        <v>18</v>
      </c>
      <c r="C107" s="1504"/>
      <c r="D107" s="1505"/>
      <c r="E107" s="1299">
        <f>'Budget-Restricted MYP'!F107</f>
        <v>0</v>
      </c>
      <c r="F107" s="1331">
        <f>'1st Interim-Restricted MYP'!G107</f>
        <v>0</v>
      </c>
      <c r="G107" s="1327"/>
      <c r="H107" s="809"/>
      <c r="I107" s="694"/>
      <c r="J107" s="809"/>
      <c r="K107" s="664" t="str">
        <f t="shared" si="5"/>
        <v xml:space="preserve"> </v>
      </c>
      <c r="L107" s="927"/>
      <c r="M107" s="665" t="str">
        <f t="shared" si="6"/>
        <v xml:space="preserve"> </v>
      </c>
    </row>
    <row r="108" spans="1:13" ht="17.25" thickTop="1" thickBot="1">
      <c r="A108" s="72"/>
      <c r="B108" s="1009"/>
      <c r="C108" s="1536" t="s">
        <v>333</v>
      </c>
      <c r="D108" s="1507"/>
      <c r="E108" s="1313">
        <f>SUM(E90:E107)</f>
        <v>0</v>
      </c>
      <c r="F108" s="1313">
        <f>SUM(F90:F107)</f>
        <v>0</v>
      </c>
      <c r="G108" s="1313">
        <f>SUM(G90:G107)</f>
        <v>0</v>
      </c>
      <c r="H108" s="889">
        <f>SUM(H90:H107)</f>
        <v>0</v>
      </c>
      <c r="I108" s="673"/>
      <c r="J108" s="889">
        <f>SUM(J90:J107)</f>
        <v>0</v>
      </c>
      <c r="K108" s="647" t="str">
        <f t="shared" si="5"/>
        <v xml:space="preserve"> </v>
      </c>
      <c r="L108" s="889">
        <f>SUM(L90:L107)</f>
        <v>0</v>
      </c>
      <c r="M108" s="650" t="str">
        <f t="shared" si="6"/>
        <v xml:space="preserve"> </v>
      </c>
    </row>
    <row r="109" spans="1:13" ht="16.5" thickTop="1">
      <c r="A109" s="72"/>
      <c r="B109" s="159"/>
      <c r="C109" s="1601"/>
      <c r="D109" s="1601"/>
      <c r="E109" s="720"/>
      <c r="F109" s="953"/>
      <c r="G109" s="514"/>
      <c r="H109" s="514"/>
      <c r="I109" s="953"/>
      <c r="J109" s="514"/>
      <c r="K109" s="953"/>
      <c r="L109" s="514"/>
      <c r="M109" s="976"/>
    </row>
    <row r="110" spans="1:13" ht="15.75">
      <c r="A110" s="328"/>
      <c r="B110" s="178"/>
      <c r="C110" s="178" t="s">
        <v>347</v>
      </c>
      <c r="D110" s="178"/>
      <c r="E110" s="178"/>
      <c r="F110" s="1502"/>
      <c r="G110" s="1502"/>
      <c r="H110" s="1502"/>
      <c r="I110" s="1502"/>
      <c r="J110" s="1502"/>
      <c r="K110" s="1502"/>
      <c r="L110" s="56"/>
      <c r="M110" s="666"/>
    </row>
    <row r="111" spans="1:13" ht="15.75">
      <c r="A111" s="72"/>
      <c r="B111" s="339">
        <v>1</v>
      </c>
      <c r="C111" s="1498"/>
      <c r="D111" s="1501"/>
      <c r="E111" s="1307">
        <f>'Budget-Restricted MYP'!F111</f>
        <v>0</v>
      </c>
      <c r="F111" s="1303">
        <f>'1st Interim-Restricted MYP'!G111</f>
        <v>0</v>
      </c>
      <c r="G111" s="1328"/>
      <c r="H111" s="825"/>
      <c r="I111" s="692"/>
      <c r="J111" s="830"/>
      <c r="K111" s="33" t="str">
        <f t="shared" ref="K111:K117" si="7">IF(H111&lt;1," ",IF(J111&lt;1," ",(J111-H111)/H111))</f>
        <v xml:space="preserve"> </v>
      </c>
      <c r="L111" s="928"/>
      <c r="M111" s="706" t="str">
        <f t="shared" ref="M111:M117" si="8">IF(J111&lt;1," ",IF(L111&lt;1," ",(L111-J111)/J111))</f>
        <v xml:space="preserve"> </v>
      </c>
    </row>
    <row r="112" spans="1:13" ht="15.75">
      <c r="A112" s="72"/>
      <c r="B112" s="339">
        <v>2</v>
      </c>
      <c r="C112" s="1498"/>
      <c r="D112" s="1501"/>
      <c r="E112" s="1307">
        <f>'Budget-Restricted MYP'!F112</f>
        <v>0</v>
      </c>
      <c r="F112" s="1303">
        <f>'1st Interim-Restricted MYP'!G112</f>
        <v>0</v>
      </c>
      <c r="G112" s="1329"/>
      <c r="H112" s="827"/>
      <c r="I112" s="693"/>
      <c r="J112" s="827"/>
      <c r="K112" s="84" t="str">
        <f t="shared" si="7"/>
        <v xml:space="preserve"> </v>
      </c>
      <c r="L112" s="929"/>
      <c r="M112" s="707" t="str">
        <f t="shared" si="8"/>
        <v xml:space="preserve"> </v>
      </c>
    </row>
    <row r="113" spans="1:13" ht="15.75">
      <c r="A113" s="72"/>
      <c r="B113" s="339">
        <v>3</v>
      </c>
      <c r="C113" s="1498"/>
      <c r="D113" s="1501"/>
      <c r="E113" s="1307">
        <f>'Budget-Restricted MYP'!F113</f>
        <v>0</v>
      </c>
      <c r="F113" s="1303">
        <f>'1st Interim-Restricted MYP'!G113</f>
        <v>0</v>
      </c>
      <c r="G113" s="1330"/>
      <c r="H113" s="829"/>
      <c r="I113" s="694"/>
      <c r="J113" s="831"/>
      <c r="K113" s="383" t="str">
        <f t="shared" si="7"/>
        <v xml:space="preserve"> </v>
      </c>
      <c r="L113" s="930"/>
      <c r="M113" s="708" t="str">
        <f t="shared" si="8"/>
        <v xml:space="preserve"> </v>
      </c>
    </row>
    <row r="114" spans="1:13" ht="15.75">
      <c r="A114" s="72"/>
      <c r="B114" s="339">
        <v>4</v>
      </c>
      <c r="C114" s="1498"/>
      <c r="D114" s="1501"/>
      <c r="E114" s="1307">
        <f>'Budget-Restricted MYP'!F114</f>
        <v>0</v>
      </c>
      <c r="F114" s="1303">
        <f>'1st Interim-Restricted MYP'!G114</f>
        <v>0</v>
      </c>
      <c r="G114" s="824"/>
      <c r="H114" s="825"/>
      <c r="I114" s="692"/>
      <c r="J114" s="830"/>
      <c r="K114" s="33" t="str">
        <f t="shared" si="7"/>
        <v xml:space="preserve"> </v>
      </c>
      <c r="L114" s="931"/>
      <c r="M114" s="709" t="str">
        <f t="shared" si="8"/>
        <v xml:space="preserve"> </v>
      </c>
    </row>
    <row r="115" spans="1:13" ht="15.75">
      <c r="A115" s="72"/>
      <c r="B115" s="339">
        <v>5</v>
      </c>
      <c r="C115" s="1498"/>
      <c r="D115" s="1501"/>
      <c r="E115" s="1307">
        <f>'Budget-Restricted MYP'!F115</f>
        <v>0</v>
      </c>
      <c r="F115" s="1303">
        <f>'1st Interim-Restricted MYP'!G115</f>
        <v>0</v>
      </c>
      <c r="G115" s="824"/>
      <c r="H115" s="825"/>
      <c r="I115" s="692"/>
      <c r="J115" s="830"/>
      <c r="K115" s="33" t="str">
        <f t="shared" si="7"/>
        <v xml:space="preserve"> </v>
      </c>
      <c r="L115" s="931"/>
      <c r="M115" s="709" t="str">
        <f t="shared" si="8"/>
        <v xml:space="preserve"> </v>
      </c>
    </row>
    <row r="116" spans="1:13" ht="16.5" thickBot="1">
      <c r="A116" s="72"/>
      <c r="B116" s="1045">
        <v>6</v>
      </c>
      <c r="C116" s="1504"/>
      <c r="D116" s="1505"/>
      <c r="E116" s="1307">
        <f>'Budget-Restricted MYP'!F116</f>
        <v>0</v>
      </c>
      <c r="F116" s="1303">
        <f>'1st Interim-Restricted MYP'!G116</f>
        <v>0</v>
      </c>
      <c r="G116" s="1327"/>
      <c r="H116" s="829"/>
      <c r="I116" s="691"/>
      <c r="J116" s="831"/>
      <c r="K116" s="100" t="str">
        <f t="shared" si="7"/>
        <v xml:space="preserve"> </v>
      </c>
      <c r="L116" s="930"/>
      <c r="M116" s="708" t="str">
        <f t="shared" si="8"/>
        <v xml:space="preserve"> </v>
      </c>
    </row>
    <row r="117" spans="1:13" ht="17.25" thickTop="1" thickBot="1">
      <c r="A117" s="281"/>
      <c r="B117" s="1035"/>
      <c r="C117" s="1536" t="s">
        <v>332</v>
      </c>
      <c r="D117" s="1507"/>
      <c r="E117" s="1313">
        <f>SUM(E111:E116)</f>
        <v>0</v>
      </c>
      <c r="F117" s="1313">
        <f>SUM(F111:F116)</f>
        <v>0</v>
      </c>
      <c r="G117" s="1313">
        <f>SUM(G111:G116)</f>
        <v>0</v>
      </c>
      <c r="H117" s="889">
        <f>SUM(H111:H116)</f>
        <v>0</v>
      </c>
      <c r="I117" s="673"/>
      <c r="J117" s="889">
        <f>SUM(J111:J116)</f>
        <v>0</v>
      </c>
      <c r="K117" s="647" t="str">
        <f t="shared" si="7"/>
        <v xml:space="preserve"> </v>
      </c>
      <c r="L117" s="889">
        <f>SUM(L111:L116)</f>
        <v>0</v>
      </c>
      <c r="M117" s="650" t="str">
        <f t="shared" si="8"/>
        <v xml:space="preserve"> </v>
      </c>
    </row>
    <row r="118" spans="1:13" ht="15.75">
      <c r="A118" s="2"/>
      <c r="B118" s="3"/>
      <c r="C118" s="3"/>
      <c r="D118" s="49"/>
      <c r="F118" s="4"/>
      <c r="G118" s="50"/>
      <c r="H118" s="50"/>
      <c r="I118" s="4"/>
      <c r="J118" s="50"/>
      <c r="K118" s="4"/>
      <c r="L118" s="50"/>
      <c r="M118" s="4"/>
    </row>
    <row r="119" spans="1:13" ht="15.75">
      <c r="A119" s="2"/>
      <c r="B119" s="2"/>
      <c r="C119" s="2"/>
      <c r="D119" s="2"/>
      <c r="E119" s="2"/>
      <c r="F119" s="2"/>
      <c r="G119" s="34"/>
      <c r="H119" s="34"/>
      <c r="I119" s="2"/>
      <c r="J119" s="34"/>
      <c r="K119" s="2"/>
      <c r="L119" s="34"/>
      <c r="M119" s="2"/>
    </row>
    <row r="120" spans="1:13" ht="15.75">
      <c r="A120" s="2"/>
      <c r="B120" s="2"/>
      <c r="C120" s="2"/>
      <c r="D120" s="2"/>
      <c r="E120" s="2"/>
      <c r="F120" s="2"/>
      <c r="G120" s="34"/>
      <c r="H120" s="34"/>
      <c r="I120" s="2"/>
      <c r="J120" s="34"/>
      <c r="K120" s="2"/>
      <c r="L120" s="34"/>
      <c r="M120" s="2"/>
    </row>
    <row r="121" spans="1:13" ht="15.75">
      <c r="A121" s="2"/>
      <c r="B121" s="2"/>
      <c r="C121" s="2"/>
      <c r="D121" s="2"/>
      <c r="E121" s="2"/>
      <c r="F121" s="2"/>
      <c r="G121" s="34"/>
      <c r="H121" s="34"/>
      <c r="I121" s="2"/>
      <c r="J121" s="34"/>
      <c r="K121" s="2"/>
      <c r="L121" s="34"/>
      <c r="M121" s="2"/>
    </row>
    <row r="122" spans="1:13" ht="15.75">
      <c r="A122" s="2"/>
      <c r="B122" s="2"/>
      <c r="C122" s="2"/>
      <c r="D122" s="2"/>
      <c r="E122" s="2"/>
      <c r="F122" s="2"/>
      <c r="G122" s="34"/>
      <c r="H122" s="34"/>
      <c r="I122" s="2"/>
      <c r="J122" s="34"/>
      <c r="K122" s="2"/>
      <c r="L122" s="34"/>
      <c r="M122" s="2"/>
    </row>
    <row r="123" spans="1:13" ht="15.75">
      <c r="A123" s="2"/>
      <c r="B123" s="2"/>
      <c r="C123" s="2"/>
      <c r="D123" s="2"/>
      <c r="E123" s="2"/>
      <c r="F123" s="2"/>
      <c r="G123" s="34"/>
      <c r="H123" s="34"/>
      <c r="I123" s="2"/>
      <c r="J123" s="34"/>
      <c r="K123" s="2"/>
      <c r="L123" s="34"/>
      <c r="M123" s="2"/>
    </row>
    <row r="124" spans="1:13" ht="15.75">
      <c r="A124" s="2"/>
      <c r="B124" s="2"/>
      <c r="C124" s="2"/>
      <c r="D124" s="2"/>
      <c r="E124" s="2"/>
      <c r="F124" s="2"/>
      <c r="G124" s="34"/>
      <c r="H124" s="34"/>
      <c r="I124" s="2"/>
      <c r="J124" s="34"/>
      <c r="K124" s="2"/>
      <c r="L124" s="34"/>
      <c r="M124" s="2"/>
    </row>
    <row r="125" spans="1:13" ht="15.75">
      <c r="A125" s="2"/>
      <c r="B125" s="2"/>
      <c r="C125" s="2"/>
      <c r="D125" s="2"/>
      <c r="E125" s="2"/>
      <c r="F125" s="2"/>
      <c r="G125" s="34"/>
      <c r="H125" s="34"/>
      <c r="I125" s="2"/>
      <c r="J125" s="34"/>
      <c r="K125" s="2"/>
      <c r="L125" s="34"/>
      <c r="M125" s="2"/>
    </row>
    <row r="126" spans="1:13" ht="15.75">
      <c r="A126" s="2"/>
      <c r="B126" s="2"/>
      <c r="C126" s="2"/>
      <c r="D126" s="2"/>
      <c r="E126" s="2"/>
      <c r="F126" s="2"/>
      <c r="G126" s="34"/>
      <c r="H126" s="34"/>
      <c r="I126" s="2"/>
      <c r="J126" s="34"/>
      <c r="K126" s="2"/>
      <c r="L126" s="34"/>
      <c r="M126" s="2"/>
    </row>
    <row r="127" spans="1:13" ht="15.75">
      <c r="A127" s="2"/>
      <c r="B127" s="2"/>
      <c r="C127" s="2"/>
      <c r="D127" s="2"/>
      <c r="E127" s="2"/>
      <c r="F127" s="2"/>
      <c r="G127" s="34"/>
      <c r="H127" s="34"/>
      <c r="I127" s="2"/>
      <c r="J127" s="34"/>
      <c r="K127" s="2"/>
      <c r="L127" s="34"/>
      <c r="M127" s="2"/>
    </row>
    <row r="128" spans="1:13" ht="15.75">
      <c r="A128" s="2"/>
      <c r="B128" s="2"/>
      <c r="C128" s="2"/>
      <c r="D128" s="2"/>
      <c r="E128" s="2"/>
      <c r="F128" s="2"/>
      <c r="G128" s="34"/>
      <c r="H128" s="34"/>
      <c r="I128" s="2"/>
      <c r="J128" s="34"/>
      <c r="K128" s="2"/>
      <c r="L128" s="34"/>
      <c r="M128" s="2"/>
    </row>
    <row r="129" spans="1:13" ht="15.75">
      <c r="A129" s="2"/>
      <c r="B129" s="2"/>
      <c r="C129" s="2"/>
      <c r="D129" s="2"/>
      <c r="E129" s="2"/>
      <c r="F129" s="2"/>
      <c r="G129" s="34"/>
      <c r="H129" s="34"/>
      <c r="I129" s="2"/>
      <c r="J129" s="34"/>
      <c r="K129" s="2"/>
      <c r="L129" s="34"/>
      <c r="M129" s="2"/>
    </row>
    <row r="130" spans="1:13" ht="15.75">
      <c r="A130" s="2"/>
      <c r="B130" s="2"/>
      <c r="C130" s="2"/>
      <c r="D130" s="2"/>
      <c r="E130" s="2"/>
      <c r="F130" s="2"/>
      <c r="G130" s="34"/>
      <c r="H130" s="34"/>
      <c r="I130" s="2"/>
      <c r="J130" s="34"/>
      <c r="K130" s="2"/>
      <c r="L130" s="34"/>
      <c r="M130" s="2"/>
    </row>
    <row r="131" spans="1:13" ht="15.75">
      <c r="A131" s="2"/>
      <c r="B131" s="2"/>
      <c r="C131" s="2"/>
      <c r="D131" s="2"/>
      <c r="E131" s="2"/>
      <c r="F131" s="2"/>
      <c r="G131" s="34"/>
      <c r="H131" s="34"/>
      <c r="I131" s="2"/>
      <c r="J131" s="34"/>
      <c r="K131" s="2"/>
      <c r="L131" s="34"/>
      <c r="M131" s="2"/>
    </row>
    <row r="132" spans="1:13" ht="15.75">
      <c r="A132" s="2"/>
      <c r="B132" s="2"/>
      <c r="C132" s="2"/>
      <c r="D132" s="2"/>
      <c r="E132" s="2"/>
      <c r="F132" s="2"/>
      <c r="G132" s="34"/>
      <c r="H132" s="34"/>
      <c r="I132" s="2"/>
      <c r="J132" s="34"/>
      <c r="K132" s="2"/>
      <c r="L132" s="34"/>
      <c r="M132" s="2"/>
    </row>
    <row r="133" spans="1:13" ht="15.75">
      <c r="A133" s="2"/>
      <c r="B133" s="2"/>
      <c r="C133" s="2"/>
      <c r="D133" s="2"/>
      <c r="E133" s="2"/>
      <c r="F133" s="2"/>
      <c r="G133" s="34"/>
      <c r="H133" s="34"/>
      <c r="I133" s="2"/>
      <c r="J133" s="34"/>
      <c r="K133" s="2"/>
      <c r="L133" s="34"/>
      <c r="M133" s="2"/>
    </row>
    <row r="134" spans="1:13" ht="15.75">
      <c r="A134" s="2"/>
      <c r="B134" s="2"/>
      <c r="C134" s="2"/>
      <c r="D134" s="2"/>
      <c r="E134" s="2"/>
      <c r="F134" s="2"/>
      <c r="G134" s="34"/>
      <c r="H134" s="34"/>
      <c r="I134" s="2"/>
      <c r="J134" s="34"/>
      <c r="K134" s="2"/>
      <c r="L134" s="34"/>
      <c r="M134" s="2"/>
    </row>
    <row r="135" spans="1:13" ht="15.75">
      <c r="A135" s="2"/>
      <c r="B135" s="2"/>
      <c r="C135" s="2"/>
      <c r="D135" s="2"/>
      <c r="E135" s="2"/>
      <c r="F135" s="2"/>
      <c r="G135" s="34"/>
      <c r="H135" s="34"/>
      <c r="I135" s="2"/>
      <c r="J135" s="34"/>
      <c r="K135" s="2"/>
      <c r="L135" s="34"/>
      <c r="M135" s="2"/>
    </row>
    <row r="136" spans="1:13" ht="15.75">
      <c r="A136" s="2"/>
      <c r="B136" s="2"/>
      <c r="C136" s="2"/>
      <c r="D136" s="2"/>
      <c r="E136" s="2"/>
      <c r="F136" s="2"/>
      <c r="G136" s="34"/>
      <c r="H136" s="34"/>
      <c r="I136" s="2"/>
      <c r="J136" s="34"/>
      <c r="K136" s="2"/>
      <c r="L136" s="34"/>
      <c r="M136" s="2"/>
    </row>
    <row r="137" spans="1:13" ht="15.75">
      <c r="A137" s="2"/>
      <c r="B137" s="2"/>
      <c r="C137" s="2"/>
      <c r="D137" s="2"/>
      <c r="E137" s="2"/>
      <c r="F137" s="2"/>
      <c r="G137" s="34"/>
      <c r="H137" s="34"/>
      <c r="I137" s="2"/>
      <c r="J137" s="34"/>
      <c r="K137" s="2"/>
      <c r="L137" s="34"/>
      <c r="M137" s="2"/>
    </row>
    <row r="138" spans="1:13" ht="15.75">
      <c r="A138" s="2"/>
      <c r="B138" s="2"/>
      <c r="C138" s="2"/>
      <c r="D138" s="2"/>
      <c r="E138" s="2"/>
      <c r="F138" s="2"/>
      <c r="G138" s="34"/>
      <c r="H138" s="34"/>
      <c r="I138" s="2"/>
      <c r="J138" s="34"/>
      <c r="K138" s="2"/>
      <c r="L138" s="34"/>
      <c r="M138" s="2"/>
    </row>
    <row r="139" spans="1:13" ht="15.75">
      <c r="A139" s="2"/>
      <c r="B139" s="2"/>
      <c r="C139" s="2"/>
      <c r="D139" s="2"/>
      <c r="E139" s="2"/>
      <c r="F139" s="2"/>
      <c r="G139" s="34"/>
      <c r="H139" s="34"/>
      <c r="I139" s="2"/>
      <c r="J139" s="34"/>
      <c r="K139" s="2"/>
      <c r="L139" s="34"/>
      <c r="M139" s="2"/>
    </row>
    <row r="140" spans="1:13" ht="15.75">
      <c r="A140" s="2"/>
      <c r="B140" s="2"/>
      <c r="C140" s="2"/>
      <c r="D140" s="2"/>
      <c r="E140" s="2"/>
      <c r="F140" s="2"/>
      <c r="G140" s="34"/>
      <c r="H140" s="34"/>
      <c r="I140" s="2"/>
      <c r="J140" s="34"/>
      <c r="K140" s="2"/>
      <c r="L140" s="34"/>
      <c r="M140" s="2"/>
    </row>
    <row r="141" spans="1:13" ht="15.75">
      <c r="A141" s="2"/>
      <c r="B141" s="2"/>
      <c r="C141" s="2"/>
      <c r="D141" s="2"/>
      <c r="E141" s="2"/>
      <c r="F141" s="2"/>
      <c r="G141" s="34"/>
      <c r="H141" s="34"/>
      <c r="I141" s="2"/>
      <c r="J141" s="34"/>
      <c r="K141" s="2"/>
      <c r="L141" s="34"/>
      <c r="M141" s="2"/>
    </row>
    <row r="142" spans="1:13" ht="15.75">
      <c r="A142" s="2"/>
      <c r="B142" s="2"/>
      <c r="C142" s="2"/>
      <c r="D142" s="2"/>
      <c r="E142" s="2"/>
      <c r="F142" s="2"/>
      <c r="G142" s="34"/>
      <c r="H142" s="34"/>
      <c r="I142" s="2"/>
      <c r="J142" s="34"/>
      <c r="K142" s="2"/>
      <c r="L142" s="34"/>
      <c r="M142" s="2"/>
    </row>
    <row r="143" spans="1:13" ht="15.75">
      <c r="A143" s="2"/>
      <c r="B143" s="2"/>
      <c r="C143" s="2"/>
      <c r="D143" s="2"/>
      <c r="E143" s="2"/>
      <c r="F143" s="2"/>
      <c r="G143" s="34"/>
      <c r="H143" s="34"/>
      <c r="I143" s="2"/>
      <c r="J143" s="34"/>
      <c r="K143" s="2"/>
      <c r="L143" s="34"/>
      <c r="M143" s="2"/>
    </row>
    <row r="144" spans="1:13" ht="15.75">
      <c r="A144" s="2"/>
      <c r="B144" s="2"/>
      <c r="C144" s="2"/>
      <c r="D144" s="2"/>
      <c r="E144" s="2"/>
      <c r="F144" s="2"/>
      <c r="G144" s="34"/>
      <c r="H144" s="34"/>
      <c r="I144" s="2"/>
      <c r="J144" s="34"/>
      <c r="K144" s="2"/>
      <c r="L144" s="34"/>
      <c r="M144" s="2"/>
    </row>
    <row r="145" spans="1:13" ht="15.75">
      <c r="A145" s="2"/>
      <c r="B145" s="2"/>
      <c r="C145" s="2"/>
      <c r="D145" s="2"/>
      <c r="E145" s="2"/>
      <c r="F145" s="2"/>
      <c r="G145" s="34"/>
      <c r="H145" s="34"/>
      <c r="I145" s="2"/>
      <c r="J145" s="34"/>
      <c r="K145" s="2"/>
      <c r="L145" s="34"/>
      <c r="M145" s="2"/>
    </row>
    <row r="146" spans="1:13" ht="15.75">
      <c r="A146" s="2"/>
      <c r="B146" s="2"/>
      <c r="C146" s="2"/>
      <c r="D146" s="2"/>
      <c r="E146" s="2"/>
      <c r="F146" s="2"/>
      <c r="G146" s="34"/>
      <c r="H146" s="34"/>
      <c r="I146" s="2"/>
      <c r="J146" s="34"/>
      <c r="K146" s="2"/>
      <c r="L146" s="34"/>
      <c r="M146" s="2"/>
    </row>
    <row r="147" spans="1:13" ht="15.75">
      <c r="A147" s="2"/>
      <c r="B147" s="2"/>
      <c r="C147" s="2"/>
      <c r="D147" s="2"/>
      <c r="E147" s="2"/>
      <c r="F147" s="2"/>
      <c r="G147" s="34"/>
      <c r="H147" s="34"/>
      <c r="I147" s="2"/>
      <c r="J147" s="34"/>
      <c r="K147" s="2"/>
      <c r="L147" s="34"/>
      <c r="M147" s="2"/>
    </row>
    <row r="148" spans="1:13" ht="15.75">
      <c r="A148" s="2"/>
      <c r="B148" s="2"/>
      <c r="C148" s="2"/>
      <c r="D148" s="2"/>
      <c r="E148" s="2"/>
      <c r="F148" s="2"/>
      <c r="G148" s="34"/>
      <c r="H148" s="34"/>
      <c r="I148" s="2"/>
      <c r="J148" s="34"/>
      <c r="K148" s="2"/>
      <c r="L148" s="34"/>
      <c r="M148" s="2"/>
    </row>
    <row r="149" spans="1:13" ht="15.75">
      <c r="A149" s="2"/>
      <c r="B149" s="2"/>
      <c r="C149" s="2"/>
      <c r="D149" s="2"/>
      <c r="E149" s="2"/>
      <c r="F149" s="2"/>
      <c r="G149" s="34"/>
      <c r="H149" s="34"/>
      <c r="I149" s="2"/>
      <c r="J149" s="34"/>
      <c r="K149" s="2"/>
      <c r="L149" s="34"/>
      <c r="M149" s="2"/>
    </row>
    <row r="150" spans="1:13" ht="15.75">
      <c r="A150" s="2"/>
      <c r="B150" s="2"/>
      <c r="C150" s="2"/>
      <c r="D150" s="2"/>
      <c r="E150" s="2"/>
      <c r="F150" s="2"/>
      <c r="G150" s="34"/>
      <c r="H150" s="34"/>
      <c r="I150" s="2"/>
      <c r="J150" s="34"/>
      <c r="K150" s="2"/>
      <c r="L150" s="34"/>
      <c r="M150" s="2"/>
    </row>
    <row r="151" spans="1:13" ht="15.75">
      <c r="A151" s="2"/>
      <c r="B151" s="2"/>
      <c r="C151" s="2"/>
      <c r="D151" s="2"/>
      <c r="E151" s="2"/>
      <c r="F151" s="2"/>
      <c r="G151" s="34"/>
      <c r="H151" s="34"/>
      <c r="I151" s="2"/>
      <c r="J151" s="34"/>
      <c r="K151" s="2"/>
      <c r="L151" s="34"/>
      <c r="M151" s="2"/>
    </row>
    <row r="152" spans="1:13" ht="15.75">
      <c r="A152" s="2"/>
      <c r="B152" s="2"/>
      <c r="C152" s="2"/>
      <c r="D152" s="2"/>
      <c r="E152" s="2"/>
      <c r="F152" s="2"/>
      <c r="G152" s="34"/>
      <c r="H152" s="34"/>
      <c r="I152" s="2"/>
      <c r="J152" s="34"/>
      <c r="K152" s="2"/>
      <c r="L152" s="34"/>
      <c r="M152" s="2"/>
    </row>
    <row r="153" spans="1:13" ht="15.75">
      <c r="A153" s="2"/>
      <c r="B153" s="2"/>
      <c r="C153" s="2"/>
      <c r="D153" s="2"/>
      <c r="E153" s="2"/>
      <c r="F153" s="2"/>
      <c r="G153" s="34"/>
      <c r="H153" s="34"/>
      <c r="I153" s="2"/>
      <c r="J153" s="34"/>
      <c r="K153" s="2"/>
      <c r="L153" s="34"/>
      <c r="M153" s="2"/>
    </row>
    <row r="154" spans="1:13" ht="15.75">
      <c r="A154" s="2"/>
      <c r="B154" s="2"/>
      <c r="C154" s="2"/>
      <c r="D154" s="2"/>
      <c r="E154" s="2"/>
      <c r="F154" s="2"/>
      <c r="G154" s="34"/>
      <c r="H154" s="34"/>
      <c r="I154" s="2"/>
      <c r="J154" s="34"/>
      <c r="K154" s="2"/>
      <c r="L154" s="34"/>
      <c r="M154" s="2"/>
    </row>
    <row r="155" spans="1:13" ht="15.75">
      <c r="A155" s="2"/>
      <c r="B155" s="2"/>
      <c r="C155" s="2"/>
      <c r="D155" s="2"/>
      <c r="E155" s="2"/>
      <c r="F155" s="2"/>
      <c r="G155" s="34"/>
      <c r="H155" s="34"/>
      <c r="I155" s="2"/>
      <c r="J155" s="34"/>
      <c r="K155" s="2"/>
      <c r="L155" s="34"/>
      <c r="M155" s="2"/>
    </row>
    <row r="156" spans="1:13" ht="15.75">
      <c r="A156" s="2"/>
      <c r="B156" s="2"/>
      <c r="C156" s="2"/>
      <c r="D156" s="2"/>
      <c r="E156" s="2"/>
      <c r="F156" s="2"/>
      <c r="G156" s="34"/>
      <c r="H156" s="34"/>
      <c r="I156" s="2"/>
      <c r="J156" s="34"/>
      <c r="K156" s="2"/>
      <c r="L156" s="34"/>
      <c r="M156" s="2"/>
    </row>
    <row r="157" spans="1:13" ht="15.75">
      <c r="A157" s="2"/>
      <c r="B157" s="2"/>
      <c r="C157" s="2"/>
      <c r="D157" s="2"/>
      <c r="E157" s="2"/>
      <c r="F157" s="2"/>
      <c r="G157" s="34"/>
      <c r="H157" s="34"/>
      <c r="I157" s="2"/>
      <c r="J157" s="34"/>
      <c r="K157" s="2"/>
      <c r="L157" s="34"/>
      <c r="M157" s="2"/>
    </row>
    <row r="158" spans="1:13" ht="15.75">
      <c r="A158" s="2"/>
      <c r="B158" s="2"/>
      <c r="C158" s="2"/>
      <c r="D158" s="2"/>
      <c r="E158" s="2"/>
      <c r="F158" s="2"/>
      <c r="G158" s="34"/>
      <c r="H158" s="34"/>
      <c r="I158" s="2"/>
      <c r="J158" s="34"/>
      <c r="K158" s="2"/>
      <c r="L158" s="34"/>
      <c r="M158" s="2"/>
    </row>
    <row r="159" spans="1:13" ht="15.75">
      <c r="A159" s="2"/>
      <c r="B159" s="2"/>
      <c r="C159" s="2"/>
      <c r="D159" s="2"/>
      <c r="E159" s="2"/>
      <c r="F159" s="2"/>
      <c r="G159" s="34"/>
      <c r="H159" s="34"/>
      <c r="I159" s="2"/>
      <c r="J159" s="34"/>
      <c r="K159" s="2"/>
      <c r="L159" s="34"/>
      <c r="M159" s="2"/>
    </row>
    <row r="160" spans="1:13" ht="15.75">
      <c r="A160" s="2"/>
      <c r="B160" s="2"/>
      <c r="C160" s="2"/>
      <c r="D160" s="2"/>
      <c r="E160" s="2"/>
      <c r="F160" s="2"/>
      <c r="G160" s="34"/>
      <c r="H160" s="34"/>
      <c r="I160" s="2"/>
      <c r="J160" s="34"/>
      <c r="K160" s="2"/>
      <c r="L160" s="34"/>
      <c r="M160" s="2"/>
    </row>
    <row r="161" spans="1:13" ht="15.75">
      <c r="A161" s="2"/>
      <c r="B161" s="2"/>
      <c r="C161" s="2"/>
      <c r="D161" s="2"/>
      <c r="E161" s="2"/>
      <c r="F161" s="2"/>
      <c r="G161" s="34"/>
      <c r="H161" s="34"/>
      <c r="I161" s="2"/>
      <c r="J161" s="34"/>
      <c r="K161" s="2"/>
      <c r="L161" s="34"/>
      <c r="M161" s="2"/>
    </row>
    <row r="162" spans="1:13" ht="15.75">
      <c r="A162" s="2"/>
      <c r="B162" s="2"/>
      <c r="C162" s="2"/>
      <c r="D162" s="2"/>
      <c r="E162" s="2"/>
      <c r="F162" s="2"/>
      <c r="G162" s="34"/>
      <c r="H162" s="34"/>
      <c r="I162" s="2"/>
      <c r="J162" s="34"/>
      <c r="K162" s="2"/>
      <c r="L162" s="34"/>
      <c r="M162" s="2"/>
    </row>
    <row r="163" spans="1:13" ht="15.75">
      <c r="A163" s="2"/>
      <c r="B163" s="2"/>
      <c r="C163" s="2"/>
      <c r="D163" s="2"/>
      <c r="E163" s="2"/>
      <c r="F163" s="2"/>
      <c r="G163" s="34"/>
      <c r="H163" s="34"/>
      <c r="I163" s="2"/>
      <c r="J163" s="34"/>
      <c r="K163" s="2"/>
      <c r="L163" s="34"/>
      <c r="M163" s="2"/>
    </row>
    <row r="164" spans="1:13" ht="15.75">
      <c r="A164" s="2"/>
      <c r="B164" s="2"/>
      <c r="C164" s="2"/>
      <c r="D164" s="2"/>
      <c r="E164" s="2"/>
      <c r="F164" s="2"/>
      <c r="G164" s="34"/>
      <c r="H164" s="34"/>
      <c r="I164" s="2"/>
      <c r="J164" s="34"/>
      <c r="K164" s="2"/>
      <c r="L164" s="34"/>
      <c r="M164" s="2"/>
    </row>
    <row r="165" spans="1:13" ht="15.75">
      <c r="A165" s="2"/>
      <c r="B165" s="2"/>
      <c r="C165" s="2"/>
      <c r="D165" s="2"/>
      <c r="E165" s="2"/>
      <c r="F165" s="2"/>
      <c r="G165" s="34"/>
      <c r="H165" s="34"/>
      <c r="I165" s="2"/>
      <c r="J165" s="34"/>
      <c r="K165" s="2"/>
      <c r="L165" s="34"/>
      <c r="M165" s="2"/>
    </row>
    <row r="166" spans="1:13" ht="15.75">
      <c r="A166" s="2"/>
      <c r="B166" s="2"/>
      <c r="C166" s="2"/>
      <c r="D166" s="2"/>
      <c r="E166" s="2"/>
      <c r="F166" s="2"/>
      <c r="G166" s="34"/>
      <c r="H166" s="34"/>
      <c r="I166" s="2"/>
      <c r="J166" s="34"/>
      <c r="K166" s="2"/>
      <c r="L166" s="34"/>
      <c r="M166" s="2"/>
    </row>
    <row r="167" spans="1:13" ht="15.75">
      <c r="A167" s="2"/>
      <c r="B167" s="2"/>
      <c r="C167" s="2"/>
      <c r="D167" s="2"/>
      <c r="E167" s="2"/>
      <c r="F167" s="2"/>
      <c r="G167" s="34"/>
      <c r="H167" s="34"/>
      <c r="I167" s="2"/>
      <c r="J167" s="34"/>
      <c r="K167" s="2"/>
      <c r="L167" s="34"/>
      <c r="M167" s="2"/>
    </row>
    <row r="168" spans="1:13" ht="15.75">
      <c r="A168" s="2"/>
      <c r="B168" s="2"/>
      <c r="C168" s="2"/>
      <c r="D168" s="2"/>
      <c r="E168" s="2"/>
      <c r="F168" s="2"/>
      <c r="G168" s="34"/>
      <c r="H168" s="34"/>
      <c r="I168" s="2"/>
      <c r="J168" s="34"/>
      <c r="K168" s="2"/>
      <c r="L168" s="34"/>
      <c r="M168" s="2"/>
    </row>
    <row r="169" spans="1:13" ht="15.75">
      <c r="A169" s="2"/>
      <c r="B169" s="2"/>
      <c r="C169" s="2"/>
      <c r="D169" s="2"/>
      <c r="E169" s="2"/>
      <c r="F169" s="2"/>
      <c r="G169" s="34"/>
      <c r="H169" s="34"/>
      <c r="I169" s="2"/>
      <c r="J169" s="34"/>
      <c r="K169" s="2"/>
      <c r="L169" s="34"/>
      <c r="M169" s="2"/>
    </row>
    <row r="170" spans="1:13" ht="15.75">
      <c r="A170" s="2"/>
      <c r="B170" s="2"/>
      <c r="C170" s="2"/>
      <c r="D170" s="2"/>
      <c r="E170" s="2"/>
      <c r="F170" s="2"/>
      <c r="G170" s="34"/>
      <c r="H170" s="34"/>
      <c r="I170" s="2"/>
      <c r="J170" s="34"/>
      <c r="K170" s="2"/>
      <c r="L170" s="34"/>
      <c r="M170" s="2"/>
    </row>
    <row r="171" spans="1:13" ht="15.75">
      <c r="A171" s="2"/>
      <c r="B171" s="2"/>
      <c r="C171" s="2"/>
      <c r="D171" s="2"/>
      <c r="E171" s="2"/>
      <c r="F171" s="2"/>
      <c r="G171" s="34"/>
      <c r="H171" s="34"/>
      <c r="I171" s="2"/>
      <c r="J171" s="34"/>
      <c r="K171" s="2"/>
      <c r="L171" s="34"/>
      <c r="M171" s="2"/>
    </row>
    <row r="172" spans="1:13" ht="15.75">
      <c r="A172" s="2"/>
      <c r="B172" s="2"/>
      <c r="C172" s="2"/>
      <c r="D172" s="2"/>
      <c r="E172" s="2"/>
      <c r="F172" s="2"/>
      <c r="G172" s="34"/>
      <c r="H172" s="34"/>
      <c r="I172" s="2"/>
      <c r="J172" s="34"/>
      <c r="K172" s="2"/>
      <c r="L172" s="34"/>
      <c r="M172" s="2"/>
    </row>
    <row r="173" spans="1:13" ht="15.75">
      <c r="A173" s="2"/>
      <c r="B173" s="2"/>
      <c r="C173" s="2"/>
      <c r="D173" s="2"/>
      <c r="E173" s="2"/>
      <c r="F173" s="2"/>
      <c r="G173" s="34"/>
      <c r="H173" s="34"/>
      <c r="I173" s="2"/>
      <c r="J173" s="34"/>
      <c r="K173" s="2"/>
      <c r="L173" s="34"/>
      <c r="M173" s="2"/>
    </row>
    <row r="174" spans="1:13" ht="15.75">
      <c r="A174" s="2"/>
      <c r="B174" s="2"/>
      <c r="C174" s="2"/>
      <c r="D174" s="2"/>
      <c r="E174" s="2"/>
      <c r="F174" s="2"/>
      <c r="G174" s="34"/>
      <c r="H174" s="34"/>
      <c r="I174" s="2"/>
      <c r="J174" s="34"/>
      <c r="K174" s="2"/>
      <c r="L174" s="34"/>
      <c r="M174" s="2"/>
    </row>
    <row r="175" spans="1:13" ht="15.75">
      <c r="A175" s="2"/>
      <c r="B175" s="2"/>
      <c r="C175" s="2"/>
      <c r="D175" s="2"/>
      <c r="E175" s="2"/>
      <c r="F175" s="2"/>
      <c r="G175" s="34"/>
      <c r="H175" s="34"/>
      <c r="I175" s="2"/>
      <c r="J175" s="34"/>
      <c r="K175" s="2"/>
      <c r="L175" s="34"/>
      <c r="M175" s="2"/>
    </row>
    <row r="176" spans="1:13" ht="15.75">
      <c r="A176" s="2"/>
      <c r="B176" s="2"/>
      <c r="C176" s="2"/>
      <c r="D176" s="2"/>
      <c r="E176" s="2"/>
      <c r="F176" s="2"/>
      <c r="G176" s="34"/>
      <c r="H176" s="34"/>
      <c r="I176" s="2"/>
      <c r="J176" s="34"/>
      <c r="K176" s="2"/>
      <c r="L176" s="34"/>
      <c r="M176" s="2"/>
    </row>
    <row r="177" spans="1:13" ht="15.75">
      <c r="A177" s="2"/>
      <c r="B177" s="2"/>
      <c r="C177" s="2"/>
      <c r="D177" s="2"/>
      <c r="E177" s="2"/>
      <c r="F177" s="2"/>
      <c r="G177" s="34"/>
      <c r="H177" s="34"/>
      <c r="I177" s="2"/>
      <c r="J177" s="34"/>
      <c r="K177" s="2"/>
      <c r="L177" s="34"/>
      <c r="M177" s="2"/>
    </row>
    <row r="178" spans="1:13" ht="15.75">
      <c r="A178" s="2"/>
      <c r="B178" s="2"/>
      <c r="C178" s="2"/>
      <c r="D178" s="2"/>
      <c r="E178" s="2"/>
      <c r="F178" s="2"/>
      <c r="G178" s="34"/>
      <c r="H178" s="34"/>
      <c r="I178" s="2"/>
      <c r="J178" s="34"/>
      <c r="K178" s="2"/>
      <c r="L178" s="34"/>
      <c r="M178" s="2"/>
    </row>
    <row r="179" spans="1:13" ht="15.75">
      <c r="A179" s="2"/>
      <c r="B179" s="2"/>
      <c r="C179" s="2"/>
      <c r="D179" s="2"/>
      <c r="E179" s="2"/>
      <c r="F179" s="2"/>
      <c r="G179" s="34"/>
      <c r="H179" s="34"/>
      <c r="I179" s="2"/>
      <c r="J179" s="34"/>
      <c r="K179" s="2"/>
      <c r="L179" s="34"/>
      <c r="M179" s="2"/>
    </row>
    <row r="180" spans="1:13" ht="15.75">
      <c r="A180" s="2"/>
      <c r="B180" s="2"/>
      <c r="C180" s="2"/>
      <c r="D180" s="2"/>
      <c r="E180" s="2"/>
      <c r="F180" s="2"/>
      <c r="G180" s="34"/>
      <c r="H180" s="34"/>
      <c r="I180" s="2"/>
      <c r="J180" s="34"/>
      <c r="K180" s="2"/>
      <c r="L180" s="34"/>
      <c r="M180" s="2"/>
    </row>
    <row r="181" spans="1:13" ht="15.75">
      <c r="A181" s="2"/>
      <c r="B181" s="2"/>
      <c r="C181" s="2"/>
      <c r="D181" s="2"/>
      <c r="E181" s="2"/>
      <c r="F181" s="2"/>
      <c r="G181" s="34"/>
      <c r="H181" s="34"/>
      <c r="I181" s="2"/>
      <c r="J181" s="34"/>
      <c r="K181" s="2"/>
      <c r="L181" s="34"/>
      <c r="M181" s="2"/>
    </row>
    <row r="182" spans="1:13" ht="15.75">
      <c r="A182" s="2"/>
      <c r="B182" s="2"/>
      <c r="C182" s="2"/>
      <c r="D182" s="2"/>
      <c r="E182" s="2"/>
      <c r="F182" s="2"/>
      <c r="G182" s="34"/>
      <c r="H182" s="34"/>
      <c r="I182" s="2"/>
      <c r="J182" s="34"/>
      <c r="K182" s="2"/>
      <c r="L182" s="34"/>
      <c r="M182" s="2"/>
    </row>
    <row r="183" spans="1:13" ht="15.75">
      <c r="A183" s="2"/>
      <c r="B183" s="2"/>
      <c r="C183" s="2"/>
      <c r="D183" s="2"/>
      <c r="E183" s="2"/>
      <c r="F183" s="2"/>
      <c r="G183" s="34"/>
      <c r="H183" s="34"/>
      <c r="I183" s="2"/>
      <c r="J183" s="34"/>
      <c r="K183" s="2"/>
      <c r="L183" s="34"/>
      <c r="M183" s="2"/>
    </row>
    <row r="184" spans="1:13" ht="15.75">
      <c r="A184" s="2"/>
      <c r="B184" s="2"/>
      <c r="C184" s="2"/>
      <c r="D184" s="2"/>
      <c r="E184" s="2"/>
      <c r="F184" s="2"/>
      <c r="G184" s="34"/>
      <c r="H184" s="34"/>
      <c r="I184" s="2"/>
      <c r="J184" s="34"/>
      <c r="K184" s="2"/>
      <c r="L184" s="34"/>
      <c r="M184" s="2"/>
    </row>
    <row r="185" spans="1:13" ht="15.75">
      <c r="A185" s="2"/>
      <c r="B185" s="2"/>
      <c r="C185" s="2"/>
      <c r="D185" s="2"/>
      <c r="E185" s="2"/>
      <c r="F185" s="2"/>
      <c r="G185" s="34"/>
      <c r="H185" s="34"/>
      <c r="I185" s="2"/>
      <c r="J185" s="34"/>
      <c r="K185" s="2"/>
      <c r="L185" s="34"/>
      <c r="M185" s="2"/>
    </row>
    <row r="186" spans="1:13" ht="15.75">
      <c r="A186" s="2"/>
      <c r="B186" s="2"/>
      <c r="C186" s="2"/>
      <c r="D186" s="2"/>
      <c r="E186" s="2"/>
      <c r="F186" s="2"/>
      <c r="G186" s="34"/>
      <c r="H186" s="34"/>
      <c r="I186" s="2"/>
      <c r="J186" s="34"/>
      <c r="K186" s="2"/>
      <c r="L186" s="34"/>
      <c r="M186" s="2"/>
    </row>
    <row r="187" spans="1:13" ht="15.75">
      <c r="A187" s="2"/>
      <c r="B187" s="2"/>
      <c r="C187" s="2"/>
      <c r="D187" s="2"/>
      <c r="E187" s="2"/>
      <c r="F187" s="2"/>
      <c r="G187" s="34"/>
      <c r="H187" s="34"/>
      <c r="I187" s="2"/>
      <c r="J187" s="34"/>
      <c r="K187" s="2"/>
      <c r="L187" s="34"/>
      <c r="M187" s="2"/>
    </row>
    <row r="188" spans="1:13" ht="15.75">
      <c r="A188" s="2"/>
      <c r="B188" s="2"/>
      <c r="C188" s="2"/>
      <c r="D188" s="2"/>
      <c r="E188" s="2"/>
      <c r="F188" s="2"/>
      <c r="G188" s="34"/>
      <c r="H188" s="34"/>
      <c r="I188" s="2"/>
      <c r="J188" s="34"/>
      <c r="K188" s="2"/>
      <c r="L188" s="34"/>
      <c r="M188" s="2"/>
    </row>
    <row r="189" spans="1:13" ht="15.75">
      <c r="A189" s="2"/>
      <c r="B189" s="2"/>
      <c r="C189" s="2"/>
      <c r="D189" s="2"/>
      <c r="E189" s="2"/>
      <c r="F189" s="2"/>
      <c r="G189" s="34"/>
      <c r="H189" s="34"/>
      <c r="I189" s="2"/>
      <c r="J189" s="34"/>
      <c r="K189" s="2"/>
      <c r="L189" s="34"/>
      <c r="M189" s="2"/>
    </row>
    <row r="190" spans="1:13" ht="15.75">
      <c r="A190" s="2"/>
      <c r="B190" s="2"/>
      <c r="C190" s="2"/>
      <c r="D190" s="2"/>
      <c r="E190" s="2"/>
      <c r="F190" s="2"/>
      <c r="G190" s="34"/>
      <c r="H190" s="34"/>
      <c r="I190" s="2"/>
      <c r="J190" s="34"/>
      <c r="K190" s="2"/>
      <c r="L190" s="34"/>
      <c r="M190" s="2"/>
    </row>
    <row r="191" spans="1:13" ht="15.75">
      <c r="A191" s="2"/>
      <c r="B191" s="2"/>
      <c r="C191" s="2"/>
      <c r="D191" s="2"/>
      <c r="E191" s="2"/>
      <c r="F191" s="2"/>
      <c r="G191" s="34"/>
      <c r="H191" s="34"/>
      <c r="I191" s="2"/>
      <c r="J191" s="34"/>
      <c r="K191" s="2"/>
      <c r="L191" s="34"/>
      <c r="M191" s="2"/>
    </row>
    <row r="192" spans="1:13" ht="15.75">
      <c r="A192" s="2"/>
      <c r="B192" s="2"/>
      <c r="C192" s="2"/>
      <c r="D192" s="2"/>
      <c r="E192" s="2"/>
      <c r="F192" s="2"/>
      <c r="G192" s="34"/>
      <c r="H192" s="34"/>
      <c r="I192" s="2"/>
      <c r="J192" s="34"/>
      <c r="K192" s="2"/>
      <c r="L192" s="34"/>
      <c r="M192" s="2"/>
    </row>
    <row r="193" spans="1:13" ht="15.75">
      <c r="A193" s="2"/>
      <c r="B193" s="2"/>
      <c r="C193" s="2"/>
      <c r="D193" s="2"/>
      <c r="E193" s="2"/>
      <c r="F193" s="2"/>
      <c r="G193" s="34"/>
      <c r="H193" s="34"/>
      <c r="I193" s="2"/>
      <c r="J193" s="34"/>
      <c r="K193" s="2"/>
      <c r="L193" s="34"/>
      <c r="M193" s="2"/>
    </row>
    <row r="194" spans="1:13" ht="15.75">
      <c r="A194" s="2"/>
      <c r="B194" s="2"/>
      <c r="C194" s="2"/>
      <c r="D194" s="2"/>
      <c r="E194" s="2"/>
      <c r="F194" s="2"/>
      <c r="G194" s="34"/>
      <c r="H194" s="34"/>
      <c r="I194" s="2"/>
      <c r="J194" s="34"/>
      <c r="K194" s="2"/>
      <c r="L194" s="34"/>
      <c r="M194" s="2"/>
    </row>
    <row r="195" spans="1:13" ht="15.75">
      <c r="A195" s="2"/>
      <c r="B195" s="2"/>
      <c r="C195" s="2"/>
      <c r="D195" s="2"/>
      <c r="E195" s="2"/>
      <c r="F195" s="2"/>
      <c r="G195" s="34"/>
      <c r="H195" s="34"/>
      <c r="I195" s="2"/>
      <c r="J195" s="34"/>
      <c r="K195" s="2"/>
      <c r="L195" s="34"/>
      <c r="M195" s="2"/>
    </row>
    <row r="196" spans="1:13" ht="15.75">
      <c r="A196" s="2"/>
      <c r="B196" s="2"/>
      <c r="C196" s="2"/>
      <c r="D196" s="2"/>
      <c r="E196" s="2"/>
      <c r="F196" s="2"/>
      <c r="G196" s="34"/>
      <c r="H196" s="34"/>
      <c r="I196" s="2"/>
      <c r="J196" s="34"/>
      <c r="K196" s="2"/>
      <c r="L196" s="34"/>
      <c r="M196" s="2"/>
    </row>
    <row r="197" spans="1:13" ht="15.75">
      <c r="A197" s="2"/>
      <c r="B197" s="2"/>
      <c r="C197" s="2"/>
      <c r="D197" s="2"/>
      <c r="E197" s="2"/>
      <c r="F197" s="2"/>
      <c r="G197" s="34"/>
      <c r="H197" s="34"/>
      <c r="I197" s="2"/>
      <c r="J197" s="34"/>
      <c r="K197" s="2"/>
      <c r="L197" s="34"/>
      <c r="M197" s="2"/>
    </row>
    <row r="198" spans="1:13" ht="15.75">
      <c r="A198" s="2"/>
      <c r="B198" s="2"/>
      <c r="C198" s="2"/>
      <c r="D198" s="2"/>
      <c r="E198" s="2"/>
      <c r="F198" s="2"/>
      <c r="G198" s="34"/>
      <c r="H198" s="34"/>
      <c r="I198" s="2"/>
      <c r="J198" s="34"/>
      <c r="K198" s="2"/>
      <c r="L198" s="34"/>
      <c r="M198" s="2"/>
    </row>
    <row r="199" spans="1:13" ht="15.75">
      <c r="A199" s="2"/>
      <c r="B199" s="2"/>
      <c r="C199" s="2"/>
      <c r="D199" s="2"/>
      <c r="E199" s="2"/>
      <c r="F199" s="2"/>
      <c r="G199" s="34"/>
      <c r="H199" s="34"/>
      <c r="I199" s="2"/>
      <c r="J199" s="34"/>
      <c r="K199" s="2"/>
      <c r="L199" s="34"/>
      <c r="M199" s="2"/>
    </row>
    <row r="200" spans="1:13" ht="15.75">
      <c r="A200" s="2"/>
      <c r="B200" s="2"/>
      <c r="C200" s="2"/>
      <c r="D200" s="2"/>
      <c r="E200" s="2"/>
      <c r="F200" s="2"/>
      <c r="G200" s="34"/>
      <c r="H200" s="34"/>
      <c r="I200" s="2"/>
      <c r="J200" s="34"/>
      <c r="K200" s="2"/>
      <c r="L200" s="34"/>
      <c r="M200" s="2"/>
    </row>
    <row r="201" spans="1:13" ht="15.75">
      <c r="A201" s="2"/>
      <c r="B201" s="2"/>
      <c r="C201" s="2"/>
      <c r="D201" s="2"/>
      <c r="E201" s="2"/>
      <c r="F201" s="2"/>
      <c r="G201" s="34"/>
      <c r="H201" s="34"/>
      <c r="I201" s="2"/>
      <c r="J201" s="34"/>
      <c r="K201" s="2"/>
      <c r="L201" s="34"/>
      <c r="M201" s="2"/>
    </row>
    <row r="202" spans="1:13" ht="15.75">
      <c r="A202" s="2"/>
      <c r="B202" s="2"/>
      <c r="C202" s="2"/>
      <c r="D202" s="2"/>
      <c r="E202" s="2"/>
      <c r="F202" s="2"/>
      <c r="G202" s="34"/>
      <c r="H202" s="34"/>
      <c r="I202" s="2"/>
      <c r="J202" s="34"/>
      <c r="K202" s="2"/>
      <c r="L202" s="34"/>
      <c r="M202" s="2"/>
    </row>
    <row r="203" spans="1:13" ht="15.75">
      <c r="A203" s="2"/>
      <c r="B203" s="2"/>
      <c r="C203" s="2"/>
      <c r="D203" s="2"/>
      <c r="E203" s="2"/>
      <c r="F203" s="2"/>
      <c r="G203" s="34"/>
      <c r="H203" s="34"/>
      <c r="I203" s="2"/>
      <c r="J203" s="34"/>
      <c r="K203" s="2"/>
      <c r="L203" s="34"/>
      <c r="M203" s="2"/>
    </row>
    <row r="204" spans="1:13" ht="15.75">
      <c r="A204" s="2"/>
      <c r="B204" s="2"/>
      <c r="C204" s="2"/>
      <c r="D204" s="2"/>
      <c r="E204" s="2"/>
      <c r="F204" s="2"/>
      <c r="G204" s="34"/>
      <c r="H204" s="34"/>
      <c r="I204" s="2"/>
      <c r="J204" s="34"/>
      <c r="K204" s="2"/>
      <c r="L204" s="34"/>
      <c r="M204" s="2"/>
    </row>
    <row r="205" spans="1:13" ht="15.75">
      <c r="A205" s="2"/>
      <c r="B205" s="2"/>
      <c r="C205" s="2"/>
      <c r="D205" s="2"/>
      <c r="E205" s="2"/>
      <c r="F205" s="2"/>
      <c r="G205" s="34"/>
      <c r="H205" s="34"/>
      <c r="I205" s="2"/>
      <c r="J205" s="34"/>
      <c r="K205" s="2"/>
      <c r="L205" s="34"/>
      <c r="M205" s="2"/>
    </row>
    <row r="206" spans="1:13" ht="15.75">
      <c r="A206" s="2"/>
      <c r="B206" s="2"/>
      <c r="C206" s="2"/>
      <c r="D206" s="2"/>
      <c r="E206" s="2"/>
      <c r="F206" s="2"/>
      <c r="G206" s="34"/>
      <c r="H206" s="34"/>
      <c r="I206" s="2"/>
      <c r="J206" s="34"/>
      <c r="K206" s="2"/>
      <c r="L206" s="34"/>
      <c r="M206" s="2"/>
    </row>
    <row r="207" spans="1:13" ht="15.75">
      <c r="A207" s="2"/>
      <c r="B207" s="2"/>
      <c r="C207" s="2"/>
      <c r="D207" s="2"/>
      <c r="E207" s="2"/>
      <c r="F207" s="2"/>
      <c r="G207" s="34"/>
      <c r="H207" s="34"/>
      <c r="I207" s="2"/>
      <c r="J207" s="34"/>
      <c r="K207" s="2"/>
      <c r="L207" s="34"/>
      <c r="M207" s="2"/>
    </row>
    <row r="208" spans="1:13" ht="15.75">
      <c r="A208" s="2"/>
      <c r="B208" s="2"/>
      <c r="C208" s="2"/>
      <c r="D208" s="2"/>
      <c r="E208" s="2"/>
      <c r="F208" s="2"/>
      <c r="G208" s="34"/>
      <c r="H208" s="34"/>
      <c r="I208" s="2"/>
      <c r="J208" s="34"/>
      <c r="K208" s="2"/>
      <c r="L208" s="34"/>
      <c r="M208" s="2"/>
    </row>
    <row r="209" spans="1:13" ht="15.75">
      <c r="A209" s="2"/>
      <c r="B209" s="2"/>
      <c r="C209" s="2"/>
      <c r="D209" s="2"/>
      <c r="E209" s="2"/>
      <c r="F209" s="2"/>
      <c r="G209" s="34"/>
      <c r="H209" s="34"/>
      <c r="I209" s="2"/>
      <c r="J209" s="34"/>
      <c r="K209" s="2"/>
      <c r="L209" s="34"/>
      <c r="M209" s="2"/>
    </row>
    <row r="210" spans="1:13" ht="15.75">
      <c r="A210" s="2"/>
      <c r="B210" s="2"/>
      <c r="C210" s="2"/>
      <c r="D210" s="2"/>
      <c r="E210" s="2"/>
      <c r="F210" s="2"/>
      <c r="G210" s="34"/>
      <c r="H210" s="34"/>
      <c r="I210" s="2"/>
      <c r="J210" s="34"/>
      <c r="K210" s="2"/>
      <c r="L210" s="34"/>
      <c r="M210" s="2"/>
    </row>
    <row r="211" spans="1:13" ht="15.75">
      <c r="A211" s="2"/>
      <c r="B211" s="2"/>
      <c r="C211" s="2"/>
      <c r="D211" s="2"/>
      <c r="E211" s="2"/>
      <c r="F211" s="2"/>
      <c r="G211" s="34"/>
      <c r="H211" s="34"/>
      <c r="I211" s="2"/>
      <c r="J211" s="34"/>
      <c r="K211" s="2"/>
      <c r="L211" s="34"/>
      <c r="M211" s="2"/>
    </row>
    <row r="212" spans="1:13" ht="15.75">
      <c r="A212" s="2"/>
      <c r="B212" s="2"/>
      <c r="C212" s="2"/>
      <c r="D212" s="2"/>
      <c r="E212" s="2"/>
      <c r="F212" s="2"/>
      <c r="G212" s="34"/>
      <c r="H212" s="34"/>
    </row>
    <row r="213" spans="1:13" ht="15.75">
      <c r="A213" s="2"/>
      <c r="B213" s="2"/>
      <c r="C213" s="2"/>
      <c r="D213" s="2"/>
      <c r="E213" s="2"/>
      <c r="F213" s="2"/>
      <c r="G213" s="34"/>
      <c r="H213" s="34"/>
    </row>
    <row r="214" spans="1:13" ht="15.75">
      <c r="A214" s="2"/>
      <c r="B214" s="2"/>
      <c r="C214" s="2"/>
      <c r="D214" s="2"/>
      <c r="E214" s="2"/>
      <c r="F214" s="2"/>
      <c r="G214" s="34"/>
      <c r="H214" s="34"/>
    </row>
    <row r="215" spans="1:13" ht="15.75">
      <c r="A215" s="2"/>
      <c r="B215" s="2"/>
      <c r="C215" s="2"/>
      <c r="D215" s="2"/>
      <c r="E215" s="2"/>
      <c r="F215" s="2"/>
      <c r="G215" s="34"/>
      <c r="H215" s="34"/>
    </row>
    <row r="216" spans="1:13" ht="15.75">
      <c r="A216" s="2"/>
      <c r="B216" s="2"/>
      <c r="C216" s="2"/>
      <c r="D216" s="2"/>
      <c r="E216" s="2"/>
      <c r="F216" s="2"/>
      <c r="G216" s="34"/>
      <c r="H216" s="34"/>
    </row>
    <row r="217" spans="1:13" ht="15.75">
      <c r="A217" s="2"/>
      <c r="B217" s="2"/>
      <c r="C217" s="2"/>
      <c r="D217" s="2"/>
      <c r="E217" s="2"/>
      <c r="F217" s="2"/>
      <c r="G217" s="34"/>
      <c r="H217" s="34"/>
    </row>
    <row r="218" spans="1:13" ht="15.75">
      <c r="A218" s="2"/>
      <c r="B218" s="2"/>
      <c r="C218" s="2"/>
      <c r="D218" s="2"/>
      <c r="E218" s="2"/>
      <c r="F218" s="2"/>
      <c r="G218" s="34"/>
      <c r="H218" s="34"/>
    </row>
    <row r="219" spans="1:13" ht="15.75">
      <c r="A219" s="2"/>
      <c r="B219" s="2"/>
      <c r="C219" s="2"/>
      <c r="D219" s="2"/>
      <c r="E219" s="2"/>
      <c r="F219" s="2"/>
      <c r="G219" s="34"/>
      <c r="H219" s="34"/>
    </row>
    <row r="220" spans="1:13" ht="15.75">
      <c r="A220" s="2"/>
      <c r="B220" s="2"/>
      <c r="C220" s="2"/>
      <c r="D220" s="2"/>
      <c r="E220" s="2"/>
      <c r="F220" s="2"/>
      <c r="G220" s="34"/>
      <c r="H220" s="34"/>
    </row>
    <row r="221" spans="1:13" ht="15.75">
      <c r="A221" s="2"/>
      <c r="B221" s="2"/>
      <c r="C221" s="2"/>
      <c r="D221" s="2"/>
      <c r="E221" s="2"/>
      <c r="F221" s="2"/>
      <c r="G221" s="34"/>
      <c r="H221" s="34"/>
    </row>
    <row r="222" spans="1:13" ht="15.75">
      <c r="A222" s="2"/>
      <c r="B222" s="2"/>
      <c r="C222" s="2"/>
      <c r="D222" s="2"/>
      <c r="E222" s="2"/>
      <c r="F222" s="2"/>
      <c r="G222" s="34"/>
      <c r="H222" s="34"/>
    </row>
    <row r="223" spans="1:13" ht="15.75">
      <c r="A223" s="2"/>
      <c r="B223" s="2"/>
      <c r="C223" s="2"/>
      <c r="D223" s="2"/>
      <c r="E223" s="2"/>
      <c r="F223" s="2"/>
      <c r="G223" s="34"/>
      <c r="H223" s="34"/>
    </row>
    <row r="224" spans="1:13" ht="15.75">
      <c r="A224" s="2"/>
      <c r="B224" s="2"/>
      <c r="C224" s="2"/>
      <c r="D224" s="2"/>
      <c r="E224" s="2"/>
      <c r="F224" s="2"/>
      <c r="G224" s="34"/>
      <c r="H224" s="34"/>
    </row>
    <row r="225" spans="1:8" ht="15.75">
      <c r="A225" s="2"/>
      <c r="B225" s="2"/>
      <c r="C225" s="2"/>
      <c r="D225" s="2"/>
      <c r="E225" s="2"/>
      <c r="F225" s="2"/>
      <c r="G225" s="34"/>
      <c r="H225" s="34"/>
    </row>
    <row r="226" spans="1:8" ht="15.75">
      <c r="A226" s="2"/>
      <c r="B226" s="2"/>
      <c r="C226" s="2"/>
      <c r="D226" s="2"/>
      <c r="E226" s="2"/>
      <c r="F226" s="2"/>
      <c r="G226" s="34"/>
      <c r="H226" s="34"/>
    </row>
    <row r="227" spans="1:8" ht="15.75">
      <c r="A227" s="2"/>
      <c r="B227" s="2"/>
      <c r="C227" s="2"/>
      <c r="D227" s="2"/>
      <c r="E227" s="2"/>
      <c r="F227" s="2"/>
      <c r="G227" s="34"/>
      <c r="H227" s="34"/>
    </row>
    <row r="228" spans="1:8" ht="15.75">
      <c r="A228" s="2"/>
      <c r="B228" s="2"/>
      <c r="C228" s="2"/>
      <c r="D228" s="2"/>
      <c r="E228" s="2"/>
      <c r="F228" s="2"/>
      <c r="G228" s="34"/>
      <c r="H228" s="34"/>
    </row>
    <row r="229" spans="1:8" ht="15.75">
      <c r="A229" s="2"/>
      <c r="B229" s="2"/>
      <c r="C229" s="2"/>
      <c r="D229" s="2"/>
      <c r="E229" s="2"/>
      <c r="F229" s="2"/>
      <c r="G229" s="34"/>
      <c r="H229" s="34"/>
    </row>
    <row r="230" spans="1:8" ht="15.75">
      <c r="A230" s="2"/>
      <c r="B230" s="2"/>
      <c r="C230" s="2"/>
      <c r="D230" s="2"/>
      <c r="E230" s="2"/>
      <c r="F230" s="2"/>
      <c r="G230" s="34"/>
      <c r="H230" s="34"/>
    </row>
    <row r="231" spans="1:8" ht="15.75">
      <c r="A231" s="2"/>
      <c r="B231" s="2"/>
      <c r="C231" s="2"/>
      <c r="D231" s="2"/>
      <c r="E231" s="2"/>
      <c r="F231" s="2"/>
      <c r="G231" s="34"/>
      <c r="H231" s="34"/>
    </row>
    <row r="232" spans="1:8" ht="15.75">
      <c r="A232" s="2"/>
      <c r="B232" s="2"/>
      <c r="C232" s="2"/>
      <c r="D232" s="2"/>
      <c r="E232" s="2"/>
      <c r="F232" s="2"/>
      <c r="G232" s="34"/>
      <c r="H232" s="34"/>
    </row>
    <row r="233" spans="1:8" ht="15.75">
      <c r="A233" s="2"/>
      <c r="B233" s="2"/>
      <c r="C233" s="2"/>
      <c r="D233" s="2"/>
      <c r="E233" s="2"/>
      <c r="F233" s="2"/>
      <c r="G233" s="34"/>
      <c r="H233" s="34"/>
    </row>
    <row r="234" spans="1:8" ht="15.75">
      <c r="A234" s="2"/>
      <c r="B234" s="2"/>
      <c r="C234" s="2"/>
      <c r="D234" s="2"/>
      <c r="E234" s="2"/>
      <c r="F234" s="2"/>
      <c r="G234" s="34"/>
      <c r="H234" s="34"/>
    </row>
    <row r="235" spans="1:8" ht="15.75">
      <c r="A235" s="2"/>
      <c r="B235" s="2"/>
      <c r="C235" s="2"/>
      <c r="D235" s="2"/>
      <c r="E235" s="2"/>
      <c r="F235" s="2"/>
      <c r="G235" s="34"/>
      <c r="H235" s="34"/>
    </row>
    <row r="236" spans="1:8" ht="15.75">
      <c r="A236" s="2"/>
      <c r="B236" s="2"/>
      <c r="C236" s="2"/>
      <c r="D236" s="2"/>
      <c r="E236" s="2"/>
      <c r="F236" s="2"/>
      <c r="G236" s="34"/>
      <c r="H236" s="34"/>
    </row>
    <row r="237" spans="1:8" ht="15.75">
      <c r="A237" s="2"/>
      <c r="B237" s="2"/>
      <c r="C237" s="2"/>
      <c r="D237" s="2"/>
      <c r="E237" s="2"/>
      <c r="F237" s="2"/>
      <c r="G237" s="34"/>
      <c r="H237" s="34"/>
    </row>
    <row r="238" spans="1:8" ht="15.75">
      <c r="A238" s="2"/>
      <c r="B238" s="2"/>
      <c r="C238" s="2"/>
      <c r="D238" s="2"/>
      <c r="E238" s="2"/>
      <c r="F238" s="2"/>
      <c r="G238" s="34"/>
      <c r="H238" s="34"/>
    </row>
    <row r="239" spans="1:8" ht="15.75">
      <c r="A239" s="2"/>
      <c r="B239" s="2"/>
      <c r="C239" s="2"/>
      <c r="D239" s="2"/>
      <c r="E239" s="2"/>
      <c r="F239" s="2"/>
      <c r="G239" s="34"/>
      <c r="H239" s="34"/>
    </row>
  </sheetData>
  <sheetProtection password="B5CC" sheet="1"/>
  <mergeCells count="55">
    <mergeCell ref="C115:D115"/>
    <mergeCell ref="C116:D116"/>
    <mergeCell ref="C117:D117"/>
    <mergeCell ref="C105:D105"/>
    <mergeCell ref="C106:D106"/>
    <mergeCell ref="C107:D107"/>
    <mergeCell ref="C112:D112"/>
    <mergeCell ref="C113:D113"/>
    <mergeCell ref="C114:D114"/>
    <mergeCell ref="F89:K89"/>
    <mergeCell ref="C90:D90"/>
    <mergeCell ref="C91:D91"/>
    <mergeCell ref="C94:D94"/>
    <mergeCell ref="C95:D95"/>
    <mergeCell ref="F47:J47"/>
    <mergeCell ref="F48:J48"/>
    <mergeCell ref="F58:J58"/>
    <mergeCell ref="B71:D71"/>
    <mergeCell ref="C75:D75"/>
    <mergeCell ref="A1:C1"/>
    <mergeCell ref="A2:C2"/>
    <mergeCell ref="A3:C3"/>
    <mergeCell ref="A8:C8"/>
    <mergeCell ref="C108:D108"/>
    <mergeCell ref="C77:D77"/>
    <mergeCell ref="C78:D78"/>
    <mergeCell ref="C79:D79"/>
    <mergeCell ref="C80:D80"/>
    <mergeCell ref="C76:D76"/>
    <mergeCell ref="C81:D81"/>
    <mergeCell ref="C82:D82"/>
    <mergeCell ref="C83:D83"/>
    <mergeCell ref="C84:D84"/>
    <mergeCell ref="C96:D96"/>
    <mergeCell ref="C97:D97"/>
    <mergeCell ref="F110:K110"/>
    <mergeCell ref="C111:D111"/>
    <mergeCell ref="C92:D92"/>
    <mergeCell ref="C93:D93"/>
    <mergeCell ref="C100:D100"/>
    <mergeCell ref="C101:D101"/>
    <mergeCell ref="C99:D99"/>
    <mergeCell ref="C102:D102"/>
    <mergeCell ref="C103:D103"/>
    <mergeCell ref="C104:D104"/>
    <mergeCell ref="C109:D109"/>
    <mergeCell ref="C98:D98"/>
    <mergeCell ref="F38:J38"/>
    <mergeCell ref="F40:J40"/>
    <mergeCell ref="F41:J41"/>
    <mergeCell ref="A28:C28"/>
    <mergeCell ref="F11:J11"/>
    <mergeCell ref="F12:J12"/>
    <mergeCell ref="F27:J27"/>
    <mergeCell ref="F28:J28"/>
  </mergeCells>
  <conditionalFormatting sqref="A1:A3">
    <cfRule type="containsText" dxfId="7" priority="1" stopIfTrue="1" operator="containsText" text="Enter">
      <formula>NOT(ISERROR(SEARCH("Enter",A1)))</formula>
    </cfRule>
  </conditionalFormatting>
  <conditionalFormatting sqref="D2:D3">
    <cfRule type="containsText" dxfId="6" priority="2" stopIfTrue="1" operator="containsText" text="Enter">
      <formula>NOT(ISERROR(SEARCH("Enter",D2)))</formula>
    </cfRule>
  </conditionalFormatting>
  <printOptions horizontalCentered="1"/>
  <pageMargins left="0.25" right="0.25" top="0.5" bottom="0.5" header="0.5" footer="0.5"/>
  <pageSetup scale="52" orientation="landscape" horizontalDpi="200" verticalDpi="200" r:id="rId1"/>
  <headerFooter alignWithMargins="0">
    <oddHeader>&amp;RPage &amp;P of &amp;N</oddHeader>
  </headerFooter>
  <rowBreaks count="2" manualBreakCount="2">
    <brk id="55" max="12" man="1"/>
    <brk id="72" max="12"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3">
    <tabColor theme="5"/>
    <pageSetUpPr fitToPage="1"/>
  </sheetPr>
  <dimension ref="A1:AL71"/>
  <sheetViews>
    <sheetView showGridLines="0" zoomScaleNormal="100" zoomScaleSheetLayoutView="75" workbookViewId="0">
      <pane xSplit="4" ySplit="10" topLeftCell="E38" activePane="bottomRight" state="frozen"/>
      <selection activeCell="J13" sqref="J13"/>
      <selection pane="topRight" activeCell="J13" sqref="J13"/>
      <selection pane="bottomLeft" activeCell="J13" sqref="J13"/>
      <selection pane="bottomRight" activeCell="B52" sqref="B52"/>
    </sheetView>
  </sheetViews>
  <sheetFormatPr defaultColWidth="10.28515625" defaultRowHeight="15.75"/>
  <cols>
    <col min="1" max="1" width="5.28515625" style="2" customWidth="1"/>
    <col min="2" max="2" width="5.140625" style="2" customWidth="1"/>
    <col min="3" max="3" width="81" style="2" customWidth="1"/>
    <col min="4" max="4" width="10.28515625" style="2"/>
    <col min="5" max="8" width="14.5703125" style="2" customWidth="1"/>
    <col min="9" max="9" width="10.5703125" style="2" customWidth="1"/>
    <col min="10" max="10" width="14.5703125" style="2" customWidth="1"/>
    <col min="11" max="11" width="10.5703125" style="2" customWidth="1"/>
    <col min="12" max="12" width="14.5703125" style="2" customWidth="1"/>
    <col min="13" max="13" width="10.5703125" style="2" customWidth="1"/>
    <col min="14" max="30" width="10.28515625" style="1388"/>
    <col min="31" max="16384" width="10.28515625" style="2"/>
  </cols>
  <sheetData>
    <row r="1" spans="1:38">
      <c r="A1" s="1411" t="str">
        <f>IF('INTERIM-CERTIFICATION'!$M$1="","CHARTER NAME: Enter Charter Name on INTERIM-CERTIFICATION Worksheet",(CONCATENATE("CHARTER NAME: ",'INTERIM-CERTIFICATION'!$M$1)))</f>
        <v>CHARTER NAME: Elite Academic Academy - Adult Work Force Investment</v>
      </c>
      <c r="B1" s="1411"/>
      <c r="C1" s="1411"/>
      <c r="D1" s="13"/>
      <c r="E1" s="13"/>
      <c r="F1" s="13"/>
      <c r="G1" s="13"/>
      <c r="H1" s="13"/>
      <c r="I1" s="165"/>
      <c r="J1" s="13"/>
      <c r="K1" s="164"/>
      <c r="L1" s="1"/>
      <c r="M1" s="166"/>
    </row>
    <row r="2" spans="1:38">
      <c r="A2" s="1411" t="str">
        <f>IF('INTERIM-CERTIFICATION'!$M$2="","CDS #: Enter Charter CDS # on INTERIM-CERTIFICATION Worksheet",(_xlfn.CONCAT("CDS #: ",'INTERIM-CERTIFICATION'!$M$2)))</f>
        <v>CDS #: 36-75051-0138107</v>
      </c>
      <c r="B2" s="1411"/>
      <c r="C2" s="1411"/>
      <c r="D2" s="11"/>
      <c r="E2" s="11"/>
      <c r="F2" s="11"/>
      <c r="G2" s="13"/>
      <c r="H2" s="86"/>
      <c r="I2" s="165"/>
      <c r="J2" s="86"/>
      <c r="K2" s="165"/>
      <c r="L2" s="1"/>
      <c r="M2" s="166"/>
    </row>
    <row r="3" spans="1:38">
      <c r="A3" s="1411" t="str">
        <f>IF('INTERIM-CERTIFICATION'!$M$5="","CHARTER #: Enter Charter # on INTERIM-CERTIFICATION Worksheet",(_xlfn.CONCAT("CHARTER #: ",'INTERIM-CERTIFICATION'!$M$5)))</f>
        <v>CHARTER #: 1975</v>
      </c>
      <c r="B3" s="1411"/>
      <c r="C3" s="1411"/>
      <c r="D3" s="12"/>
      <c r="E3" s="12"/>
      <c r="F3" s="12"/>
      <c r="G3" s="13"/>
      <c r="H3" s="13"/>
      <c r="I3" s="164"/>
      <c r="J3" s="13"/>
      <c r="K3" s="164"/>
      <c r="L3" s="1"/>
      <c r="M3" s="166"/>
    </row>
    <row r="4" spans="1:38">
      <c r="B4" s="57"/>
      <c r="C4" s="57"/>
      <c r="D4" s="167" t="str">
        <f>'2nd Interim-ADA'!J4</f>
        <v>Fiscal Year 2020-21 Second Interim Report</v>
      </c>
      <c r="E4" s="167"/>
      <c r="F4" s="167"/>
      <c r="G4" s="57"/>
      <c r="H4" s="57"/>
      <c r="I4" s="57"/>
      <c r="J4" s="57"/>
      <c r="K4" s="57"/>
      <c r="L4" s="57"/>
      <c r="M4" s="57"/>
    </row>
    <row r="5" spans="1:38">
      <c r="A5" s="13"/>
      <c r="B5" s="13"/>
      <c r="C5" s="57"/>
      <c r="D5" s="167" t="s">
        <v>220</v>
      </c>
      <c r="E5" s="167"/>
      <c r="F5" s="167"/>
      <c r="G5" s="57"/>
      <c r="H5" s="57"/>
      <c r="I5" s="168"/>
      <c r="J5" s="57"/>
      <c r="K5" s="168"/>
      <c r="L5" s="1"/>
      <c r="M5" s="169"/>
    </row>
    <row r="6" spans="1:38" ht="16.5" thickBot="1">
      <c r="A6" s="13"/>
      <c r="B6" s="13"/>
      <c r="C6" s="13"/>
      <c r="D6" s="13"/>
      <c r="E6" s="13"/>
      <c r="F6" s="13"/>
      <c r="G6" s="13"/>
      <c r="H6" s="13"/>
      <c r="I6" s="164"/>
      <c r="J6" s="13"/>
      <c r="K6" s="164"/>
      <c r="L6" s="1"/>
      <c r="M6" s="166"/>
    </row>
    <row r="7" spans="1:38" ht="16.5" thickTop="1">
      <c r="A7" s="170"/>
      <c r="B7" s="14"/>
      <c r="C7" s="14"/>
      <c r="D7" s="171"/>
      <c r="E7" s="172"/>
      <c r="F7" s="172" t="s">
        <v>66</v>
      </c>
      <c r="G7" s="172" t="s">
        <v>172</v>
      </c>
      <c r="H7" s="172" t="str">
        <f>$G$7</f>
        <v>Second Interim</v>
      </c>
      <c r="I7" s="173"/>
      <c r="J7" s="172" t="str">
        <f>$G$7</f>
        <v>Second Interim</v>
      </c>
      <c r="K7" s="173"/>
      <c r="L7" s="172" t="str">
        <f>$G$7</f>
        <v>Second Interim</v>
      </c>
      <c r="M7" s="173"/>
      <c r="O7" s="1389"/>
      <c r="P7" s="3"/>
      <c r="Q7" s="3"/>
      <c r="R7" s="3"/>
      <c r="S7" s="3"/>
      <c r="T7" s="3"/>
      <c r="U7" s="3"/>
      <c r="V7" s="3"/>
      <c r="W7" s="3"/>
      <c r="X7" s="3"/>
      <c r="Y7" s="3"/>
      <c r="Z7" s="3"/>
      <c r="AA7" s="3"/>
      <c r="AB7" s="3"/>
      <c r="AC7" s="3"/>
      <c r="AD7" s="3"/>
      <c r="AE7" s="1"/>
      <c r="AF7" s="1"/>
      <c r="AG7" s="1"/>
      <c r="AH7" s="1"/>
      <c r="AI7" s="1"/>
      <c r="AJ7" s="1"/>
      <c r="AK7" s="1"/>
      <c r="AL7" s="1"/>
    </row>
    <row r="8" spans="1:38">
      <c r="A8" s="1626" t="s">
        <v>22</v>
      </c>
      <c r="B8" s="1510"/>
      <c r="C8" s="1510"/>
      <c r="D8" s="58"/>
      <c r="E8" s="15" t="s">
        <v>18</v>
      </c>
      <c r="F8" s="15" t="s">
        <v>65</v>
      </c>
      <c r="G8" s="249" t="s">
        <v>64</v>
      </c>
      <c r="H8" s="15" t="s">
        <v>20</v>
      </c>
      <c r="I8" s="174" t="s">
        <v>19</v>
      </c>
      <c r="J8" s="15" t="s">
        <v>20</v>
      </c>
      <c r="K8" s="174" t="s">
        <v>19</v>
      </c>
      <c r="L8" s="15" t="s">
        <v>20</v>
      </c>
      <c r="M8" s="174" t="s">
        <v>19</v>
      </c>
      <c r="O8" s="1389"/>
      <c r="P8" s="3"/>
      <c r="Q8" s="3"/>
      <c r="R8" s="3"/>
      <c r="S8" s="3"/>
      <c r="T8" s="3"/>
      <c r="U8" s="3"/>
      <c r="V8" s="3"/>
      <c r="W8" s="3"/>
      <c r="X8" s="3"/>
      <c r="Y8" s="3"/>
      <c r="Z8" s="3"/>
      <c r="AA8" s="3"/>
      <c r="AB8" s="3"/>
      <c r="AC8" s="3"/>
      <c r="AD8" s="3"/>
      <c r="AE8" s="1"/>
      <c r="AF8" s="1"/>
      <c r="AG8" s="1"/>
      <c r="AH8" s="1"/>
      <c r="AI8" s="1"/>
      <c r="AJ8" s="1"/>
      <c r="AK8" s="1"/>
      <c r="AL8" s="1"/>
    </row>
    <row r="9" spans="1:38">
      <c r="A9" s="175"/>
      <c r="B9" s="1"/>
      <c r="C9" s="1"/>
      <c r="D9" s="58"/>
      <c r="E9" s="15" t="s">
        <v>17</v>
      </c>
      <c r="F9" s="15" t="s">
        <v>17</v>
      </c>
      <c r="G9" s="15" t="str">
        <f>'2nd Interim-Unrestricted MYP'!G9</f>
        <v>thru January 31,</v>
      </c>
      <c r="H9" s="15" t="s">
        <v>17</v>
      </c>
      <c r="I9" s="174" t="s">
        <v>23</v>
      </c>
      <c r="J9" s="15" t="s">
        <v>17</v>
      </c>
      <c r="K9" s="174" t="s">
        <v>23</v>
      </c>
      <c r="L9" s="15" t="s">
        <v>17</v>
      </c>
      <c r="M9" s="174" t="s">
        <v>23</v>
      </c>
      <c r="O9" s="1389"/>
      <c r="P9" s="3"/>
      <c r="Q9" s="3"/>
      <c r="R9" s="3"/>
      <c r="S9" s="3"/>
      <c r="T9" s="3"/>
      <c r="U9" s="3"/>
      <c r="V9" s="3"/>
      <c r="W9" s="3"/>
      <c r="X9" s="3"/>
      <c r="Y9" s="3"/>
      <c r="Z9" s="3"/>
      <c r="AA9" s="3"/>
      <c r="AB9" s="3"/>
      <c r="AC9" s="3"/>
      <c r="AD9" s="3"/>
      <c r="AE9" s="1"/>
      <c r="AF9" s="1"/>
      <c r="AG9" s="1"/>
      <c r="AH9" s="1"/>
      <c r="AI9" s="1"/>
      <c r="AJ9" s="1"/>
      <c r="AK9" s="1"/>
      <c r="AL9" s="1"/>
    </row>
    <row r="10" spans="1:38" ht="16.5" thickBot="1">
      <c r="A10" s="1258">
        <f>Instructions!H1</f>
        <v>0</v>
      </c>
      <c r="B10" s="176"/>
      <c r="C10" s="176"/>
      <c r="D10" s="59"/>
      <c r="E10" s="239" t="str">
        <f>'Budget-Unrestricted MYP'!F10</f>
        <v>2020-21</v>
      </c>
      <c r="F10" s="16" t="str">
        <f>E10</f>
        <v>2020-21</v>
      </c>
      <c r="G10" s="238">
        <f>'2nd Interim-Unrestricted MYP'!G10</f>
        <v>2021</v>
      </c>
      <c r="H10" s="16" t="str">
        <f>F10</f>
        <v>2020-21</v>
      </c>
      <c r="I10" s="177"/>
      <c r="J10" s="16" t="str">
        <f>'Budget-Unrestricted MYP'!H10</f>
        <v>2021-22</v>
      </c>
      <c r="K10" s="177"/>
      <c r="L10" s="16" t="str">
        <f>'Budget-Unrestricted MYP'!J10</f>
        <v>2022-23</v>
      </c>
      <c r="M10" s="177"/>
      <c r="O10" s="1389"/>
      <c r="P10" s="3"/>
      <c r="Q10" s="3"/>
      <c r="R10" s="3"/>
      <c r="S10" s="3"/>
      <c r="T10" s="3"/>
      <c r="U10" s="3"/>
      <c r="V10" s="3"/>
      <c r="W10" s="3"/>
      <c r="X10" s="3"/>
      <c r="Y10" s="3"/>
      <c r="Z10" s="3"/>
      <c r="AA10" s="3"/>
      <c r="AB10" s="3"/>
      <c r="AC10" s="3"/>
      <c r="AD10" s="3"/>
      <c r="AE10" s="1"/>
      <c r="AF10" s="1"/>
      <c r="AG10" s="1"/>
      <c r="AH10" s="1"/>
      <c r="AI10" s="1"/>
      <c r="AJ10" s="1"/>
      <c r="AK10" s="1"/>
      <c r="AL10" s="1"/>
    </row>
    <row r="11" spans="1:38" ht="16.5" thickTop="1">
      <c r="A11" s="354" t="s">
        <v>1</v>
      </c>
      <c r="B11" s="1"/>
      <c r="C11" s="1"/>
      <c r="D11" s="386"/>
      <c r="E11" s="14"/>
      <c r="F11" s="14"/>
      <c r="G11" s="14"/>
      <c r="H11" s="895"/>
      <c r="I11" s="957"/>
      <c r="J11" s="895"/>
      <c r="K11" s="957"/>
      <c r="L11" s="895"/>
      <c r="M11" s="962"/>
    </row>
    <row r="12" spans="1:38">
      <c r="A12" s="354"/>
      <c r="B12" s="153" t="s">
        <v>319</v>
      </c>
      <c r="C12" s="146"/>
      <c r="D12" s="146"/>
      <c r="E12" s="419"/>
      <c r="F12" s="419"/>
      <c r="G12" s="419"/>
      <c r="H12" s="410"/>
      <c r="I12" s="958"/>
      <c r="J12" s="410"/>
      <c r="K12" s="958"/>
      <c r="L12" s="410"/>
      <c r="M12" s="963"/>
    </row>
    <row r="13" spans="1:38">
      <c r="A13" s="354"/>
      <c r="B13" s="153"/>
      <c r="C13" s="323" t="s">
        <v>163</v>
      </c>
      <c r="D13" s="395">
        <v>8011</v>
      </c>
      <c r="E13" s="837">
        <f>'2nd Interim-Unrestricted MYP'!E13+'2nd Interim-Restricted MYP'!E13</f>
        <v>6462013</v>
      </c>
      <c r="F13" s="837">
        <f>'2nd Interim-Unrestricted MYP'!F13+'2nd Interim-Restricted MYP'!F13</f>
        <v>580017</v>
      </c>
      <c r="G13" s="837">
        <f>'2nd Interim-Unrestricted MYP'!G13+'2nd Interim-Restricted MYP'!G13</f>
        <v>0</v>
      </c>
      <c r="H13" s="846">
        <f>'2nd Interim-Unrestricted MYP'!H13+'2nd Interim-Restricted MYP'!H13</f>
        <v>0</v>
      </c>
      <c r="I13" s="54" t="str">
        <f>IF(E13&lt;1," ",IF(H13&lt;1," ",(H13-E13)/E13))</f>
        <v xml:space="preserve"> </v>
      </c>
      <c r="J13" s="840">
        <f>'2nd Interim-Unrestricted MYP'!J13+'2nd Interim-Restricted MYP'!J13</f>
        <v>0</v>
      </c>
      <c r="K13" s="54" t="str">
        <f>IF(H13&lt;1," ",IF(J13&lt;1," ",(J13-H13)/H13))</f>
        <v xml:space="preserve"> </v>
      </c>
      <c r="L13" s="840">
        <f>'2nd Interim-Unrestricted MYP'!L13+'2nd Interim-Restricted MYP'!L13</f>
        <v>0</v>
      </c>
      <c r="M13" s="420" t="str">
        <f>IF(J13&lt;1," ",IF(L13&lt;1," ",(L13-J13)/J13))</f>
        <v xml:space="preserve"> </v>
      </c>
    </row>
    <row r="14" spans="1:38">
      <c r="A14" s="354"/>
      <c r="B14" s="153"/>
      <c r="C14" s="323" t="s">
        <v>164</v>
      </c>
      <c r="D14" s="395">
        <v>8012</v>
      </c>
      <c r="E14" s="837">
        <f>'2nd Interim-Unrestricted MYP'!E14+'2nd Interim-Restricted MYP'!E14</f>
        <v>142864</v>
      </c>
      <c r="F14" s="837">
        <f>'2nd Interim-Unrestricted MYP'!F14+'2nd Interim-Restricted MYP'!F14</f>
        <v>12456</v>
      </c>
      <c r="G14" s="837">
        <f>'2nd Interim-Unrestricted MYP'!G14+'2nd Interim-Restricted MYP'!G14</f>
        <v>0</v>
      </c>
      <c r="H14" s="846">
        <f>'2nd Interim-Unrestricted MYP'!H14+'2nd Interim-Restricted MYP'!H14</f>
        <v>0</v>
      </c>
      <c r="I14" s="54" t="str">
        <f>IF(E14&lt;1," ",IF(H14&lt;1," ",(H14-E14)/E14))</f>
        <v xml:space="preserve"> </v>
      </c>
      <c r="J14" s="840">
        <f>'2nd Interim-Unrestricted MYP'!J14+'2nd Interim-Restricted MYP'!J14</f>
        <v>0</v>
      </c>
      <c r="K14" s="54" t="str">
        <f>IF(H14&lt;1," ",IF(J14&lt;1," ",(J14-H14)/H14))</f>
        <v xml:space="preserve"> </v>
      </c>
      <c r="L14" s="841">
        <f>'2nd Interim-Unrestricted MYP'!L14+'2nd Interim-Restricted MYP'!L14</f>
        <v>0</v>
      </c>
      <c r="M14" s="420" t="str">
        <f>IF(J14&lt;1," ",IF(L14&lt;1," ",(L14-J14)/J14))</f>
        <v xml:space="preserve"> </v>
      </c>
    </row>
    <row r="15" spans="1:38">
      <c r="A15" s="72"/>
      <c r="B15" s="153"/>
      <c r="C15" s="323" t="s">
        <v>317</v>
      </c>
      <c r="D15" s="395">
        <v>8019</v>
      </c>
      <c r="E15" s="837">
        <f>'2nd Interim-Unrestricted MYP'!E15+'2nd Interim-Restricted MYP'!E15</f>
        <v>0</v>
      </c>
      <c r="F15" s="837">
        <f>'2nd Interim-Unrestricted MYP'!F15+'2nd Interim-Restricted MYP'!F15</f>
        <v>0</v>
      </c>
      <c r="G15" s="837">
        <f>'2nd Interim-Unrestricted MYP'!G15+'2nd Interim-Restricted MYP'!G15</f>
        <v>0</v>
      </c>
      <c r="H15" s="846">
        <f>'2nd Interim-Unrestricted MYP'!H15+'2nd Interim-Restricted MYP'!H15</f>
        <v>0</v>
      </c>
      <c r="I15" s="54" t="str">
        <f>IF(E15&lt;1," ",IF(H15&lt;1," ",(H15-E15)/E15))</f>
        <v xml:space="preserve"> </v>
      </c>
      <c r="J15" s="840">
        <f>'2nd Interim-Unrestricted MYP'!J15+'2nd Interim-Restricted MYP'!J15</f>
        <v>0</v>
      </c>
      <c r="K15" s="54" t="str">
        <f>IF(H15&lt;1," ",IF(J15&lt;1," ",(J15-H15)/H15))</f>
        <v xml:space="preserve"> </v>
      </c>
      <c r="L15" s="841">
        <f>'2nd Interim-Unrestricted MYP'!L15+'2nd Interim-Restricted MYP'!L15</f>
        <v>0</v>
      </c>
      <c r="M15" s="420" t="str">
        <f>IF(J15&lt;1," ",IF(L15&lt;1," ",(L15-J15)/J15))</f>
        <v xml:space="preserve"> </v>
      </c>
    </row>
    <row r="16" spans="1:38">
      <c r="A16" s="72"/>
      <c r="B16" s="153"/>
      <c r="C16" s="323" t="s">
        <v>318</v>
      </c>
      <c r="D16" s="395">
        <v>8096</v>
      </c>
      <c r="E16" s="837">
        <f>'2nd Interim-Unrestricted MYP'!E16+'2nd Interim-Restricted MYP'!E16</f>
        <v>149167</v>
      </c>
      <c r="F16" s="837">
        <f>'2nd Interim-Unrestricted MYP'!F16+'2nd Interim-Restricted MYP'!F16</f>
        <v>16614</v>
      </c>
      <c r="G16" s="837">
        <f>'2nd Interim-Unrestricted MYP'!G16+'2nd Interim-Restricted MYP'!G16</f>
        <v>0</v>
      </c>
      <c r="H16" s="846">
        <f>'2nd Interim-Unrestricted MYP'!H16+'2nd Interim-Restricted MYP'!H16</f>
        <v>0</v>
      </c>
      <c r="I16" s="54" t="str">
        <f>IF(E16&lt;1," ",IF(H16&lt;1," ",(H16-E16)/E16))</f>
        <v xml:space="preserve"> </v>
      </c>
      <c r="J16" s="841">
        <f>'2nd Interim-Unrestricted MYP'!J16+'2nd Interim-Restricted MYP'!J16</f>
        <v>0</v>
      </c>
      <c r="K16" s="33" t="str">
        <f>IF(H16&lt;1," ",IF(J16&lt;1," ",(J16-H16)/H16))</f>
        <v xml:space="preserve"> </v>
      </c>
      <c r="L16" s="841">
        <f>'2nd Interim-Unrestricted MYP'!L16+'2nd Interim-Restricted MYP'!L16</f>
        <v>0</v>
      </c>
      <c r="M16" s="359" t="str">
        <f>IF(J16&lt;1," ",IF(L16&lt;1," ",(L16-J16)/J16))</f>
        <v xml:space="preserve"> </v>
      </c>
    </row>
    <row r="17" spans="1:13">
      <c r="A17" s="72"/>
      <c r="B17" s="153" t="s">
        <v>320</v>
      </c>
      <c r="C17" s="323"/>
      <c r="D17" s="395" t="s">
        <v>105</v>
      </c>
      <c r="E17" s="837">
        <f>'2nd Interim-Unrestricted MYP'!E17+'2nd Interim-Restricted MYP'!E17</f>
        <v>0</v>
      </c>
      <c r="F17" s="837">
        <f>'2nd Interim-Unrestricted MYP'!F17+'2nd Interim-Restricted MYP'!F17</f>
        <v>0</v>
      </c>
      <c r="G17" s="837">
        <f>'2nd Interim-Unrestricted MYP'!G17+'2nd Interim-Restricted MYP'!G17</f>
        <v>0</v>
      </c>
      <c r="H17" s="846">
        <f>'2nd Interim-Unrestricted MYP'!H17+'2nd Interim-Restricted MYP'!H17</f>
        <v>0</v>
      </c>
      <c r="I17" s="54" t="str">
        <f>IF(E17&lt;1," ",IF(H17&lt;1," ",(H17-E17)/E17))</f>
        <v xml:space="preserve"> </v>
      </c>
      <c r="J17" s="837">
        <f>'2nd Interim-Unrestricted MYP'!J17+'2nd Interim-Restricted MYP'!J17</f>
        <v>0</v>
      </c>
      <c r="K17" s="33" t="str">
        <f>IF(H17&lt;1," ",IF(J17&lt;1," ",(J17-H17)/H17))</f>
        <v xml:space="preserve"> </v>
      </c>
      <c r="L17" s="837">
        <f>'2nd Interim-Unrestricted MYP'!L17+'2nd Interim-Restricted MYP'!L17</f>
        <v>0</v>
      </c>
      <c r="M17" s="359" t="str">
        <f>IF(J17&lt;1," ",IF(L17&lt;1," ",(L17-J17)/J17))</f>
        <v xml:space="preserve"> </v>
      </c>
    </row>
    <row r="18" spans="1:13">
      <c r="A18" s="72"/>
      <c r="B18" s="153" t="s">
        <v>321</v>
      </c>
      <c r="C18" s="146"/>
      <c r="D18" s="146"/>
      <c r="E18" s="912"/>
      <c r="F18" s="912"/>
      <c r="G18" s="912"/>
      <c r="H18" s="968"/>
      <c r="I18" s="564"/>
      <c r="J18" s="912"/>
      <c r="K18" s="564"/>
      <c r="L18" s="912"/>
      <c r="M18" s="565"/>
    </row>
    <row r="19" spans="1:13">
      <c r="A19" s="72"/>
      <c r="B19" s="153"/>
      <c r="C19" s="323" t="s">
        <v>322</v>
      </c>
      <c r="D19" s="395">
        <v>8560</v>
      </c>
      <c r="E19" s="837">
        <f>'2nd Interim-Unrestricted MYP'!E19+'2nd Interim-Restricted MYP'!E19</f>
        <v>0</v>
      </c>
      <c r="F19" s="837">
        <f>'2nd Interim-Unrestricted MYP'!F19+'2nd Interim-Restricted MYP'!F19</f>
        <v>0</v>
      </c>
      <c r="G19" s="837">
        <f>'2nd Interim-Unrestricted MYP'!G19+'2nd Interim-Restricted MYP'!G19</f>
        <v>0</v>
      </c>
      <c r="H19" s="846" t="e">
        <f>'2nd Interim-Unrestricted MYP'!H19+'2nd Interim-Restricted MYP'!H19</f>
        <v>#VALUE!</v>
      </c>
      <c r="I19" s="54" t="str">
        <f>IF(E19&lt;1," ",IF(H19&lt;1," ",(H19-E19)/E19))</f>
        <v xml:space="preserve"> </v>
      </c>
      <c r="J19" s="843" t="e">
        <f>'2nd Interim-Unrestricted MYP'!J19+'2nd Interim-Restricted MYP'!J19</f>
        <v>#VALUE!</v>
      </c>
      <c r="K19" s="33" t="e">
        <f>IF(H19&lt;1," ",IF(J19&lt;1," ",(J19-H19)/H19))</f>
        <v>#VALUE!</v>
      </c>
      <c r="L19" s="841" t="e">
        <f>'2nd Interim-Unrestricted MYP'!L19+'2nd Interim-Restricted MYP'!L19</f>
        <v>#VALUE!</v>
      </c>
      <c r="M19" s="359" t="e">
        <f>IF(J19&lt;1," ",IF(L19&lt;1," ",(L19-J19)/J19))</f>
        <v>#VALUE!</v>
      </c>
    </row>
    <row r="20" spans="1:13">
      <c r="A20" s="72"/>
      <c r="B20" s="153"/>
      <c r="C20" s="323" t="s">
        <v>323</v>
      </c>
      <c r="D20" s="395">
        <v>8560</v>
      </c>
      <c r="E20" s="842">
        <f>'2nd Interim-Unrestricted MYP'!E20+'2nd Interim-Restricted MYP'!E20</f>
        <v>0</v>
      </c>
      <c r="F20" s="842">
        <f>'2nd Interim-Unrestricted MYP'!F20+'2nd Interim-Restricted MYP'!F20</f>
        <v>0</v>
      </c>
      <c r="G20" s="842">
        <f>'2nd Interim-Unrestricted MYP'!G20+'2nd Interim-Restricted MYP'!G20</f>
        <v>0</v>
      </c>
      <c r="H20" s="846" t="e">
        <f>'2nd Interim-Unrestricted MYP'!H20+'2nd Interim-Restricted MYP'!H20</f>
        <v>#VALUE!</v>
      </c>
      <c r="I20" s="33" t="str">
        <f>IF(E20&lt;1," ",IF(H20&lt;1," ",(H20-E20)/E20))</f>
        <v xml:space="preserve"> </v>
      </c>
      <c r="J20" s="843" t="e">
        <f>'2nd Interim-Unrestricted MYP'!J20+'2nd Interim-Restricted MYP'!J20</f>
        <v>#VALUE!</v>
      </c>
      <c r="K20" s="33" t="e">
        <f>IF(H20&lt;1," ",IF(J20&lt;1," ",(J20-H20)/H20))</f>
        <v>#VALUE!</v>
      </c>
      <c r="L20" s="841" t="e">
        <f>'2nd Interim-Unrestricted MYP'!L20+'2nd Interim-Restricted MYP'!L20</f>
        <v>#VALUE!</v>
      </c>
      <c r="M20" s="359" t="e">
        <f>IF(J20&lt;1," ",IF(L20&lt;1," ",(L20-J20)/J20))</f>
        <v>#VALUE!</v>
      </c>
    </row>
    <row r="21" spans="1:13">
      <c r="A21" s="72"/>
      <c r="B21" s="153"/>
      <c r="C21" s="323" t="s">
        <v>324</v>
      </c>
      <c r="D21" s="395" t="s">
        <v>106</v>
      </c>
      <c r="E21" s="837">
        <f>'2nd Interim-Unrestricted MYP'!E21+'2nd Interim-Restricted MYP'!E21</f>
        <v>0</v>
      </c>
      <c r="F21" s="837">
        <f>'2nd Interim-Unrestricted MYP'!F21+'2nd Interim-Restricted MYP'!F21</f>
        <v>-25014</v>
      </c>
      <c r="G21" s="837">
        <f>'2nd Interim-Unrestricted MYP'!G21+'2nd Interim-Restricted MYP'!G21</f>
        <v>0</v>
      </c>
      <c r="H21" s="846">
        <f>'2nd Interim-Unrestricted MYP'!H21+'2nd Interim-Restricted MYP'!H21</f>
        <v>0</v>
      </c>
      <c r="I21" s="54" t="str">
        <f>IF(E21&lt;1," ",IF(H21&lt;1," ",(H21-E21)/E21))</f>
        <v xml:space="preserve"> </v>
      </c>
      <c r="J21" s="840">
        <f>'2nd Interim-Unrestricted MYP'!J21+'2nd Interim-Restricted MYP'!J21</f>
        <v>0</v>
      </c>
      <c r="K21" s="33" t="str">
        <f>IF(H21&lt;1," ",IF(J21&lt;1," ",(J21-H21)/H21))</f>
        <v xml:space="preserve"> </v>
      </c>
      <c r="L21" s="841">
        <f>'2nd Interim-Unrestricted MYP'!L21+'2nd Interim-Restricted MYP'!L21</f>
        <v>0</v>
      </c>
      <c r="M21" s="359" t="str">
        <f>IF(J21&lt;1," ",IF(L21&lt;1," ",(L21-J21)/J21))</f>
        <v xml:space="preserve"> </v>
      </c>
    </row>
    <row r="22" spans="1:13">
      <c r="A22" s="72"/>
      <c r="B22" s="153" t="s">
        <v>325</v>
      </c>
      <c r="C22" s="146"/>
      <c r="D22" s="146"/>
      <c r="E22" s="912"/>
      <c r="F22" s="912"/>
      <c r="G22" s="912"/>
      <c r="H22" s="968"/>
      <c r="I22" s="564"/>
      <c r="J22" s="912"/>
      <c r="K22" s="564"/>
      <c r="L22" s="912"/>
      <c r="M22" s="565"/>
    </row>
    <row r="23" spans="1:13">
      <c r="A23" s="72"/>
      <c r="B23" s="153"/>
      <c r="C23" s="323" t="s">
        <v>249</v>
      </c>
      <c r="D23" s="395">
        <v>8660</v>
      </c>
      <c r="E23" s="837">
        <f>'2nd Interim-Unrestricted MYP'!E23+'2nd Interim-Restricted MYP'!E23</f>
        <v>0</v>
      </c>
      <c r="F23" s="837">
        <f>'2nd Interim-Unrestricted MYP'!F23+'2nd Interim-Restricted MYP'!F23</f>
        <v>0</v>
      </c>
      <c r="G23" s="837">
        <f>'2nd Interim-Unrestricted MYP'!G23+'2nd Interim-Restricted MYP'!G23</f>
        <v>0</v>
      </c>
      <c r="H23" s="846">
        <f>'2nd Interim-Unrestricted MYP'!H23+'2nd Interim-Restricted MYP'!H23</f>
        <v>0</v>
      </c>
      <c r="I23" s="54" t="str">
        <f>IF(E23&lt;1," ",IF(H23&lt;1," ",(H23-E23)/E23))</f>
        <v xml:space="preserve"> </v>
      </c>
      <c r="J23" s="840">
        <f>'2nd Interim-Unrestricted MYP'!J23+'2nd Interim-Restricted MYP'!J23</f>
        <v>0</v>
      </c>
      <c r="K23" s="33" t="str">
        <f>IF(H23&lt;1," ",IF(J23&lt;1," ",(J23-H23)/H23))</f>
        <v xml:space="preserve"> </v>
      </c>
      <c r="L23" s="841">
        <f>'2nd Interim-Unrestricted MYP'!L23+'2nd Interim-Restricted MYP'!L23</f>
        <v>0</v>
      </c>
      <c r="M23" s="359" t="str">
        <f>IF(J23&lt;1," ",IF(L23&lt;1," ",(L23-J23)/J23))</f>
        <v xml:space="preserve"> </v>
      </c>
    </row>
    <row r="24" spans="1:13">
      <c r="A24" s="72"/>
      <c r="B24" s="153"/>
      <c r="C24" s="323" t="s">
        <v>326</v>
      </c>
      <c r="D24" s="395">
        <v>8792</v>
      </c>
      <c r="E24" s="837">
        <f>'2nd Interim-Unrestricted MYP'!E24+'2nd Interim-Restricted MYP'!E24</f>
        <v>0</v>
      </c>
      <c r="F24" s="837">
        <f>'2nd Interim-Unrestricted MYP'!F24+'2nd Interim-Restricted MYP'!F24</f>
        <v>0</v>
      </c>
      <c r="G24" s="837">
        <f>'2nd Interim-Unrestricted MYP'!G24+'2nd Interim-Restricted MYP'!G24</f>
        <v>0</v>
      </c>
      <c r="H24" s="847">
        <f>'2nd Interim-Unrestricted MYP'!H24+'2nd Interim-Restricted MYP'!H24</f>
        <v>0</v>
      </c>
      <c r="I24" s="33" t="str">
        <f>IF(E24&lt;1," ",IF(H24&lt;1," ",(H24-E24)/E24))</f>
        <v xml:space="preserve"> </v>
      </c>
      <c r="J24" s="840">
        <f>'2nd Interim-Unrestricted MYP'!J24+'2nd Interim-Restricted MYP'!J24</f>
        <v>0</v>
      </c>
      <c r="K24" s="33" t="str">
        <f>IF(H24&lt;1," ",IF(J24&lt;1," ",(J24-H24)/H24))</f>
        <v xml:space="preserve"> </v>
      </c>
      <c r="L24" s="841">
        <f>'2nd Interim-Unrestricted MYP'!L24+'2nd Interim-Restricted MYP'!L24</f>
        <v>0</v>
      </c>
      <c r="M24" s="359" t="str">
        <f>IF(J24&lt;1," ",IF(L24&lt;1," ",(L24-J24)/J24))</f>
        <v xml:space="preserve"> </v>
      </c>
    </row>
    <row r="25" spans="1:13" ht="16.5" thickBot="1">
      <c r="A25" s="72"/>
      <c r="B25" s="1005"/>
      <c r="C25" s="1038" t="s">
        <v>327</v>
      </c>
      <c r="D25" s="1039" t="s">
        <v>107</v>
      </c>
      <c r="E25" s="845">
        <f>'2nd Interim-Unrestricted MYP'!E25+'2nd Interim-Restricted MYP'!E25</f>
        <v>0</v>
      </c>
      <c r="F25" s="894">
        <f>'2nd Interim-Unrestricted MYP'!F25+'2nd Interim-Restricted MYP'!F25</f>
        <v>0</v>
      </c>
      <c r="G25" s="988">
        <f>'2nd Interim-Unrestricted MYP'!G25+'2nd Interim-Restricted MYP'!G25</f>
        <v>0</v>
      </c>
      <c r="H25" s="1096">
        <f>'2nd Interim-Unrestricted MYP'!H25+'2nd Interim-Restricted MYP'!H25</f>
        <v>0</v>
      </c>
      <c r="I25" s="655" t="str">
        <f>IF(E25&lt;1," ",IF(H25&lt;1," ",(H25-E25)/E25))</f>
        <v xml:space="preserve"> </v>
      </c>
      <c r="J25" s="845">
        <f>'2nd Interim-Unrestricted MYP'!J25+'2nd Interim-Restricted MYP'!J25</f>
        <v>0</v>
      </c>
      <c r="K25" s="100" t="str">
        <f>IF(H25&lt;1," ",IF(J25&lt;1," ",(J25-H25)/H25))</f>
        <v xml:space="preserve"> </v>
      </c>
      <c r="L25" s="845">
        <f>'2nd Interim-Unrestricted MYP'!L25+'2nd Interim-Restricted MYP'!L25</f>
        <v>0</v>
      </c>
      <c r="M25" s="360" t="str">
        <f>IF(J25&lt;1," ",IF(L25&lt;1," ",(L25-J25)/J25))</f>
        <v xml:space="preserve"> </v>
      </c>
    </row>
    <row r="26" spans="1:13" ht="17.25" thickTop="1" thickBot="1">
      <c r="A26" s="72"/>
      <c r="B26" s="1018" t="s">
        <v>328</v>
      </c>
      <c r="C26" s="1064"/>
      <c r="D26" s="1037"/>
      <c r="E26" s="1042">
        <f>SUM(E13:E25)</f>
        <v>6754044</v>
      </c>
      <c r="F26" s="1042">
        <f>SUM(F13:F25)</f>
        <v>584073</v>
      </c>
      <c r="G26" s="1042">
        <f>SUM(G13:G25)</f>
        <v>0</v>
      </c>
      <c r="H26" s="1006" t="e">
        <f>SUM(H13:H25)</f>
        <v>#VALUE!</v>
      </c>
      <c r="I26" s="1007" t="e">
        <f>IF(E26&lt;1," ",IF(H26&lt;1," ",(H26-E26)/E26))</f>
        <v>#VALUE!</v>
      </c>
      <c r="J26" s="1006" t="e">
        <f>SUM(J13:J25)</f>
        <v>#VALUE!</v>
      </c>
      <c r="K26" s="1007" t="e">
        <f>IF(H26&lt;1," ",IF(J26&lt;1," ",(J26-H26)/H26))</f>
        <v>#VALUE!</v>
      </c>
      <c r="L26" s="1006" t="e">
        <f>SUM(L13:L25)</f>
        <v>#VALUE!</v>
      </c>
      <c r="M26" s="1008" t="e">
        <f>IF(J26&lt;1," ",IF(L26&lt;1," ",(L26-J26)/J26))</f>
        <v>#VALUE!</v>
      </c>
    </row>
    <row r="27" spans="1:13" ht="16.5" thickTop="1">
      <c r="A27" s="72"/>
      <c r="B27" s="1"/>
      <c r="C27" s="1"/>
      <c r="D27" s="1"/>
      <c r="E27" s="310"/>
      <c r="F27" s="310"/>
      <c r="G27" s="310"/>
      <c r="H27" s="1097"/>
      <c r="I27" s="1098"/>
      <c r="J27" s="1097"/>
      <c r="K27" s="1098"/>
      <c r="L27" s="1097"/>
      <c r="M27" s="1099"/>
    </row>
    <row r="28" spans="1:13">
      <c r="A28" s="1511" t="s">
        <v>3</v>
      </c>
      <c r="B28" s="1512"/>
      <c r="C28" s="1512"/>
      <c r="D28" s="161"/>
      <c r="E28" s="87"/>
      <c r="F28" s="87"/>
      <c r="G28" s="87"/>
      <c r="H28" s="956"/>
      <c r="I28" s="959"/>
      <c r="J28" s="956"/>
      <c r="K28" s="959"/>
      <c r="L28" s="956"/>
      <c r="M28" s="964"/>
    </row>
    <row r="29" spans="1:13">
      <c r="A29" s="72"/>
      <c r="B29" s="153" t="s">
        <v>4</v>
      </c>
      <c r="C29" s="323"/>
      <c r="D29" s="322" t="s">
        <v>108</v>
      </c>
      <c r="E29" s="837">
        <f>'2nd Interim-Unrestricted MYP'!E29+'2nd Interim-Restricted MYP'!E29</f>
        <v>2015928</v>
      </c>
      <c r="F29" s="837">
        <f>'2nd Interim-Unrestricted MYP'!F29+'2nd Interim-Restricted MYP'!F29</f>
        <v>317125</v>
      </c>
      <c r="G29" s="837">
        <f>'2nd Interim-Unrestricted MYP'!G29+'2nd Interim-Restricted MYP'!G29</f>
        <v>0</v>
      </c>
      <c r="H29" s="847">
        <f>'2nd Interim-Unrestricted MYP'!H29+'2nd Interim-Restricted MYP'!H29</f>
        <v>0</v>
      </c>
      <c r="I29" s="33" t="str">
        <f t="shared" ref="I29:I37" si="0">IF(E29&lt;1," ",IF(H29&lt;1," ",(H29-E29)/E29))</f>
        <v xml:space="preserve"> </v>
      </c>
      <c r="J29" s="841">
        <f>'2nd Interim-Unrestricted MYP'!J29+'2nd Interim-Restricted MYP'!J29</f>
        <v>0</v>
      </c>
      <c r="K29" s="33" t="str">
        <f t="shared" ref="K29:K37" si="1">IF(H29&lt;1," ",IF(J29&lt;1," ",(J29-H29)/H29))</f>
        <v xml:space="preserve"> </v>
      </c>
      <c r="L29" s="841">
        <f>'2nd Interim-Unrestricted MYP'!L29+'2nd Interim-Restricted MYP'!L29</f>
        <v>0</v>
      </c>
      <c r="M29" s="359" t="str">
        <f t="shared" ref="M29:M37" si="2">IF(J29&lt;1," ",IF(L29&lt;1," ",(L29-J29)/J29))</f>
        <v xml:space="preserve"> </v>
      </c>
    </row>
    <row r="30" spans="1:13">
      <c r="A30" s="72"/>
      <c r="B30" s="153" t="s">
        <v>24</v>
      </c>
      <c r="C30" s="323"/>
      <c r="D30" s="322" t="s">
        <v>109</v>
      </c>
      <c r="E30" s="837">
        <f>'2nd Interim-Unrestricted MYP'!E30+'2nd Interim-Restricted MYP'!E30</f>
        <v>0</v>
      </c>
      <c r="F30" s="837">
        <f>'2nd Interim-Unrestricted MYP'!F30+'2nd Interim-Restricted MYP'!F30</f>
        <v>0</v>
      </c>
      <c r="G30" s="837">
        <f>'2nd Interim-Unrestricted MYP'!G30+'2nd Interim-Restricted MYP'!G30</f>
        <v>0</v>
      </c>
      <c r="H30" s="847">
        <f>'2nd Interim-Unrestricted MYP'!H30+'2nd Interim-Restricted MYP'!H30</f>
        <v>0</v>
      </c>
      <c r="I30" s="33" t="str">
        <f t="shared" si="0"/>
        <v xml:space="preserve"> </v>
      </c>
      <c r="J30" s="841">
        <f>'2nd Interim-Unrestricted MYP'!J30+'2nd Interim-Restricted MYP'!J30</f>
        <v>0</v>
      </c>
      <c r="K30" s="33" t="str">
        <f t="shared" si="1"/>
        <v xml:space="preserve"> </v>
      </c>
      <c r="L30" s="841">
        <f>'2nd Interim-Unrestricted MYP'!L30+'2nd Interim-Restricted MYP'!L30</f>
        <v>0</v>
      </c>
      <c r="M30" s="359" t="str">
        <f t="shared" si="2"/>
        <v xml:space="preserve"> </v>
      </c>
    </row>
    <row r="31" spans="1:13">
      <c r="A31" s="72"/>
      <c r="B31" s="153" t="s">
        <v>25</v>
      </c>
      <c r="C31" s="323"/>
      <c r="D31" s="322" t="s">
        <v>110</v>
      </c>
      <c r="E31" s="837">
        <f>'2nd Interim-Unrestricted MYP'!E31+'2nd Interim-Restricted MYP'!E31</f>
        <v>758070</v>
      </c>
      <c r="F31" s="837">
        <f>'2nd Interim-Unrestricted MYP'!F31+'2nd Interim-Restricted MYP'!F31</f>
        <v>96481</v>
      </c>
      <c r="G31" s="837">
        <f>'2nd Interim-Unrestricted MYP'!G31+'2nd Interim-Restricted MYP'!G31</f>
        <v>0</v>
      </c>
      <c r="H31" s="847">
        <f>'2nd Interim-Unrestricted MYP'!H31+'2nd Interim-Restricted MYP'!H31</f>
        <v>0</v>
      </c>
      <c r="I31" s="33" t="str">
        <f t="shared" si="0"/>
        <v xml:space="preserve"> </v>
      </c>
      <c r="J31" s="841">
        <f>'2nd Interim-Unrestricted MYP'!J31+'2nd Interim-Restricted MYP'!J31</f>
        <v>0</v>
      </c>
      <c r="K31" s="33" t="str">
        <f t="shared" si="1"/>
        <v xml:space="preserve"> </v>
      </c>
      <c r="L31" s="841">
        <f>'2nd Interim-Unrestricted MYP'!L31+'2nd Interim-Restricted MYP'!L31</f>
        <v>0</v>
      </c>
      <c r="M31" s="359" t="str">
        <f t="shared" si="2"/>
        <v xml:space="preserve"> </v>
      </c>
    </row>
    <row r="32" spans="1:13">
      <c r="A32" s="72"/>
      <c r="B32" s="153" t="s">
        <v>26</v>
      </c>
      <c r="C32" s="323"/>
      <c r="D32" s="322" t="s">
        <v>111</v>
      </c>
      <c r="E32" s="837">
        <f>'2nd Interim-Unrestricted MYP'!E32+'2nd Interim-Restricted MYP'!E32</f>
        <v>315840</v>
      </c>
      <c r="F32" s="837">
        <f>'2nd Interim-Unrestricted MYP'!F32+'2nd Interim-Restricted MYP'!F32</f>
        <v>30336</v>
      </c>
      <c r="G32" s="837">
        <f>'2nd Interim-Unrestricted MYP'!G32+'2nd Interim-Restricted MYP'!G32</f>
        <v>0</v>
      </c>
      <c r="H32" s="847">
        <f>'2nd Interim-Unrestricted MYP'!H32+'2nd Interim-Restricted MYP'!H32</f>
        <v>0</v>
      </c>
      <c r="I32" s="33" t="str">
        <f t="shared" si="0"/>
        <v xml:space="preserve"> </v>
      </c>
      <c r="J32" s="841">
        <f>'2nd Interim-Unrestricted MYP'!J32+'2nd Interim-Restricted MYP'!J32</f>
        <v>0</v>
      </c>
      <c r="K32" s="33" t="str">
        <f t="shared" si="1"/>
        <v xml:space="preserve"> </v>
      </c>
      <c r="L32" s="841">
        <f>'2nd Interim-Unrestricted MYP'!L32+'2nd Interim-Restricted MYP'!L32</f>
        <v>0</v>
      </c>
      <c r="M32" s="359" t="str">
        <f t="shared" si="2"/>
        <v xml:space="preserve"> </v>
      </c>
    </row>
    <row r="33" spans="1:13">
      <c r="A33" s="72"/>
      <c r="B33" s="153" t="s">
        <v>27</v>
      </c>
      <c r="C33" s="323"/>
      <c r="D33" s="322" t="s">
        <v>112</v>
      </c>
      <c r="E33" s="837">
        <f>'2nd Interim-Unrestricted MYP'!E33+'2nd Interim-Restricted MYP'!E33</f>
        <v>3912258</v>
      </c>
      <c r="F33" s="837">
        <f>'2nd Interim-Unrestricted MYP'!F33+'2nd Interim-Restricted MYP'!F33</f>
        <v>315464</v>
      </c>
      <c r="G33" s="837">
        <f>'2nd Interim-Unrestricted MYP'!G33+'2nd Interim-Restricted MYP'!G33</f>
        <v>0</v>
      </c>
      <c r="H33" s="847">
        <f>'2nd Interim-Unrestricted MYP'!H33+'2nd Interim-Restricted MYP'!H33</f>
        <v>0</v>
      </c>
      <c r="I33" s="33" t="str">
        <f t="shared" si="0"/>
        <v xml:space="preserve"> </v>
      </c>
      <c r="J33" s="841">
        <f>'2nd Interim-Unrestricted MYP'!J33+'2nd Interim-Restricted MYP'!J33</f>
        <v>0</v>
      </c>
      <c r="K33" s="33" t="str">
        <f t="shared" si="1"/>
        <v xml:space="preserve"> </v>
      </c>
      <c r="L33" s="841">
        <f>'2nd Interim-Unrestricted MYP'!L33+'2nd Interim-Restricted MYP'!L33</f>
        <v>0</v>
      </c>
      <c r="M33" s="359" t="str">
        <f t="shared" si="2"/>
        <v xml:space="preserve"> </v>
      </c>
    </row>
    <row r="34" spans="1:13">
      <c r="A34" s="72"/>
      <c r="B34" s="153" t="s">
        <v>5</v>
      </c>
      <c r="C34" s="323"/>
      <c r="D34" s="322" t="s">
        <v>113</v>
      </c>
      <c r="E34" s="837">
        <f>'2nd Interim-Unrestricted MYP'!E34+'2nd Interim-Restricted MYP'!E34</f>
        <v>0</v>
      </c>
      <c r="F34" s="837">
        <f>'2nd Interim-Unrestricted MYP'!F34+'2nd Interim-Restricted MYP'!F34</f>
        <v>0</v>
      </c>
      <c r="G34" s="837">
        <f>'2nd Interim-Unrestricted MYP'!G34+'2nd Interim-Restricted MYP'!G34</f>
        <v>0</v>
      </c>
      <c r="H34" s="847">
        <f>'2nd Interim-Unrestricted MYP'!H34+'2nd Interim-Restricted MYP'!H34</f>
        <v>0</v>
      </c>
      <c r="I34" s="33" t="str">
        <f t="shared" si="0"/>
        <v xml:space="preserve"> </v>
      </c>
      <c r="J34" s="841">
        <f>'2nd Interim-Unrestricted MYP'!J34+'2nd Interim-Restricted MYP'!J34</f>
        <v>0</v>
      </c>
      <c r="K34" s="33" t="str">
        <f t="shared" si="1"/>
        <v xml:space="preserve"> </v>
      </c>
      <c r="L34" s="841">
        <f>'2nd Interim-Unrestricted MYP'!L34+'2nd Interim-Restricted MYP'!L34</f>
        <v>0</v>
      </c>
      <c r="M34" s="359" t="str">
        <f t="shared" si="2"/>
        <v xml:space="preserve"> </v>
      </c>
    </row>
    <row r="35" spans="1:13">
      <c r="A35" s="72"/>
      <c r="B35" s="153" t="s">
        <v>28</v>
      </c>
      <c r="C35" s="323"/>
      <c r="D35" s="322" t="s">
        <v>114</v>
      </c>
      <c r="E35" s="837">
        <f>'2nd Interim-Unrestricted MYP'!E35+'2nd Interim-Restricted MYP'!E35</f>
        <v>0</v>
      </c>
      <c r="F35" s="837">
        <f>'2nd Interim-Unrestricted MYP'!F35+'2nd Interim-Restricted MYP'!F35</f>
        <v>0</v>
      </c>
      <c r="G35" s="837">
        <f>'2nd Interim-Unrestricted MYP'!G35+'2nd Interim-Restricted MYP'!G35</f>
        <v>0</v>
      </c>
      <c r="H35" s="847">
        <f>'2nd Interim-Unrestricted MYP'!H35+'2nd Interim-Restricted MYP'!H35</f>
        <v>0</v>
      </c>
      <c r="I35" s="33" t="str">
        <f t="shared" si="0"/>
        <v xml:space="preserve"> </v>
      </c>
      <c r="J35" s="841">
        <f>'2nd Interim-Unrestricted MYP'!J35+'2nd Interim-Restricted MYP'!J35</f>
        <v>0</v>
      </c>
      <c r="K35" s="33" t="str">
        <f t="shared" si="1"/>
        <v xml:space="preserve"> </v>
      </c>
      <c r="L35" s="841">
        <f>'2nd Interim-Unrestricted MYP'!L35+'2nd Interim-Restricted MYP'!L35</f>
        <v>0</v>
      </c>
      <c r="M35" s="359" t="str">
        <f t="shared" si="2"/>
        <v xml:space="preserve"> </v>
      </c>
    </row>
    <row r="36" spans="1:13" ht="16.5" thickBot="1">
      <c r="A36" s="72"/>
      <c r="B36" s="1005" t="s">
        <v>157</v>
      </c>
      <c r="C36" s="1038"/>
      <c r="D36" s="688" t="s">
        <v>120</v>
      </c>
      <c r="E36" s="988">
        <f>'2nd Interim-Unrestricted MYP'!E36+'2nd Interim-Restricted MYP'!E36</f>
        <v>0</v>
      </c>
      <c r="F36" s="988">
        <f>'2nd Interim-Unrestricted MYP'!F36+'2nd Interim-Restricted MYP'!F36</f>
        <v>0</v>
      </c>
      <c r="G36" s="988">
        <f>'2nd Interim-Unrestricted MYP'!G36+'2nd Interim-Restricted MYP'!G36</f>
        <v>0</v>
      </c>
      <c r="H36" s="1049">
        <f>'2nd Interim-Unrestricted MYP'!H36+'2nd Interim-Restricted MYP'!H36</f>
        <v>0</v>
      </c>
      <c r="I36" s="100" t="str">
        <f t="shared" si="0"/>
        <v xml:space="preserve"> </v>
      </c>
      <c r="J36" s="894">
        <f>'2nd Interim-Unrestricted MYP'!J36+'2nd Interim-Restricted MYP'!J36</f>
        <v>0</v>
      </c>
      <c r="K36" s="100" t="str">
        <f t="shared" si="1"/>
        <v xml:space="preserve"> </v>
      </c>
      <c r="L36" s="894">
        <f>'2nd Interim-Unrestricted MYP'!L36+'2nd Interim-Restricted MYP'!L36</f>
        <v>0</v>
      </c>
      <c r="M36" s="360" t="str">
        <f t="shared" si="2"/>
        <v xml:space="preserve"> </v>
      </c>
    </row>
    <row r="37" spans="1:13" ht="17.25" thickTop="1" thickBot="1">
      <c r="A37" s="72"/>
      <c r="B37" s="1018" t="s">
        <v>29</v>
      </c>
      <c r="C37" s="1064"/>
      <c r="D37" s="1065"/>
      <c r="E37" s="1006">
        <f>SUM(E29:E36)</f>
        <v>7002096</v>
      </c>
      <c r="F37" s="1006">
        <f>SUM(F29:F36)</f>
        <v>759406</v>
      </c>
      <c r="G37" s="1006">
        <f>SUM(G29:G36)</f>
        <v>0</v>
      </c>
      <c r="H37" s="1006">
        <f>SUM(H29:H36)</f>
        <v>0</v>
      </c>
      <c r="I37" s="1007" t="str">
        <f t="shared" si="0"/>
        <v xml:space="preserve"> </v>
      </c>
      <c r="J37" s="1006">
        <f>SUM(J29:J36)</f>
        <v>0</v>
      </c>
      <c r="K37" s="1007" t="str">
        <f t="shared" si="1"/>
        <v xml:space="preserve"> </v>
      </c>
      <c r="L37" s="1006">
        <f>SUM(L29:L36)</f>
        <v>0</v>
      </c>
      <c r="M37" s="1008" t="str">
        <f t="shared" si="2"/>
        <v xml:space="preserve"> </v>
      </c>
    </row>
    <row r="38" spans="1:13" ht="17.25" thickTop="1" thickBot="1">
      <c r="A38" s="72"/>
      <c r="B38" s="1"/>
      <c r="C38" s="1"/>
      <c r="D38" s="397"/>
      <c r="E38" s="320"/>
      <c r="F38" s="320"/>
      <c r="G38" s="320"/>
      <c r="H38" s="320"/>
      <c r="I38" s="1091"/>
      <c r="J38" s="320"/>
      <c r="K38" s="1091"/>
      <c r="L38" s="320"/>
      <c r="M38" s="1092"/>
    </row>
    <row r="39" spans="1:13" ht="17.25" thickTop="1" thickBot="1">
      <c r="A39" s="1021" t="s">
        <v>216</v>
      </c>
      <c r="B39" s="1022"/>
      <c r="C39" s="1026"/>
      <c r="D39" s="1027"/>
      <c r="E39" s="1023">
        <f>SUM(E26-E37)</f>
        <v>-248052</v>
      </c>
      <c r="F39" s="1023">
        <f>SUM(F26-F37)</f>
        <v>-175333</v>
      </c>
      <c r="G39" s="1023">
        <f>SUM(G26-G37)</f>
        <v>0</v>
      </c>
      <c r="H39" s="1023" t="e">
        <f>SUM(H26-H37)</f>
        <v>#VALUE!</v>
      </c>
      <c r="I39" s="1024" t="str">
        <f>IF(E39&lt;1," ",IF(H39&lt;1," ",(H39-E39)/E39))</f>
        <v xml:space="preserve"> </v>
      </c>
      <c r="J39" s="1023" t="e">
        <f>SUM(J26-J37)</f>
        <v>#VALUE!</v>
      </c>
      <c r="K39" s="1024" t="e">
        <f>IF(H39&lt;1," ",IF(J39&lt;1," ",(J39-H39)/H39))</f>
        <v>#VALUE!</v>
      </c>
      <c r="L39" s="1023" t="e">
        <f>SUM(L26-L37)</f>
        <v>#VALUE!</v>
      </c>
      <c r="M39" s="1025" t="e">
        <f>IF(J39&lt;1," ",IF(L39&lt;1," ",(L39-J39)/J39))</f>
        <v>#VALUE!</v>
      </c>
    </row>
    <row r="40" spans="1:13" ht="16.5" thickTop="1">
      <c r="A40" s="72"/>
      <c r="B40" s="1"/>
      <c r="C40" s="1"/>
      <c r="D40" s="393"/>
      <c r="E40" s="88"/>
      <c r="F40" s="88"/>
      <c r="G40" s="88"/>
      <c r="H40" s="88"/>
      <c r="I40" s="934"/>
      <c r="J40" s="88"/>
      <c r="K40" s="934"/>
      <c r="L40" s="88"/>
      <c r="M40" s="946"/>
    </row>
    <row r="41" spans="1:13">
      <c r="A41" s="354" t="s">
        <v>30</v>
      </c>
      <c r="B41" s="1"/>
      <c r="C41" s="161"/>
      <c r="D41" s="394"/>
      <c r="E41" s="87"/>
      <c r="F41" s="87"/>
      <c r="G41" s="87"/>
      <c r="H41" s="87"/>
      <c r="I41" s="935"/>
      <c r="J41" s="87"/>
      <c r="K41" s="935"/>
      <c r="L41" s="87"/>
      <c r="M41" s="965"/>
    </row>
    <row r="42" spans="1:13">
      <c r="A42" s="72"/>
      <c r="B42" s="153" t="s">
        <v>135</v>
      </c>
      <c r="C42" s="323"/>
      <c r="D42" s="358">
        <v>8900</v>
      </c>
      <c r="E42" s="841">
        <f>'2nd Interim-Unrestricted MYP'!E42+'2nd Interim-Restricted MYP'!E42</f>
        <v>450673</v>
      </c>
      <c r="F42" s="841">
        <f>'2nd Interim-Unrestricted MYP'!F42+'2nd Interim-Restricted MYP'!F42</f>
        <v>0</v>
      </c>
      <c r="G42" s="841">
        <f>'2nd Interim-Unrestricted MYP'!G42+'2nd Interim-Restricted MYP'!G42</f>
        <v>0</v>
      </c>
      <c r="H42" s="841">
        <f>'2nd Interim-Unrestricted MYP'!H42+'2nd Interim-Restricted MYP'!H42</f>
        <v>0</v>
      </c>
      <c r="I42" s="33" t="str">
        <f>IF(E42&lt;1," ",IF(H42&lt;1," ",(H42-E42)/E42))</f>
        <v xml:space="preserve"> </v>
      </c>
      <c r="J42" s="841">
        <f>'2nd Interim-Unrestricted MYP'!J42+'2nd Interim-Restricted MYP'!J42</f>
        <v>0</v>
      </c>
      <c r="K42" s="33" t="str">
        <f>IF(H42&lt;1," ",IF(J42&lt;1," ",(J42-H42)/H42))</f>
        <v xml:space="preserve"> </v>
      </c>
      <c r="L42" s="841">
        <f>'2nd Interim-Unrestricted MYP'!L42+'2nd Interim-Restricted MYP'!L42</f>
        <v>0</v>
      </c>
      <c r="M42" s="359" t="str">
        <f>IF(J42&lt;1," ",IF(L42&lt;1," ",(L42-J42)/J42))</f>
        <v xml:space="preserve"> </v>
      </c>
    </row>
    <row r="43" spans="1:13" ht="16.5" thickBot="1">
      <c r="A43" s="72"/>
      <c r="B43" s="1005" t="s">
        <v>31</v>
      </c>
      <c r="C43" s="1038"/>
      <c r="D43" s="1034">
        <v>7600</v>
      </c>
      <c r="E43" s="894">
        <f>'2nd Interim-Unrestricted MYP'!E43+'2nd Interim-Restricted MYP'!E43</f>
        <v>0</v>
      </c>
      <c r="F43" s="894">
        <f>'2nd Interim-Unrestricted MYP'!F43+'2nd Interim-Restricted MYP'!F43</f>
        <v>-192856</v>
      </c>
      <c r="G43" s="894">
        <f>'2nd Interim-Unrestricted MYP'!G43+'2nd Interim-Restricted MYP'!G43</f>
        <v>0</v>
      </c>
      <c r="H43" s="894">
        <f>'2nd Interim-Unrestricted MYP'!H43+'2nd Interim-Restricted MYP'!H43</f>
        <v>0</v>
      </c>
      <c r="I43" s="100" t="str">
        <f>IF(E43&lt;1," ",IF(H43&lt;1," ",(H43-E43)/E43))</f>
        <v xml:space="preserve"> </v>
      </c>
      <c r="J43" s="894">
        <f>'2nd Interim-Unrestricted MYP'!J43+'2nd Interim-Restricted MYP'!J43</f>
        <v>0</v>
      </c>
      <c r="K43" s="100" t="str">
        <f>IF(H43&lt;1," ",IF(J43&lt;1," ",(J43-H43)/H43))</f>
        <v xml:space="preserve"> </v>
      </c>
      <c r="L43" s="894">
        <f>'2nd Interim-Unrestricted MYP'!L43+'2nd Interim-Restricted MYP'!L43</f>
        <v>0</v>
      </c>
      <c r="M43" s="360" t="str">
        <f>IF(J43&lt;1," ",IF(L43&lt;1," ",(L43-J43)/J43))</f>
        <v xml:space="preserve"> </v>
      </c>
    </row>
    <row r="44" spans="1:13" ht="17.25" thickTop="1" thickBot="1">
      <c r="A44" s="72"/>
      <c r="B44" s="1018" t="s">
        <v>32</v>
      </c>
      <c r="C44" s="1064"/>
      <c r="D44" s="1065"/>
      <c r="E44" s="1006">
        <f>'2nd Interim-Unrestricted MYP'!E44+'2nd Interim-Restricted MYP'!E44</f>
        <v>450673</v>
      </c>
      <c r="F44" s="1006">
        <f>F42-F43</f>
        <v>192856</v>
      </c>
      <c r="G44" s="1006">
        <f>G42-G43</f>
        <v>0</v>
      </c>
      <c r="H44" s="1006">
        <f>H42-H43</f>
        <v>0</v>
      </c>
      <c r="I44" s="1007" t="str">
        <f>IF(E44&lt;1," ",IF(H44&lt;1," ",(H44-E44)/E44))</f>
        <v xml:space="preserve"> </v>
      </c>
      <c r="J44" s="1006">
        <f>J42-J43</f>
        <v>0</v>
      </c>
      <c r="K44" s="1007" t="str">
        <f>IF(H44&lt;1," ",IF(J44&lt;1," ",(J44-H44)/H44))</f>
        <v xml:space="preserve"> </v>
      </c>
      <c r="L44" s="1006">
        <f>L42-L43</f>
        <v>0</v>
      </c>
      <c r="M44" s="1008" t="str">
        <f>IF(J44&lt;1," ",IF(L44&lt;1," ",(L44-J44)/J44))</f>
        <v xml:space="preserve"> </v>
      </c>
    </row>
    <row r="45" spans="1:13" ht="17.25" thickTop="1" thickBot="1">
      <c r="A45" s="72"/>
      <c r="B45" s="1"/>
      <c r="C45" s="1"/>
      <c r="D45" s="180"/>
      <c r="E45" s="310"/>
      <c r="F45" s="310"/>
      <c r="G45" s="310"/>
      <c r="H45" s="310"/>
      <c r="I45" s="56"/>
      <c r="J45" s="310"/>
      <c r="K45" s="56"/>
      <c r="L45" s="310"/>
      <c r="M45" s="361"/>
    </row>
    <row r="46" spans="1:13" ht="17.25" thickTop="1" thickBot="1">
      <c r="A46" s="1021" t="s">
        <v>33</v>
      </c>
      <c r="B46" s="1022"/>
      <c r="C46" s="1026"/>
      <c r="D46" s="1027"/>
      <c r="E46" s="1023">
        <f>E39+E44</f>
        <v>202621</v>
      </c>
      <c r="F46" s="1023">
        <f>F39+F44</f>
        <v>17523</v>
      </c>
      <c r="G46" s="1023">
        <f>G39+G44</f>
        <v>0</v>
      </c>
      <c r="H46" s="1023" t="e">
        <f>H39+H44</f>
        <v>#VALUE!</v>
      </c>
      <c r="I46" s="1024" t="e">
        <f>IF(E46&lt;1," ",IF(H46&lt;1," ",(H46-E46)/E46))</f>
        <v>#VALUE!</v>
      </c>
      <c r="J46" s="1023" t="e">
        <f>J39+J44</f>
        <v>#VALUE!</v>
      </c>
      <c r="K46" s="1024" t="e">
        <f>IF(H46&lt;1," ",IF(J46&lt;1," ",(J46-H46)/H46))</f>
        <v>#VALUE!</v>
      </c>
      <c r="L46" s="1023" t="e">
        <f>L39+L44</f>
        <v>#VALUE!</v>
      </c>
      <c r="M46" s="1025" t="e">
        <f>IF(J46&lt;1," ",IF(L46&lt;1," ",(L46-J46)/J46))</f>
        <v>#VALUE!</v>
      </c>
    </row>
    <row r="47" spans="1:13" ht="16.5" thickTop="1">
      <c r="A47" s="354"/>
      <c r="B47" s="1"/>
      <c r="C47" s="1"/>
      <c r="D47" s="180"/>
      <c r="E47" s="310"/>
      <c r="F47" s="310"/>
      <c r="G47" s="310"/>
      <c r="H47" s="310"/>
      <c r="I47" s="960"/>
      <c r="J47" s="310"/>
      <c r="K47" s="960"/>
      <c r="L47" s="310"/>
      <c r="M47" s="966"/>
    </row>
    <row r="48" spans="1:13">
      <c r="A48" s="354" t="s">
        <v>6</v>
      </c>
      <c r="B48" s="1"/>
      <c r="C48" s="161"/>
      <c r="D48" s="394"/>
      <c r="E48" s="310"/>
      <c r="F48" s="310"/>
      <c r="G48" s="310"/>
      <c r="H48" s="310"/>
      <c r="I48" s="960"/>
      <c r="J48" s="749"/>
      <c r="K48" s="960"/>
      <c r="L48" s="310"/>
      <c r="M48" s="966"/>
    </row>
    <row r="49" spans="1:38">
      <c r="A49" s="72"/>
      <c r="B49" s="341" t="s">
        <v>170</v>
      </c>
      <c r="C49" s="342"/>
      <c r="D49" s="343">
        <v>9791</v>
      </c>
      <c r="E49" s="841">
        <f>'2nd Interim-Unrestricted MYP'!E49+'2nd Interim-Restricted MYP'!E49</f>
        <v>6480.8400000000838</v>
      </c>
      <c r="F49" s="841">
        <f>'2nd Interim-Unrestricted MYP'!F49+'2nd Interim-Restricted MYP'!F49</f>
        <v>6480.8400000000838</v>
      </c>
      <c r="G49" s="841">
        <f>'2nd Interim-Unrestricted MYP'!G49+'2nd Interim-Restricted MYP'!G49</f>
        <v>6480.8400000000838</v>
      </c>
      <c r="H49" s="841">
        <f>'2nd Interim-Unrestricted MYP'!H49+'2nd Interim-Restricted MYP'!H49</f>
        <v>6480.8400000000838</v>
      </c>
      <c r="I49" s="1264">
        <f>IF(E49&lt;1," ",IF(H49&lt;1," ",(H49-E49)/E49))</f>
        <v>0</v>
      </c>
      <c r="J49" s="1260"/>
      <c r="K49" s="1265"/>
      <c r="L49" s="1261"/>
      <c r="M49" s="1266"/>
    </row>
    <row r="50" spans="1:38">
      <c r="A50" s="72"/>
      <c r="B50" s="363" t="s">
        <v>144</v>
      </c>
      <c r="C50" s="364"/>
      <c r="D50" s="365">
        <v>9792</v>
      </c>
      <c r="E50" s="969"/>
      <c r="F50" s="841">
        <f>'2nd Interim-Unrestricted MYP'!F50+'2nd Interim-Restricted MYP'!F50</f>
        <v>-51931.159999999916</v>
      </c>
      <c r="G50" s="841">
        <f>'2nd Interim-Unrestricted MYP'!G50+'2nd Interim-Restricted MYP'!G50</f>
        <v>-51931.159999999916</v>
      </c>
      <c r="H50" s="841">
        <f>'2nd Interim-Unrestricted MYP'!H50+'2nd Interim-Restricted MYP'!H50</f>
        <v>-51931.159999999916</v>
      </c>
      <c r="I50" s="683"/>
      <c r="J50" s="879"/>
      <c r="K50" s="656"/>
      <c r="L50" s="877"/>
      <c r="M50" s="658"/>
    </row>
    <row r="51" spans="1:38">
      <c r="A51" s="72"/>
      <c r="B51" s="363" t="str">
        <f>'Budget-Restricted MYP'!B51</f>
        <v xml:space="preserve">  Beg Fund Balance at Unaudited Actuals</v>
      </c>
      <c r="C51" s="364"/>
      <c r="D51" s="1072"/>
      <c r="E51" s="969"/>
      <c r="F51" s="841">
        <f>'2nd Interim-Unrestricted MYP'!F51+'2nd Interim-Restricted MYP'!F51</f>
        <v>-45450.319999999832</v>
      </c>
      <c r="G51" s="841">
        <f>'2nd Interim-Unrestricted MYP'!G51+'2nd Interim-Restricted MYP'!G51</f>
        <v>-45450.319999999832</v>
      </c>
      <c r="H51" s="841">
        <f>'2nd Interim-Unrestricted MYP'!H51+'2nd Interim-Restricted MYP'!H51</f>
        <v>-45450.319999999832</v>
      </c>
      <c r="I51" s="683" t="str">
        <f>IF(E51&lt;1," ",IF(H51&lt;1," ",(H51-E51)/E51))</f>
        <v xml:space="preserve"> </v>
      </c>
      <c r="J51" s="879"/>
      <c r="K51" s="656"/>
      <c r="L51" s="877"/>
      <c r="M51" s="658"/>
    </row>
    <row r="52" spans="1:38">
      <c r="A52" s="72"/>
      <c r="B52" s="363" t="s">
        <v>315</v>
      </c>
      <c r="C52" s="364"/>
      <c r="D52" s="365">
        <v>9793</v>
      </c>
      <c r="E52" s="969"/>
      <c r="F52" s="841">
        <f>'2nd Interim-Unrestricted MYP'!F52+'2nd Interim-Restricted MYP'!F52</f>
        <v>21486.319999999832</v>
      </c>
      <c r="G52" s="841">
        <f>'2nd Interim-Unrestricted MYP'!G52+'2nd Interim-Restricted MYP'!G52</f>
        <v>21486.319999999832</v>
      </c>
      <c r="H52" s="841">
        <f>'2nd Interim-Unrestricted MYP'!H52+'2nd Interim-Restricted MYP'!H52</f>
        <v>21486.319999999832</v>
      </c>
      <c r="I52" s="683"/>
      <c r="J52" s="1142"/>
      <c r="K52" s="656"/>
      <c r="L52" s="877"/>
      <c r="M52" s="658"/>
    </row>
    <row r="53" spans="1:38">
      <c r="A53" s="72"/>
      <c r="B53" s="363" t="s">
        <v>314</v>
      </c>
      <c r="C53" s="364"/>
      <c r="D53" s="365">
        <v>9795</v>
      </c>
      <c r="E53" s="969"/>
      <c r="F53" s="841">
        <f>'2nd Interim-Unrestricted MYP'!F53+'2nd Interim-Restricted MYP'!F53</f>
        <v>0</v>
      </c>
      <c r="G53" s="841">
        <f>'2nd Interim-Unrestricted MYP'!G53+'2nd Interim-Restricted MYP'!G53</f>
        <v>0</v>
      </c>
      <c r="H53" s="841">
        <f>'2nd Interim-Unrestricted MYP'!H53+'2nd Interim-Restricted MYP'!H53</f>
        <v>0</v>
      </c>
      <c r="I53" s="683"/>
      <c r="J53" s="880"/>
      <c r="K53" s="657"/>
      <c r="L53" s="878"/>
      <c r="M53" s="659"/>
    </row>
    <row r="54" spans="1:38" ht="16.5" thickBot="1">
      <c r="A54" s="72"/>
      <c r="B54" s="1016" t="str">
        <f>'Budget-Restricted MYP'!B54</f>
        <v xml:space="preserve">  Beginning Fund Balance as per Audit Report +/- Restatements</v>
      </c>
      <c r="C54" s="560"/>
      <c r="D54" s="1017"/>
      <c r="E54" s="894">
        <f>'2nd Interim-Unrestricted MYP'!E54+'2nd Interim-Restricted MYP'!E54</f>
        <v>0</v>
      </c>
      <c r="F54" s="894">
        <f>'2nd Interim-Unrestricted MYP'!F54+'2nd Interim-Restricted MYP'!F54</f>
        <v>-23964</v>
      </c>
      <c r="G54" s="894">
        <f>'2nd Interim-Unrestricted MYP'!G54+'2nd Interim-Restricted MYP'!G54</f>
        <v>-23964</v>
      </c>
      <c r="H54" s="894">
        <f>'2nd Interim-Unrestricted MYP'!H54+'2nd Interim-Restricted MYP'!H54</f>
        <v>-23964</v>
      </c>
      <c r="I54" s="674" t="str">
        <f>IF(E54&lt;1," ",IF(H54&lt;1," ",(H54-E54)/E54))</f>
        <v xml:space="preserve"> </v>
      </c>
      <c r="J54" s="1285" t="e">
        <f>H55</f>
        <v>#VALUE!</v>
      </c>
      <c r="K54" s="657"/>
      <c r="L54" s="1286" t="e">
        <f>J55</f>
        <v>#VALUE!</v>
      </c>
      <c r="M54" s="659" t="e">
        <f>IF(J54&lt;1," ",IF(L54&lt;1," ",(L54-J54)/J54))</f>
        <v>#VALUE!</v>
      </c>
      <c r="O54" s="1389"/>
      <c r="P54" s="3"/>
      <c r="Q54" s="3"/>
      <c r="R54" s="3"/>
      <c r="S54" s="3"/>
      <c r="T54" s="3"/>
      <c r="U54" s="3"/>
      <c r="V54" s="3"/>
      <c r="W54" s="3"/>
      <c r="X54" s="3"/>
      <c r="Y54" s="3"/>
      <c r="Z54" s="3"/>
      <c r="AA54" s="3"/>
      <c r="AB54" s="3"/>
      <c r="AC54" s="3"/>
      <c r="AD54" s="3"/>
      <c r="AE54" s="1"/>
      <c r="AF54" s="1"/>
      <c r="AG54" s="1"/>
      <c r="AH54" s="1"/>
      <c r="AI54" s="1"/>
      <c r="AJ54" s="1"/>
      <c r="AK54" s="1"/>
      <c r="AL54" s="1"/>
    </row>
    <row r="55" spans="1:38" ht="17.25" thickTop="1" thickBot="1">
      <c r="A55" s="72"/>
      <c r="B55" s="1018" t="s">
        <v>34</v>
      </c>
      <c r="C55" s="1019"/>
      <c r="D55" s="1020">
        <v>9790</v>
      </c>
      <c r="E55" s="1006">
        <f>'2nd Interim-Unrestricted MYP'!E55+'2nd Interim-Restricted MYP'!E55</f>
        <v>209101.84000000008</v>
      </c>
      <c r="F55" s="1006">
        <f>'2nd Interim-Unrestricted MYP'!F55+'2nd Interim-Restricted MYP'!F55</f>
        <v>-6441</v>
      </c>
      <c r="G55" s="1006">
        <f>'2nd Interim-Unrestricted MYP'!G55+'2nd Interim-Restricted MYP'!G55</f>
        <v>-23964</v>
      </c>
      <c r="H55" s="1006" t="e">
        <f>'2nd Interim-Unrestricted MYP'!H55+'2nd Interim-Restricted MYP'!H55</f>
        <v>#VALUE!</v>
      </c>
      <c r="I55" s="647" t="e">
        <f>IF(E55&lt;1," ",IF(H55&lt;1," ",(H55-E55)/E55))</f>
        <v>#VALUE!</v>
      </c>
      <c r="J55" s="1006" t="e">
        <f>J54+J46</f>
        <v>#VALUE!</v>
      </c>
      <c r="K55" s="647" t="e">
        <f>IF(H55&lt;1," ",IF(J55&lt;1," ",(J55-H55)/H55))</f>
        <v>#VALUE!</v>
      </c>
      <c r="L55" s="1006" t="e">
        <f>L46+L54</f>
        <v>#VALUE!</v>
      </c>
      <c r="M55" s="650" t="e">
        <f>IF(J55&lt;1," ",IF(L55&lt;1," ",(L55-J55)/J55))</f>
        <v>#VALUE!</v>
      </c>
    </row>
    <row r="56" spans="1:38" ht="16.5" thickTop="1">
      <c r="A56" s="72"/>
      <c r="B56" s="1"/>
      <c r="C56" s="1"/>
      <c r="D56" s="180"/>
      <c r="E56" s="181"/>
      <c r="F56" s="181"/>
      <c r="G56" s="181"/>
      <c r="H56" s="181"/>
      <c r="I56" s="56"/>
      <c r="J56" s="181"/>
      <c r="K56" s="56"/>
      <c r="L56" s="181"/>
      <c r="M56" s="361"/>
    </row>
    <row r="57" spans="1:38">
      <c r="A57" s="372" t="s">
        <v>150</v>
      </c>
      <c r="B57"/>
      <c r="C57" s="103"/>
      <c r="D57" s="616" t="s">
        <v>2</v>
      </c>
      <c r="E57" s="512"/>
      <c r="F57" s="310"/>
      <c r="G57" s="310"/>
      <c r="H57" s="310"/>
      <c r="I57" s="56"/>
      <c r="J57" s="310"/>
      <c r="K57" s="56"/>
      <c r="L57" s="310"/>
      <c r="M57" s="361"/>
    </row>
    <row r="58" spans="1:38">
      <c r="A58" s="72"/>
      <c r="B58" s="567" t="s">
        <v>7</v>
      </c>
      <c r="C58" s="568" t="s">
        <v>151</v>
      </c>
      <c r="D58" s="408"/>
      <c r="E58" s="409"/>
      <c r="F58" s="409"/>
      <c r="G58" s="409"/>
      <c r="H58" s="409"/>
      <c r="I58" s="961"/>
      <c r="J58" s="409"/>
      <c r="K58" s="961"/>
      <c r="L58" s="409"/>
      <c r="M58" s="967"/>
    </row>
    <row r="59" spans="1:38">
      <c r="A59" s="72"/>
      <c r="B59" s="401"/>
      <c r="C59" s="399" t="s">
        <v>35</v>
      </c>
      <c r="D59" s="336">
        <v>9711</v>
      </c>
      <c r="E59" s="841">
        <f>'2nd Interim-Unrestricted MYP'!E59+'2nd Interim-Restricted MYP'!E59</f>
        <v>0</v>
      </c>
      <c r="F59" s="841">
        <f>'2nd Interim-Unrestricted MYP'!F59+'2nd Interim-Restricted MYP'!F59</f>
        <v>0</v>
      </c>
      <c r="G59" s="841">
        <f>'2nd Interim-Unrestricted MYP'!G59+'2nd Interim-Restricted MYP'!G59</f>
        <v>0</v>
      </c>
      <c r="H59" s="841">
        <f>'2nd Interim-Unrestricted MYP'!H59+'2nd Interim-Restricted MYP'!H59</f>
        <v>0</v>
      </c>
      <c r="I59" s="33" t="str">
        <f>IF(E59&lt;1," ",IF(H59&lt;1," ",(H59-E59)/E59))</f>
        <v xml:space="preserve"> </v>
      </c>
      <c r="J59" s="841">
        <f>'2nd Interim-Unrestricted MYP'!J59+'2nd Interim-Restricted MYP'!J59</f>
        <v>0</v>
      </c>
      <c r="K59" s="33" t="str">
        <f>IF(H59&lt;1," ",IF(J59&lt;1," ",(J59-H59)/H59))</f>
        <v xml:space="preserve"> </v>
      </c>
      <c r="L59" s="841">
        <f>'2nd Interim-Unrestricted MYP'!L59+'2nd Interim-Restricted MYP'!L59</f>
        <v>0</v>
      </c>
      <c r="M59" s="359" t="str">
        <f>IF(J59&lt;1," ",IF(L59&lt;1," ",(L59-J59)/J59))</f>
        <v xml:space="preserve"> </v>
      </c>
    </row>
    <row r="60" spans="1:38">
      <c r="A60" s="72"/>
      <c r="B60" s="398"/>
      <c r="C60" s="399" t="s">
        <v>10</v>
      </c>
      <c r="D60" s="336">
        <v>9712</v>
      </c>
      <c r="E60" s="841">
        <f>'2nd Interim-Unrestricted MYP'!E60+'2nd Interim-Restricted MYP'!E60</f>
        <v>0</v>
      </c>
      <c r="F60" s="841">
        <f>'2nd Interim-Unrestricted MYP'!F60+'2nd Interim-Restricted MYP'!F60</f>
        <v>0</v>
      </c>
      <c r="G60" s="841">
        <f>'2nd Interim-Unrestricted MYP'!G60+'2nd Interim-Restricted MYP'!G60</f>
        <v>0</v>
      </c>
      <c r="H60" s="841">
        <f>'2nd Interim-Unrestricted MYP'!H60+'2nd Interim-Restricted MYP'!H60</f>
        <v>0</v>
      </c>
      <c r="I60" s="33" t="str">
        <f>IF(E60&lt;1," ",IF(H60&lt;1," ",(H60-E60)/E60))</f>
        <v xml:space="preserve"> </v>
      </c>
      <c r="J60" s="841">
        <f>'2nd Interim-Unrestricted MYP'!J60+'2nd Interim-Restricted MYP'!J60</f>
        <v>0</v>
      </c>
      <c r="K60" s="33" t="str">
        <f>IF(H60&lt;1," ",IF(J60&lt;1," ",(J60-H60)/H60))</f>
        <v xml:space="preserve"> </v>
      </c>
      <c r="L60" s="841">
        <f>'2nd Interim-Unrestricted MYP'!L60+'2nd Interim-Restricted MYP'!L60</f>
        <v>0</v>
      </c>
      <c r="M60" s="359" t="str">
        <f>IF(J60&lt;1," ",IF(L60&lt;1," ",(L60-J60)/J60))</f>
        <v xml:space="preserve"> </v>
      </c>
    </row>
    <row r="61" spans="1:38" ht="16.5" customHeight="1">
      <c r="A61" s="72"/>
      <c r="B61" s="398"/>
      <c r="C61" s="399" t="s">
        <v>11</v>
      </c>
      <c r="D61" s="336">
        <v>9713</v>
      </c>
      <c r="E61" s="841">
        <f>'2nd Interim-Unrestricted MYP'!E61+'2nd Interim-Restricted MYP'!E61</f>
        <v>0</v>
      </c>
      <c r="F61" s="841">
        <f>'2nd Interim-Unrestricted MYP'!F61+'2nd Interim-Restricted MYP'!F61</f>
        <v>0</v>
      </c>
      <c r="G61" s="841">
        <f>'2nd Interim-Unrestricted MYP'!G61+'2nd Interim-Restricted MYP'!G61</f>
        <v>0</v>
      </c>
      <c r="H61" s="841">
        <f>'2nd Interim-Unrestricted MYP'!H61+'2nd Interim-Restricted MYP'!H61</f>
        <v>0</v>
      </c>
      <c r="I61" s="33" t="str">
        <f>IF(E61&lt;1," ",IF(H61&lt;1," ",(H61-E61)/E61))</f>
        <v xml:space="preserve"> </v>
      </c>
      <c r="J61" s="841">
        <f>'2nd Interim-Unrestricted MYP'!J61+'2nd Interim-Restricted MYP'!J61</f>
        <v>0</v>
      </c>
      <c r="K61" s="33" t="str">
        <f>IF(H61&lt;1," ",IF(J61&lt;1," ",(J61-H61)/H61))</f>
        <v xml:space="preserve"> </v>
      </c>
      <c r="L61" s="841">
        <f>'2nd Interim-Unrestricted MYP'!L61+'2nd Interim-Restricted MYP'!L61</f>
        <v>0</v>
      </c>
      <c r="M61" s="359" t="str">
        <f>IF(J61&lt;1," ",IF(L61&lt;1," ",(L61-J61)/J61))</f>
        <v xml:space="preserve"> </v>
      </c>
    </row>
    <row r="62" spans="1:38">
      <c r="A62" s="72"/>
      <c r="B62" s="398"/>
      <c r="C62" s="399" t="s">
        <v>152</v>
      </c>
      <c r="D62" s="336">
        <v>9719</v>
      </c>
      <c r="E62" s="841">
        <f>'2nd Interim-Unrestricted MYP'!E62+'2nd Interim-Restricted MYP'!E62</f>
        <v>0</v>
      </c>
      <c r="F62" s="841">
        <f>'2nd Interim-Unrestricted MYP'!F62+'2nd Interim-Restricted MYP'!F62</f>
        <v>0</v>
      </c>
      <c r="G62" s="841">
        <f>'2nd Interim-Unrestricted MYP'!G62+'2nd Interim-Restricted MYP'!G62</f>
        <v>0</v>
      </c>
      <c r="H62" s="841">
        <f>'2nd Interim-Unrestricted MYP'!H62+'2nd Interim-Restricted MYP'!H62</f>
        <v>0</v>
      </c>
      <c r="I62" s="33" t="str">
        <f>IF(E62&lt;1," ",IF(H62&lt;1," ",(H62-E62)/E62))</f>
        <v xml:space="preserve"> </v>
      </c>
      <c r="J62" s="841">
        <f>'2nd Interim-Unrestricted MYP'!J62+'2nd Interim-Restricted MYP'!J62</f>
        <v>0</v>
      </c>
      <c r="K62" s="33" t="str">
        <f>IF(H62&lt;1," ",IF(J62&lt;1," ",(J62-H62)/H62))</f>
        <v xml:space="preserve"> </v>
      </c>
      <c r="L62" s="841">
        <f>'2nd Interim-Unrestricted MYP'!L62+'2nd Interim-Restricted MYP'!L62</f>
        <v>0</v>
      </c>
      <c r="M62" s="359" t="str">
        <f>IF(J62&lt;1," ",IF(L62&lt;1," ",(L62-J62)/J62))</f>
        <v xml:space="preserve"> </v>
      </c>
    </row>
    <row r="63" spans="1:38">
      <c r="A63" s="72"/>
      <c r="B63" s="398" t="s">
        <v>8</v>
      </c>
      <c r="C63" s="400" t="s">
        <v>153</v>
      </c>
      <c r="D63" s="336">
        <v>9740</v>
      </c>
      <c r="E63" s="841">
        <f>'2nd Interim-Unrestricted MYP'!E63+'2nd Interim-Restricted MYP'!E63</f>
        <v>0</v>
      </c>
      <c r="F63" s="841">
        <f>'2nd Interim-Unrestricted MYP'!F63+'2nd Interim-Restricted MYP'!F63</f>
        <v>0</v>
      </c>
      <c r="G63" s="841">
        <f>'2nd Interim-Unrestricted MYP'!G63+'2nd Interim-Restricted MYP'!G63</f>
        <v>0</v>
      </c>
      <c r="H63" s="841" t="e">
        <f>'2nd Interim-Unrestricted MYP'!H63+'2nd Interim-Restricted MYP'!H63</f>
        <v>#VALUE!</v>
      </c>
      <c r="I63" s="33" t="str">
        <f>IF(E63&lt;1," ",IF(H63&lt;1," ",(H63-E63)/E63))</f>
        <v xml:space="preserve"> </v>
      </c>
      <c r="J63" s="841" t="e">
        <f>'2nd Interim-Unrestricted MYP'!J63+'2nd Interim-Restricted MYP'!J63</f>
        <v>#VALUE!</v>
      </c>
      <c r="K63" s="33" t="e">
        <f>IF(H63&lt;1," ",IF(J63&lt;1," ",(J63-H63)/H63))</f>
        <v>#VALUE!</v>
      </c>
      <c r="L63" s="841" t="e">
        <f>'2nd Interim-Unrestricted MYP'!L63+'2nd Interim-Restricted MYP'!L63</f>
        <v>#VALUE!</v>
      </c>
      <c r="M63" s="359" t="e">
        <f>IF(J63&lt;1," ",IF(L63&lt;1," ",(L63-J63)/J63))</f>
        <v>#VALUE!</v>
      </c>
    </row>
    <row r="64" spans="1:38">
      <c r="A64" s="72"/>
      <c r="B64" s="398" t="s">
        <v>9</v>
      </c>
      <c r="C64" s="407" t="s">
        <v>363</v>
      </c>
      <c r="D64" s="1101"/>
      <c r="E64" s="912"/>
      <c r="F64" s="912"/>
      <c r="G64" s="912"/>
      <c r="H64" s="912"/>
      <c r="I64" s="698"/>
      <c r="J64" s="912"/>
      <c r="K64" s="698"/>
      <c r="L64" s="971"/>
      <c r="M64" s="949"/>
    </row>
    <row r="65" spans="1:13">
      <c r="A65" s="72"/>
      <c r="B65" s="398"/>
      <c r="C65" s="399" t="s">
        <v>154</v>
      </c>
      <c r="D65" s="337">
        <v>9750</v>
      </c>
      <c r="E65" s="841">
        <f>'2nd Interim-Unrestricted MYP'!E65+'2nd Interim-Restricted MYP'!E65</f>
        <v>0</v>
      </c>
      <c r="F65" s="841">
        <f>'2nd Interim-Unrestricted MYP'!F65+'2nd Interim-Restricted MYP'!F65</f>
        <v>0</v>
      </c>
      <c r="G65" s="841">
        <f>'2nd Interim-Unrestricted MYP'!G65+'2nd Interim-Restricted MYP'!G65</f>
        <v>0</v>
      </c>
      <c r="H65" s="841">
        <f>'2nd Interim-Unrestricted MYP'!H65+'2nd Interim-Restricted MYP'!H65</f>
        <v>0</v>
      </c>
      <c r="I65" s="33" t="str">
        <f>IF(E65&lt;1," ",IF(H65&lt;1," ",(H65-E65)/E65))</f>
        <v xml:space="preserve"> </v>
      </c>
      <c r="J65" s="841">
        <f>'2nd Interim-Unrestricted MYP'!J65+'2nd Interim-Restricted MYP'!J65</f>
        <v>0</v>
      </c>
      <c r="K65" s="33" t="str">
        <f>IF(H65&lt;1," ",IF(J65&lt;1," ",(J65-H65)/H65))</f>
        <v xml:space="preserve"> </v>
      </c>
      <c r="L65" s="841">
        <f>'2nd Interim-Unrestricted MYP'!L65+'2nd Interim-Restricted MYP'!L65</f>
        <v>0</v>
      </c>
      <c r="M65" s="359" t="str">
        <f>IF(J65&lt;1," ",IF(L65&lt;1," ",(L65-J65)/J65))</f>
        <v xml:space="preserve"> </v>
      </c>
    </row>
    <row r="66" spans="1:13">
      <c r="A66" s="72"/>
      <c r="B66" s="398"/>
      <c r="C66" s="399" t="s">
        <v>155</v>
      </c>
      <c r="D66" s="337">
        <v>9760</v>
      </c>
      <c r="E66" s="841">
        <f>'2nd Interim-Unrestricted MYP'!E66+'2nd Interim-Restricted MYP'!E66</f>
        <v>0</v>
      </c>
      <c r="F66" s="841">
        <f>'2nd Interim-Unrestricted MYP'!F66+'2nd Interim-Restricted MYP'!F66</f>
        <v>0</v>
      </c>
      <c r="G66" s="841">
        <f>'2nd Interim-Unrestricted MYP'!G66+'2nd Interim-Restricted MYP'!G66</f>
        <v>0</v>
      </c>
      <c r="H66" s="841">
        <f>'2nd Interim-Unrestricted MYP'!H66+'2nd Interim-Restricted MYP'!H66</f>
        <v>0</v>
      </c>
      <c r="I66" s="33" t="str">
        <f>IF(E66&lt;1," ",IF(H66&lt;1," ",(H66-E66)/E66))</f>
        <v xml:space="preserve"> </v>
      </c>
      <c r="J66" s="841">
        <f>'2nd Interim-Unrestricted MYP'!J66+'2nd Interim-Restricted MYP'!J66</f>
        <v>0</v>
      </c>
      <c r="K66" s="33" t="str">
        <f>IF(H66&lt;1," ",IF(J66&lt;1," ",(J66-H66)/H66))</f>
        <v xml:space="preserve"> </v>
      </c>
      <c r="L66" s="841">
        <f>'2nd Interim-Unrestricted MYP'!L66+'2nd Interim-Restricted MYP'!L66</f>
        <v>0</v>
      </c>
      <c r="M66" s="359" t="str">
        <f>IF(J66&lt;1," ",IF(L66&lt;1," ",(L66-J66)/J66))</f>
        <v xml:space="preserve"> </v>
      </c>
    </row>
    <row r="67" spans="1:13">
      <c r="A67" s="72"/>
      <c r="B67" s="398" t="s">
        <v>40</v>
      </c>
      <c r="C67" s="400" t="s">
        <v>156</v>
      </c>
      <c r="D67" s="336">
        <v>9780</v>
      </c>
      <c r="E67" s="841">
        <f>'2nd Interim-Unrestricted MYP'!E67+'2nd Interim-Restricted MYP'!E67</f>
        <v>0</v>
      </c>
      <c r="F67" s="841">
        <f>'2nd Interim-Unrestricted MYP'!F67+'2nd Interim-Restricted MYP'!F67</f>
        <v>0</v>
      </c>
      <c r="G67" s="841">
        <f>'2nd Interim-Unrestricted MYP'!G67+'2nd Interim-Restricted MYP'!G67</f>
        <v>0</v>
      </c>
      <c r="H67" s="841">
        <f>'2nd Interim-Unrestricted MYP'!H67+'2nd Interim-Restricted MYP'!H67</f>
        <v>0</v>
      </c>
      <c r="I67" s="33" t="str">
        <f>IF(E67&lt;1," ",IF(H67&lt;1," ",(H67-E67)/E67))</f>
        <v xml:space="preserve"> </v>
      </c>
      <c r="J67" s="841">
        <f>'2nd Interim-Unrestricted MYP'!J67+'2nd Interim-Restricted MYP'!J67</f>
        <v>0</v>
      </c>
      <c r="K67" s="33" t="str">
        <f>IF(H67&lt;1," ",IF(J67&lt;1," ",(J67-H67)/H67))</f>
        <v xml:space="preserve"> </v>
      </c>
      <c r="L67" s="841">
        <f>'2nd Interim-Unrestricted MYP'!L67+'2nd Interim-Restricted MYP'!L67</f>
        <v>0</v>
      </c>
      <c r="M67" s="359" t="str">
        <f>IF(J67&lt;1," ",IF(L67&lt;1," ",(L67-J67)/J67))</f>
        <v xml:space="preserve"> </v>
      </c>
    </row>
    <row r="68" spans="1:13">
      <c r="A68" s="72"/>
      <c r="B68" s="398" t="s">
        <v>42</v>
      </c>
      <c r="C68" s="407" t="s">
        <v>366</v>
      </c>
      <c r="D68" s="663"/>
      <c r="E68" s="912"/>
      <c r="F68" s="912"/>
      <c r="G68" s="912"/>
      <c r="H68" s="912"/>
      <c r="I68" s="698"/>
      <c r="J68" s="912"/>
      <c r="K68" s="698"/>
      <c r="L68" s="971"/>
      <c r="M68" s="949"/>
    </row>
    <row r="69" spans="1:13">
      <c r="A69" s="72"/>
      <c r="B69" s="398"/>
      <c r="C69" s="399" t="s">
        <v>364</v>
      </c>
      <c r="D69" s="337">
        <v>9789</v>
      </c>
      <c r="E69" s="841">
        <f>'2nd Interim-Unrestricted MYP'!E69+'2nd Interim-Restricted MYP'!E69</f>
        <v>0</v>
      </c>
      <c r="F69" s="841">
        <f>'2nd Interim-Unrestricted MYP'!F69+'2nd Interim-Restricted MYP'!F69</f>
        <v>0</v>
      </c>
      <c r="G69" s="841">
        <f>'2nd Interim-Unrestricted MYP'!G69+'2nd Interim-Restricted MYP'!G69</f>
        <v>0</v>
      </c>
      <c r="H69" s="841">
        <f>'2nd Interim-Unrestricted MYP'!H69+'2nd Interim-Restricted MYP'!H69</f>
        <v>0</v>
      </c>
      <c r="I69" s="33" t="str">
        <f>IF(E69&lt;1," ",IF(H69&lt;1," ",(H69-E69)/E69))</f>
        <v xml:space="preserve"> </v>
      </c>
      <c r="J69" s="841">
        <f>'2nd Interim-Unrestricted MYP'!J69+'2nd Interim-Restricted MYP'!J69</f>
        <v>0</v>
      </c>
      <c r="K69" s="33" t="str">
        <f>IF(H69&lt;1," ",IF(J69&lt;1," ",(J69-H69)/H69))</f>
        <v xml:space="preserve"> </v>
      </c>
      <c r="L69" s="841">
        <f>'2nd Interim-Unrestricted MYP'!L69+'2nd Interim-Restricted MYP'!L69</f>
        <v>0</v>
      </c>
      <c r="M69" s="359" t="str">
        <f>IF(J69&lt;1," ",IF(L69&lt;1," ",(L69-J69)/J69))</f>
        <v xml:space="preserve"> </v>
      </c>
    </row>
    <row r="70" spans="1:13" ht="16.5" thickBot="1">
      <c r="A70" s="72"/>
      <c r="B70" s="1005"/>
      <c r="C70" s="1011" t="s">
        <v>365</v>
      </c>
      <c r="D70" s="688">
        <v>9790</v>
      </c>
      <c r="E70" s="841">
        <f>'2nd Interim-Unrestricted MYP'!E70+'2nd Interim-Restricted MYP'!E70</f>
        <v>209101.84000000008</v>
      </c>
      <c r="F70" s="841">
        <f>'2nd Interim-Unrestricted MYP'!F70+'2nd Interim-Restricted MYP'!F70</f>
        <v>-6441</v>
      </c>
      <c r="G70" s="841">
        <f>'2nd Interim-Unrestricted MYP'!G70+'2nd Interim-Restricted MYP'!G70</f>
        <v>-23964</v>
      </c>
      <c r="H70" s="841" t="e">
        <f>'2nd Interim-Unrestricted MYP'!H70+'2nd Interim-Restricted MYP'!H70</f>
        <v>#VALUE!</v>
      </c>
      <c r="I70" s="33" t="e">
        <f>IF(E70&lt;1," ",IF(H70&lt;1," ",(H70-E70)/E70))</f>
        <v>#VALUE!</v>
      </c>
      <c r="J70" s="841" t="e">
        <f>'2nd Interim-Unrestricted MYP'!J70+'2nd Interim-Restricted MYP'!J70</f>
        <v>#VALUE!</v>
      </c>
      <c r="K70" s="33" t="e">
        <f>IF(H70&lt;1," ",IF(J70&lt;1," ",(J70-H70)/H70))</f>
        <v>#VALUE!</v>
      </c>
      <c r="L70" s="841" t="e">
        <f>'2nd Interim-Unrestricted MYP'!L70+'2nd Interim-Restricted MYP'!L70</f>
        <v>#VALUE!</v>
      </c>
      <c r="M70" s="359" t="e">
        <f>IF(J70&lt;1," ",IF(L70&lt;1," ",(L70-J70)/J70))</f>
        <v>#VALUE!</v>
      </c>
    </row>
    <row r="71" spans="1:13" ht="17.25" thickTop="1" thickBot="1">
      <c r="A71" s="281"/>
      <c r="B71" s="1562" t="s">
        <v>331</v>
      </c>
      <c r="C71" s="1563"/>
      <c r="D71" s="1563"/>
      <c r="E71" s="1051">
        <f>(E69+E70)/(+E37+E43)</f>
        <v>2.9862749668099393E-2</v>
      </c>
      <c r="F71" s="1051">
        <f>(F69+F70)/(+F37+F43)</f>
        <v>-1.1368811225840615E-2</v>
      </c>
      <c r="G71" s="1051" t="e">
        <f>(G69+G70)/(+G37+G43)</f>
        <v>#DIV/0!</v>
      </c>
      <c r="H71" s="1051" t="e">
        <f>(H69+H70)/(+H37+H43)</f>
        <v>#VALUE!</v>
      </c>
      <c r="I71" s="1014"/>
      <c r="J71" s="1051" t="e">
        <f>(J69+J70)/(+J37+J43)</f>
        <v>#VALUE!</v>
      </c>
      <c r="K71" s="1014"/>
      <c r="L71" s="1051" t="e">
        <f>(L69+L70)/(+L37+L43)</f>
        <v>#VALUE!</v>
      </c>
      <c r="M71" s="1015"/>
    </row>
  </sheetData>
  <sheetProtection password="B5CC" sheet="1"/>
  <mergeCells count="6">
    <mergeCell ref="B71:D71"/>
    <mergeCell ref="A1:C1"/>
    <mergeCell ref="A2:C2"/>
    <mergeCell ref="A3:C3"/>
    <mergeCell ref="A8:C8"/>
    <mergeCell ref="A28:C28"/>
  </mergeCells>
  <conditionalFormatting sqref="A1:A3">
    <cfRule type="containsText" dxfId="5" priority="1" stopIfTrue="1" operator="containsText" text="Enter">
      <formula>NOT(ISERROR(SEARCH("Enter",A1)))</formula>
    </cfRule>
  </conditionalFormatting>
  <printOptions horizontalCentered="1"/>
  <pageMargins left="0.25" right="0.25" top="0.5" bottom="0.25" header="0.5" footer="0.5"/>
  <pageSetup scale="61" fitToHeight="0" orientation="landscape" horizontalDpi="1200" verticalDpi="1200" r:id="rId1"/>
  <headerFooter alignWithMargins="0"/>
  <rowBreaks count="1" manualBreakCount="1">
    <brk id="56" max="12" man="1"/>
  </row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0">
    <tabColor theme="5"/>
    <pageSetUpPr fitToPage="1"/>
  </sheetPr>
  <dimension ref="A1:K33"/>
  <sheetViews>
    <sheetView showGridLines="0" zoomScale="115" zoomScaleNormal="115" workbookViewId="0">
      <selection activeCell="A10" sqref="A10"/>
    </sheetView>
  </sheetViews>
  <sheetFormatPr defaultRowHeight="12.75"/>
  <cols>
    <col min="1" max="1" width="3.7109375" customWidth="1"/>
    <col min="2" max="2" width="25.7109375" customWidth="1"/>
    <col min="3" max="3" width="10.7109375" customWidth="1"/>
    <col min="4" max="4" width="15.5703125" customWidth="1"/>
    <col min="5" max="10" width="14.7109375" customWidth="1"/>
    <col min="12" max="12" width="9.140625" customWidth="1"/>
  </cols>
  <sheetData>
    <row r="1" spans="1:11" ht="18">
      <c r="A1" s="142" t="s">
        <v>126</v>
      </c>
      <c r="B1" s="142"/>
    </row>
    <row r="2" spans="1:11">
      <c r="A2" s="182" t="str">
        <f>'2nd Interim-ADA'!J4</f>
        <v>Fiscal Year 2020-21 Second Interim Report</v>
      </c>
    </row>
    <row r="3" spans="1:11" ht="13.5" customHeight="1">
      <c r="A3" s="1411" t="str">
        <f>IF('INTERIM-CERTIFICATION'!$M$1="","CHARTER NAME: Enter Charter Name on INTERIM-CERTIFICATION Worksheet",(CONCATENATE("CHARTER NAME: ",'INTERIM-CERTIFICATION'!$M$1)))</f>
        <v>CHARTER NAME: Elite Academic Academy - Adult Work Force Investment</v>
      </c>
      <c r="B3" s="1411"/>
      <c r="C3" s="1411"/>
      <c r="D3" s="1411"/>
      <c r="E3" s="1411"/>
      <c r="F3" s="1411"/>
    </row>
    <row r="4" spans="1:11">
      <c r="A4" s="1111">
        <f>Instructions!H1</f>
        <v>0</v>
      </c>
    </row>
    <row r="5" spans="1:11">
      <c r="A5" s="1579" t="s">
        <v>338</v>
      </c>
      <c r="B5" s="1579"/>
      <c r="C5" s="1579"/>
      <c r="D5" s="1579"/>
      <c r="E5" s="1579"/>
      <c r="F5" s="1579"/>
      <c r="G5" s="1579"/>
      <c r="H5" s="1579"/>
    </row>
    <row r="6" spans="1:11">
      <c r="A6" s="1579"/>
      <c r="B6" s="1579"/>
      <c r="C6" s="1579"/>
      <c r="D6" s="1579"/>
      <c r="E6" s="1579"/>
      <c r="F6" s="1579"/>
      <c r="G6" s="1579"/>
      <c r="H6" s="1579"/>
    </row>
    <row r="7" spans="1:11">
      <c r="A7" s="1579"/>
      <c r="B7" s="1579"/>
      <c r="C7" s="1579"/>
      <c r="D7" s="1579"/>
      <c r="E7" s="1579"/>
      <c r="F7" s="1579"/>
      <c r="G7" s="1579"/>
      <c r="H7" s="1579"/>
    </row>
    <row r="8" spans="1:11">
      <c r="A8" s="1580" t="s">
        <v>339</v>
      </c>
      <c r="B8" s="1580"/>
      <c r="C8" s="1580"/>
      <c r="D8" s="1580"/>
      <c r="E8" s="1580"/>
      <c r="F8" s="1580"/>
      <c r="G8" s="1580"/>
      <c r="H8" s="1580"/>
    </row>
    <row r="10" spans="1:11" ht="19.5" customHeight="1" thickBot="1">
      <c r="A10" s="229"/>
      <c r="B10" s="139" t="s">
        <v>258</v>
      </c>
    </row>
    <row r="11" spans="1:11" ht="13.5" thickBot="1"/>
    <row r="12" spans="1:11" ht="13.5" thickTop="1">
      <c r="A12" s="184"/>
      <c r="B12" s="185"/>
      <c r="C12" s="186"/>
      <c r="D12" s="241" t="s">
        <v>251</v>
      </c>
      <c r="E12" s="1573" t="str">
        <f>'2nd Interim-Assumptions'!G6</f>
        <v>2020-21</v>
      </c>
      <c r="F12" s="1576"/>
      <c r="G12" s="1575" t="str">
        <f>'2nd Interim-Assumptions'!H6</f>
        <v>2021-22</v>
      </c>
      <c r="H12" s="1576"/>
      <c r="I12" s="1575" t="str">
        <f>'2nd Interim-Assumptions'!J6</f>
        <v>2022-23</v>
      </c>
      <c r="J12" s="1576"/>
      <c r="K12" s="187" t="s">
        <v>127</v>
      </c>
    </row>
    <row r="13" spans="1:11">
      <c r="A13" s="188"/>
      <c r="C13" s="189" t="s">
        <v>130</v>
      </c>
      <c r="D13" s="190" t="str">
        <f>'Budget-DEBT'!D13</f>
        <v>2020</v>
      </c>
      <c r="E13" s="1577" t="s">
        <v>128</v>
      </c>
      <c r="F13" s="1578"/>
      <c r="G13" s="1577" t="s">
        <v>128</v>
      </c>
      <c r="H13" s="1578"/>
      <c r="I13" s="1577" t="s">
        <v>128</v>
      </c>
      <c r="J13" s="1578"/>
      <c r="K13" s="191" t="s">
        <v>247</v>
      </c>
    </row>
    <row r="14" spans="1:11" ht="13.5" thickBot="1">
      <c r="A14" s="188" t="s">
        <v>129</v>
      </c>
      <c r="C14" s="252" t="s">
        <v>253</v>
      </c>
      <c r="D14" s="242" t="s">
        <v>250</v>
      </c>
      <c r="E14" s="246" t="s">
        <v>248</v>
      </c>
      <c r="F14" s="247" t="s">
        <v>249</v>
      </c>
      <c r="G14" s="246" t="s">
        <v>248</v>
      </c>
      <c r="H14" s="247" t="s">
        <v>249</v>
      </c>
      <c r="I14" s="246" t="s">
        <v>248</v>
      </c>
      <c r="J14" s="247" t="s">
        <v>249</v>
      </c>
      <c r="K14" s="192"/>
    </row>
    <row r="15" spans="1:11" ht="18" customHeight="1" thickBot="1">
      <c r="A15" s="193" t="s">
        <v>139</v>
      </c>
      <c r="B15" s="194"/>
      <c r="C15" s="231"/>
      <c r="D15" s="31"/>
      <c r="E15" s="243"/>
      <c r="F15" s="245"/>
      <c r="G15" s="243"/>
      <c r="H15" s="245"/>
      <c r="I15" s="243"/>
      <c r="J15" s="245"/>
      <c r="K15" s="248"/>
    </row>
    <row r="16" spans="1:11" ht="18" customHeight="1" thickBot="1">
      <c r="A16" s="193" t="s">
        <v>140</v>
      </c>
      <c r="B16" s="194"/>
      <c r="C16" s="231"/>
      <c r="D16" s="31"/>
      <c r="E16" s="243"/>
      <c r="F16" s="245"/>
      <c r="G16" s="243"/>
      <c r="H16" s="245"/>
      <c r="I16" s="243"/>
      <c r="J16" s="245"/>
      <c r="K16" s="248"/>
    </row>
    <row r="17" spans="1:11" ht="18" customHeight="1" thickBot="1">
      <c r="A17" s="193" t="s">
        <v>142</v>
      </c>
      <c r="B17" s="194"/>
      <c r="C17" s="231"/>
      <c r="D17" s="31"/>
      <c r="E17" s="243"/>
      <c r="F17" s="245"/>
      <c r="G17" s="243"/>
      <c r="H17" s="245"/>
      <c r="I17" s="243"/>
      <c r="J17" s="245"/>
      <c r="K17" s="248"/>
    </row>
    <row r="18" spans="1:11" ht="18" customHeight="1" thickBot="1">
      <c r="A18" s="193" t="s">
        <v>141</v>
      </c>
      <c r="B18" s="194"/>
      <c r="C18" s="231"/>
      <c r="D18" s="223"/>
      <c r="E18" s="244"/>
      <c r="F18" s="245"/>
      <c r="G18" s="244"/>
      <c r="H18" s="245"/>
      <c r="I18" s="244"/>
      <c r="J18" s="245"/>
      <c r="K18" s="248"/>
    </row>
    <row r="19" spans="1:11" ht="18" customHeight="1" thickBot="1">
      <c r="A19" s="193" t="s">
        <v>134</v>
      </c>
      <c r="B19" s="194"/>
      <c r="C19" s="231"/>
      <c r="D19" s="31"/>
      <c r="E19" s="243"/>
      <c r="F19" s="245"/>
      <c r="G19" s="243"/>
      <c r="H19" s="245"/>
      <c r="I19" s="243"/>
      <c r="J19" s="245"/>
      <c r="K19" s="248"/>
    </row>
    <row r="20" spans="1:11" ht="18" customHeight="1" thickBot="1">
      <c r="A20" s="193" t="s">
        <v>138</v>
      </c>
      <c r="B20" s="194"/>
      <c r="C20" s="231"/>
      <c r="D20" s="31"/>
      <c r="E20" s="243"/>
      <c r="F20" s="245"/>
      <c r="G20" s="243"/>
      <c r="H20" s="245"/>
      <c r="I20" s="243"/>
      <c r="J20" s="245"/>
      <c r="K20" s="248"/>
    </row>
    <row r="21" spans="1:11" ht="18" customHeight="1" thickBot="1">
      <c r="A21" s="193" t="s">
        <v>131</v>
      </c>
      <c r="B21" s="194"/>
      <c r="C21" s="231"/>
      <c r="D21" s="31"/>
      <c r="E21" s="243"/>
      <c r="F21" s="245"/>
      <c r="G21" s="243"/>
      <c r="H21" s="245"/>
      <c r="I21" s="243"/>
      <c r="J21" s="245"/>
      <c r="K21" s="248"/>
    </row>
    <row r="22" spans="1:11" ht="18" customHeight="1" thickBot="1">
      <c r="A22" s="193">
        <v>1</v>
      </c>
      <c r="B22" s="194"/>
      <c r="C22" s="231"/>
      <c r="D22" s="31"/>
      <c r="E22" s="243"/>
      <c r="F22" s="245"/>
      <c r="G22" s="243"/>
      <c r="H22" s="245"/>
      <c r="I22" s="243"/>
      <c r="J22" s="245"/>
      <c r="K22" s="248"/>
    </row>
    <row r="23" spans="1:11" ht="18" customHeight="1" thickBot="1">
      <c r="A23" s="193">
        <v>2</v>
      </c>
      <c r="B23" s="194"/>
      <c r="C23" s="231"/>
      <c r="D23" s="31"/>
      <c r="E23" s="243"/>
      <c r="F23" s="245"/>
      <c r="G23" s="243"/>
      <c r="H23" s="245"/>
      <c r="I23" s="243"/>
      <c r="J23" s="245"/>
      <c r="K23" s="248"/>
    </row>
    <row r="24" spans="1:11" ht="18" customHeight="1" thickBot="1">
      <c r="A24" s="193">
        <v>3</v>
      </c>
      <c r="B24" s="194"/>
      <c r="C24" s="231"/>
      <c r="D24" s="31"/>
      <c r="E24" s="243"/>
      <c r="F24" s="245"/>
      <c r="G24" s="243"/>
      <c r="H24" s="245"/>
      <c r="I24" s="243"/>
      <c r="J24" s="245"/>
      <c r="K24" s="248"/>
    </row>
    <row r="25" spans="1:11" ht="18.75" customHeight="1" thickBot="1">
      <c r="A25" s="195" t="s">
        <v>169</v>
      </c>
      <c r="B25" s="194"/>
      <c r="C25" s="231"/>
      <c r="D25" s="31"/>
      <c r="E25" s="243"/>
      <c r="F25" s="245"/>
      <c r="G25" s="243"/>
      <c r="H25" s="245"/>
      <c r="I25" s="243"/>
      <c r="J25" s="245"/>
      <c r="K25" s="248"/>
    </row>
    <row r="26" spans="1:11" ht="18" customHeight="1">
      <c r="A26" s="188"/>
      <c r="C26" s="196"/>
      <c r="D26" s="196"/>
      <c r="E26" s="196"/>
      <c r="F26" s="196"/>
      <c r="G26" s="196"/>
      <c r="H26" s="196"/>
      <c r="I26" s="196"/>
      <c r="J26" s="196"/>
      <c r="K26" s="197"/>
    </row>
    <row r="27" spans="1:11" ht="18" customHeight="1" thickBot="1">
      <c r="A27" s="198" t="s">
        <v>132</v>
      </c>
      <c r="B27" s="199"/>
      <c r="C27" s="200"/>
      <c r="D27" s="200"/>
      <c r="E27" s="200"/>
      <c r="F27" s="200"/>
      <c r="G27" s="200"/>
      <c r="H27" s="200"/>
      <c r="I27" s="200"/>
      <c r="J27" s="200"/>
      <c r="K27" s="201"/>
    </row>
    <row r="28" spans="1:11" ht="18" customHeight="1" thickBot="1">
      <c r="A28" s="1565"/>
      <c r="B28" s="1629"/>
      <c r="C28" s="1629"/>
      <c r="D28" s="1629"/>
      <c r="E28" s="1629"/>
      <c r="F28" s="1629"/>
      <c r="G28" s="1629"/>
      <c r="H28" s="1629"/>
      <c r="I28" s="1629"/>
      <c r="J28" s="1629"/>
      <c r="K28" s="1630"/>
    </row>
    <row r="29" spans="1:11" ht="18" customHeight="1" thickBot="1">
      <c r="A29" s="1631"/>
      <c r="B29" s="1629"/>
      <c r="C29" s="1629"/>
      <c r="D29" s="1629"/>
      <c r="E29" s="1629"/>
      <c r="F29" s="1629"/>
      <c r="G29" s="1629"/>
      <c r="H29" s="1629"/>
      <c r="I29" s="1629"/>
      <c r="J29" s="1629"/>
      <c r="K29" s="1630"/>
    </row>
    <row r="30" spans="1:11" ht="18" customHeight="1" thickBot="1">
      <c r="A30" s="1565"/>
      <c r="B30" s="1629"/>
      <c r="C30" s="1629"/>
      <c r="D30" s="1629"/>
      <c r="E30" s="1629"/>
      <c r="F30" s="1629"/>
      <c r="G30" s="1629"/>
      <c r="H30" s="1629"/>
      <c r="I30" s="1629"/>
      <c r="J30" s="1629"/>
      <c r="K30" s="1630"/>
    </row>
    <row r="31" spans="1:11" ht="15" customHeight="1">
      <c r="A31" s="202" t="s">
        <v>133</v>
      </c>
      <c r="B31" s="203"/>
      <c r="C31" s="203"/>
      <c r="D31" s="203"/>
      <c r="E31" s="203"/>
      <c r="F31" s="203"/>
      <c r="G31" s="203"/>
      <c r="H31" s="203"/>
      <c r="I31" s="203"/>
      <c r="J31" s="203"/>
      <c r="K31" s="204"/>
    </row>
    <row r="32" spans="1:11" ht="93.75" customHeight="1" thickBot="1">
      <c r="A32" s="1570"/>
      <c r="B32" s="1627"/>
      <c r="C32" s="1627"/>
      <c r="D32" s="1627"/>
      <c r="E32" s="1627"/>
      <c r="F32" s="1627"/>
      <c r="G32" s="1627"/>
      <c r="H32" s="1627"/>
      <c r="I32" s="1627"/>
      <c r="J32" s="1627"/>
      <c r="K32" s="1628"/>
    </row>
    <row r="33" ht="13.5" thickTop="1"/>
  </sheetData>
  <sheetProtection password="B5CC" sheet="1"/>
  <mergeCells count="13">
    <mergeCell ref="A3:F3"/>
    <mergeCell ref="A5:H7"/>
    <mergeCell ref="A8:H8"/>
    <mergeCell ref="A32:K32"/>
    <mergeCell ref="A28:K28"/>
    <mergeCell ref="A29:K29"/>
    <mergeCell ref="A30:K30"/>
    <mergeCell ref="E12:F12"/>
    <mergeCell ref="E13:F13"/>
    <mergeCell ref="G12:H12"/>
    <mergeCell ref="G13:H13"/>
    <mergeCell ref="I12:J12"/>
    <mergeCell ref="I13:J13"/>
  </mergeCells>
  <conditionalFormatting sqref="A3">
    <cfRule type="containsText" dxfId="4" priority="1" stopIfTrue="1" operator="containsText" text="Enter">
      <formula>NOT(ISERROR(SEARCH("Enter",A3)))</formula>
    </cfRule>
  </conditionalFormatting>
  <printOptions horizontalCentered="1"/>
  <pageMargins left="0.5" right="0.5" top="0.75" bottom="0.75" header="0.5" footer="0.5"/>
  <pageSetup scale="85" fitToHeight="0" orientation="landscape" r:id="rId1"/>
  <headerFooter alignWithMargins="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8">
    <tabColor theme="5"/>
  </sheetPr>
  <dimension ref="A1:AF60"/>
  <sheetViews>
    <sheetView showGridLines="0" zoomScale="70" zoomScaleNormal="70" workbookViewId="0">
      <pane xSplit="4" ySplit="7" topLeftCell="E8" activePane="bottomRight" state="frozen"/>
      <selection pane="topRight" activeCell="E1" sqref="E1"/>
      <selection pane="bottomLeft" activeCell="A8" sqref="A8"/>
      <selection pane="bottomRight" activeCell="C2" sqref="C2"/>
    </sheetView>
  </sheetViews>
  <sheetFormatPr defaultRowHeight="12.75"/>
  <cols>
    <col min="1" max="1" width="2.5703125" customWidth="1"/>
    <col min="2" max="2" width="45.85546875" customWidth="1"/>
    <col min="3" max="3" width="14.7109375" customWidth="1"/>
    <col min="4" max="4" width="12.85546875" customWidth="1"/>
    <col min="5" max="5" width="13.42578125" customWidth="1"/>
    <col min="6" max="6" width="9" bestFit="1" customWidth="1"/>
    <col min="7" max="7" width="13.42578125" customWidth="1"/>
    <col min="8" max="8" width="9" bestFit="1" customWidth="1"/>
    <col min="9" max="9" width="13.42578125" customWidth="1"/>
    <col min="10" max="10" width="9" bestFit="1" customWidth="1"/>
    <col min="11" max="11" width="13.42578125" customWidth="1"/>
    <col min="12" max="12" width="9" bestFit="1" customWidth="1"/>
    <col min="13" max="13" width="13.42578125" customWidth="1"/>
    <col min="14" max="14" width="9" bestFit="1" customWidth="1"/>
    <col min="15" max="15" width="13.42578125" customWidth="1"/>
    <col min="16" max="16" width="9" bestFit="1" customWidth="1"/>
    <col min="17" max="17" width="13.42578125" customWidth="1"/>
    <col min="18" max="18" width="9" bestFit="1" customWidth="1"/>
    <col min="19" max="19" width="13.28515625" customWidth="1"/>
    <col min="20" max="20" width="9.140625" customWidth="1"/>
    <col min="21" max="21" width="13.28515625" customWidth="1"/>
    <col min="22" max="22" width="9.140625" customWidth="1"/>
    <col min="23" max="23" width="13.28515625" customWidth="1"/>
    <col min="24" max="24" width="9.140625" customWidth="1"/>
    <col min="25" max="25" width="13.28515625" customWidth="1"/>
    <col min="26" max="26" width="9.140625" customWidth="1"/>
    <col min="27" max="27" width="13.28515625" customWidth="1"/>
    <col min="28" max="28" width="9.140625" customWidth="1"/>
    <col min="29" max="29" width="13.28515625" customWidth="1"/>
    <col min="30" max="32" width="13.7109375" customWidth="1"/>
  </cols>
  <sheetData>
    <row r="1" spans="1:32" ht="16.5" thickBot="1">
      <c r="A1" s="205"/>
      <c r="B1" s="205"/>
      <c r="C1" s="205"/>
      <c r="D1" s="205"/>
      <c r="E1" s="206"/>
      <c r="F1" s="1588" t="str">
        <f>IF('INTERIM-CERTIFICATION'!$M$1="","CHARTER NAME: Enter Charter Name on INTERIM-CERTIFICATION Worksheet",(CONCATENATE("CHARTER NAME: ",'INTERIM-CERTIFICATION'!$M$1)))</f>
        <v>CHARTER NAME: Elite Academic Academy - Adult Work Force Investment</v>
      </c>
      <c r="G1" s="1588" t="str">
        <f>IF('INTERIM-CERTIFICATION'!$H$1="","CHARTER NAME: Enter Charter Name on INTERIM-CERTIFICATION Worksheet",(CONCATENATE("CHARTER NAME: ",'INTERIM-CERTIFICATION'!$H$1)))</f>
        <v>CHARTER NAME: Enter Charter Name on INTERIM-CERTIFICATION Worksheet</v>
      </c>
      <c r="H1" s="1588"/>
      <c r="I1" s="1588"/>
      <c r="J1" s="1588"/>
      <c r="K1" s="1588"/>
      <c r="L1" s="1588"/>
      <c r="M1" s="208"/>
      <c r="N1" s="208"/>
      <c r="O1" s="205"/>
      <c r="P1" s="209"/>
      <c r="Q1" s="207"/>
      <c r="R1" s="209"/>
      <c r="S1" s="210"/>
      <c r="T1" s="208"/>
      <c r="U1" s="1588" t="str">
        <f>F1</f>
        <v>CHARTER NAME: Elite Academic Academy - Adult Work Force Investment</v>
      </c>
      <c r="V1" s="1588" t="str">
        <f>IF('INTERIM-CERTIFICATION'!$H$1="","CHARTER NAME: Enter Charter Name on INTERIM-CERTIFICATION Worksheet",(CONCATENATE("CHARTER NAME: ",'INTERIM-CERTIFICATION'!$H$1)))</f>
        <v>CHARTER NAME: Enter Charter Name on INTERIM-CERTIFICATION Worksheet</v>
      </c>
      <c r="W1" s="1588"/>
      <c r="X1" s="1588"/>
      <c r="Y1" s="1588"/>
      <c r="Z1" s="1588"/>
      <c r="AA1" s="1588"/>
      <c r="AB1" s="211"/>
      <c r="AC1" s="28"/>
      <c r="AD1" s="28"/>
      <c r="AE1" s="28"/>
      <c r="AF1" s="28"/>
    </row>
    <row r="2" spans="1:32" ht="15.75">
      <c r="B2" s="212" t="s">
        <v>123</v>
      </c>
      <c r="C2" s="101"/>
      <c r="D2" s="213"/>
      <c r="G2" s="1618" t="str">
        <f>""&amp;'Budget-ADA'!K7&amp;"  Second Interim Cash Flow"</f>
        <v>2020-21  Second Interim Cash Flow</v>
      </c>
      <c r="H2" s="1618"/>
      <c r="I2" s="1618"/>
      <c r="J2" s="1618"/>
      <c r="K2" s="1618"/>
      <c r="L2" s="208"/>
      <c r="M2" s="208"/>
      <c r="N2" s="208"/>
      <c r="O2" s="207"/>
      <c r="P2" s="211"/>
      <c r="Q2" s="28"/>
      <c r="R2" s="211"/>
      <c r="T2" s="207"/>
      <c r="U2" s="1635" t="str">
        <f>+G2</f>
        <v>2020-21  Second Interim Cash Flow</v>
      </c>
      <c r="V2" s="1635"/>
      <c r="W2" s="1635"/>
      <c r="X2" s="1635"/>
      <c r="Y2" s="1635"/>
      <c r="Z2" s="1635"/>
      <c r="AA2" s="1635"/>
      <c r="AB2" s="211"/>
      <c r="AC2" s="28"/>
      <c r="AD2" s="28"/>
      <c r="AE2" s="28"/>
      <c r="AF2" s="28"/>
    </row>
    <row r="3" spans="1:32" ht="16.5" thickBot="1">
      <c r="A3" s="1255">
        <f>Instructions!H1</f>
        <v>0</v>
      </c>
      <c r="B3" s="211"/>
      <c r="C3" s="24"/>
      <c r="D3" s="24"/>
      <c r="E3" s="27"/>
      <c r="F3" s="26"/>
      <c r="G3" s="28"/>
      <c r="H3" s="26"/>
      <c r="I3" s="28"/>
      <c r="J3" s="26"/>
      <c r="K3" s="28"/>
      <c r="L3" s="26"/>
      <c r="M3" s="28"/>
      <c r="N3" s="26"/>
      <c r="O3" s="28"/>
      <c r="P3" s="26"/>
      <c r="Q3" s="28"/>
      <c r="R3" s="26"/>
      <c r="S3" s="28"/>
      <c r="T3" s="26"/>
      <c r="U3" s="28"/>
      <c r="V3" s="26"/>
      <c r="W3" s="28"/>
      <c r="X3" s="26"/>
      <c r="Y3" s="28"/>
      <c r="Z3" s="26"/>
      <c r="AA3" s="28"/>
      <c r="AB3" s="26"/>
      <c r="AC3" s="28"/>
      <c r="AD3" s="28"/>
      <c r="AE3" s="28"/>
      <c r="AF3" s="28"/>
    </row>
    <row r="4" spans="1:32" ht="16.5" thickTop="1">
      <c r="A4" s="458"/>
      <c r="B4" s="76"/>
      <c r="C4" s="76"/>
      <c r="D4" s="76"/>
      <c r="E4" s="601" t="s">
        <v>85</v>
      </c>
      <c r="F4" s="459" t="s">
        <v>86</v>
      </c>
      <c r="G4" s="602" t="s">
        <v>87</v>
      </c>
      <c r="H4" s="459" t="s">
        <v>88</v>
      </c>
      <c r="I4" s="602" t="s">
        <v>89</v>
      </c>
      <c r="J4" s="459" t="s">
        <v>88</v>
      </c>
      <c r="K4" s="602" t="s">
        <v>90</v>
      </c>
      <c r="L4" s="459" t="s">
        <v>88</v>
      </c>
      <c r="M4" s="602" t="s">
        <v>91</v>
      </c>
      <c r="N4" s="459" t="s">
        <v>88</v>
      </c>
      <c r="O4" s="602" t="s">
        <v>92</v>
      </c>
      <c r="P4" s="459" t="s">
        <v>88</v>
      </c>
      <c r="Q4" s="602" t="s">
        <v>93</v>
      </c>
      <c r="R4" s="603" t="s">
        <v>88</v>
      </c>
      <c r="S4" s="214" t="s">
        <v>94</v>
      </c>
      <c r="T4" s="64" t="s">
        <v>88</v>
      </c>
      <c r="U4" s="214" t="s">
        <v>95</v>
      </c>
      <c r="V4" s="64" t="s">
        <v>88</v>
      </c>
      <c r="W4" s="214" t="s">
        <v>96</v>
      </c>
      <c r="X4" s="64" t="s">
        <v>88</v>
      </c>
      <c r="Y4" s="214" t="s">
        <v>97</v>
      </c>
      <c r="Z4" s="64" t="s">
        <v>88</v>
      </c>
      <c r="AA4" s="214" t="s">
        <v>98</v>
      </c>
      <c r="AB4" s="64" t="s">
        <v>88</v>
      </c>
      <c r="AC4" s="214" t="s">
        <v>99</v>
      </c>
      <c r="AD4" s="60"/>
      <c r="AE4" s="60" t="s">
        <v>20</v>
      </c>
      <c r="AF4" s="60"/>
    </row>
    <row r="5" spans="1:32" ht="16.5" thickBot="1">
      <c r="A5" s="215"/>
      <c r="B5" s="24"/>
      <c r="C5" s="24"/>
      <c r="D5" s="24"/>
      <c r="E5" s="217" t="s">
        <v>64</v>
      </c>
      <c r="F5" s="65" t="s">
        <v>100</v>
      </c>
      <c r="G5" s="216" t="s">
        <v>64</v>
      </c>
      <c r="H5" s="65" t="s">
        <v>100</v>
      </c>
      <c r="I5" s="216" t="s">
        <v>64</v>
      </c>
      <c r="J5" s="65" t="s">
        <v>100</v>
      </c>
      <c r="K5" s="216" t="s">
        <v>64</v>
      </c>
      <c r="L5" s="65" t="s">
        <v>100</v>
      </c>
      <c r="M5" s="216" t="s">
        <v>64</v>
      </c>
      <c r="N5" s="65" t="s">
        <v>100</v>
      </c>
      <c r="O5" s="216" t="s">
        <v>64</v>
      </c>
      <c r="P5" s="65" t="s">
        <v>100</v>
      </c>
      <c r="Q5" s="216" t="s">
        <v>99</v>
      </c>
      <c r="R5" s="68" t="s">
        <v>100</v>
      </c>
      <c r="S5" s="216" t="s">
        <v>99</v>
      </c>
      <c r="T5" s="65" t="s">
        <v>100</v>
      </c>
      <c r="U5" s="216" t="s">
        <v>99</v>
      </c>
      <c r="V5" s="65" t="s">
        <v>100</v>
      </c>
      <c r="W5" s="216" t="s">
        <v>99</v>
      </c>
      <c r="X5" s="65" t="s">
        <v>100</v>
      </c>
      <c r="Y5" s="216" t="s">
        <v>99</v>
      </c>
      <c r="Z5" s="65" t="s">
        <v>100</v>
      </c>
      <c r="AA5" s="216" t="s">
        <v>99</v>
      </c>
      <c r="AB5" s="65" t="s">
        <v>100</v>
      </c>
      <c r="AC5" s="216" t="s">
        <v>101</v>
      </c>
      <c r="AD5" s="61" t="s">
        <v>0</v>
      </c>
      <c r="AE5" s="61" t="s">
        <v>17</v>
      </c>
      <c r="AF5" s="61" t="s">
        <v>102</v>
      </c>
    </row>
    <row r="6" spans="1:32" ht="17.25" thickTop="1" thickBot="1">
      <c r="A6" s="218" t="s">
        <v>103</v>
      </c>
      <c r="B6" s="209"/>
      <c r="D6" s="468" t="s">
        <v>124</v>
      </c>
      <c r="E6" s="604"/>
      <c r="F6" s="66"/>
      <c r="G6" s="219">
        <f>E60</f>
        <v>0</v>
      </c>
      <c r="H6" s="66"/>
      <c r="I6" s="219">
        <f>G60</f>
        <v>0</v>
      </c>
      <c r="J6" s="66"/>
      <c r="K6" s="219">
        <f>I60</f>
        <v>0</v>
      </c>
      <c r="L6" s="66"/>
      <c r="M6" s="219">
        <f>K60</f>
        <v>0</v>
      </c>
      <c r="N6" s="66"/>
      <c r="O6" s="219">
        <f>M60</f>
        <v>0</v>
      </c>
      <c r="P6" s="66"/>
      <c r="Q6" s="219">
        <f>O60</f>
        <v>0</v>
      </c>
      <c r="R6" s="605"/>
      <c r="S6" s="219">
        <f>Q60</f>
        <v>0</v>
      </c>
      <c r="T6" s="66"/>
      <c r="U6" s="219">
        <f>S60</f>
        <v>0</v>
      </c>
      <c r="V6" s="66"/>
      <c r="W6" s="219">
        <f>U60</f>
        <v>0</v>
      </c>
      <c r="X6" s="66"/>
      <c r="Y6" s="219">
        <f>W60</f>
        <v>0</v>
      </c>
      <c r="Z6" s="66"/>
      <c r="AA6" s="219">
        <f>Y60</f>
        <v>0</v>
      </c>
      <c r="AB6" s="66"/>
      <c r="AC6" s="219">
        <f>AA60</f>
        <v>0</v>
      </c>
      <c r="AD6" s="62">
        <f>AC60</f>
        <v>0</v>
      </c>
      <c r="AE6" s="62"/>
      <c r="AF6" s="63"/>
    </row>
    <row r="7" spans="1:32" ht="16.5" thickTop="1">
      <c r="A7" s="460"/>
      <c r="B7" s="423"/>
      <c r="C7" s="69"/>
      <c r="D7" s="69"/>
      <c r="E7" s="1632" t="s">
        <v>265</v>
      </c>
      <c r="F7" s="1633"/>
      <c r="G7" s="1633"/>
      <c r="H7" s="1633"/>
      <c r="I7" s="1633"/>
      <c r="J7" s="1633"/>
      <c r="K7" s="1633"/>
      <c r="L7" s="1633"/>
      <c r="M7" s="1633"/>
      <c r="N7" s="1633"/>
      <c r="O7" s="1633"/>
      <c r="P7" s="1633"/>
      <c r="Q7" s="1633"/>
      <c r="R7" s="1634"/>
      <c r="S7" s="70"/>
      <c r="T7" s="67"/>
      <c r="U7" s="70"/>
      <c r="V7" s="67"/>
      <c r="W7" s="70"/>
      <c r="X7" s="67"/>
      <c r="Y7" s="70"/>
      <c r="Z7" s="67"/>
      <c r="AA7" s="70"/>
      <c r="AB7" s="67"/>
      <c r="AC7" s="70"/>
      <c r="AD7" s="1236"/>
      <c r="AE7" s="70"/>
      <c r="AF7" s="614"/>
    </row>
    <row r="8" spans="1:32" ht="15.75">
      <c r="A8" s="71" t="s">
        <v>104</v>
      </c>
      <c r="B8" s="582"/>
      <c r="C8" s="428"/>
      <c r="D8" s="428"/>
      <c r="E8" s="429"/>
      <c r="F8" s="178"/>
      <c r="G8" s="430"/>
      <c r="H8" s="178"/>
      <c r="I8" s="430"/>
      <c r="J8" s="178"/>
      <c r="K8" s="430"/>
      <c r="L8" s="178"/>
      <c r="M8" s="430"/>
      <c r="N8" s="178"/>
      <c r="O8" s="430"/>
      <c r="P8" s="178"/>
      <c r="Q8" s="430"/>
      <c r="R8" s="606"/>
      <c r="S8" s="430"/>
      <c r="T8" s="178"/>
      <c r="U8" s="430"/>
      <c r="V8" s="178"/>
      <c r="W8" s="430"/>
      <c r="X8" s="178"/>
      <c r="Y8" s="430"/>
      <c r="Z8" s="178"/>
      <c r="AA8" s="430"/>
      <c r="AB8" s="178"/>
      <c r="AC8" s="584"/>
      <c r="AD8" s="1237"/>
      <c r="AE8" s="430"/>
      <c r="AF8" s="584"/>
    </row>
    <row r="9" spans="1:32" ht="15.75">
      <c r="A9" s="461" t="s">
        <v>319</v>
      </c>
      <c r="B9" s="153"/>
      <c r="C9" s="146"/>
      <c r="D9" s="1224"/>
      <c r="E9" s="860"/>
      <c r="F9" s="441"/>
      <c r="G9" s="569"/>
      <c r="H9" s="441"/>
      <c r="I9" s="569"/>
      <c r="J9" s="441"/>
      <c r="K9" s="569"/>
      <c r="L9" s="441"/>
      <c r="M9" s="569"/>
      <c r="N9" s="441"/>
      <c r="O9" s="569"/>
      <c r="P9" s="441"/>
      <c r="Q9" s="569"/>
      <c r="R9" s="574"/>
      <c r="S9" s="1235"/>
      <c r="T9" s="441"/>
      <c r="U9" s="569"/>
      <c r="V9" s="441"/>
      <c r="W9" s="569"/>
      <c r="X9" s="441"/>
      <c r="Y9" s="569"/>
      <c r="Z9" s="441"/>
      <c r="AA9" s="569"/>
      <c r="AB9" s="441"/>
      <c r="AC9" s="861"/>
      <c r="AD9" s="1212"/>
      <c r="AE9" s="1169"/>
      <c r="AF9" s="442"/>
    </row>
    <row r="10" spans="1:32" ht="15.75">
      <c r="A10" s="462"/>
      <c r="B10" s="323" t="s">
        <v>163</v>
      </c>
      <c r="C10" s="322">
        <v>8011</v>
      </c>
      <c r="D10" s="1224"/>
      <c r="E10" s="433"/>
      <c r="F10" s="593" t="str">
        <f>IF($AE10&lt;1," ",IF(E10&lt;1," ",(E10)/$AE10))</f>
        <v xml:space="preserve"> </v>
      </c>
      <c r="G10" s="445"/>
      <c r="H10" s="593" t="str">
        <f>IF($AE10&lt;1," ",IF(G10&lt;1," ",(G10)/$AE10))</f>
        <v xml:space="preserve"> </v>
      </c>
      <c r="I10" s="445"/>
      <c r="J10" s="593" t="str">
        <f>IF($AE10&lt;1," ",IF(I10&lt;1," ",(I10)/$AE10))</f>
        <v xml:space="preserve"> </v>
      </c>
      <c r="K10" s="445"/>
      <c r="L10" s="593" t="str">
        <f>IF($AE10&lt;1," ",IF(K10&lt;1," ",(K10)/$AE10))</f>
        <v xml:space="preserve"> </v>
      </c>
      <c r="M10" s="445"/>
      <c r="N10" s="390" t="str">
        <f>IF($AE10&lt;1," ",IF(M10&lt;1," ",(M10)/$AE10))</f>
        <v xml:space="preserve"> </v>
      </c>
      <c r="O10" s="445"/>
      <c r="P10" s="390" t="str">
        <f>IF($AE10&lt;1," ",IF(O10&lt;1," ",(O10)/$AE10))</f>
        <v xml:space="preserve"> </v>
      </c>
      <c r="Q10" s="445"/>
      <c r="R10" s="391" t="str">
        <f>IF($AE10&lt;1," ",IF(Q10&lt;1," ",(Q10)/$AE10))</f>
        <v xml:space="preserve"> </v>
      </c>
      <c r="S10" s="432"/>
      <c r="T10" s="390" t="str">
        <f>IF($AE10&lt;1," ",IF(S10&lt;1," ",(S10)/$AE10))</f>
        <v xml:space="preserve"> </v>
      </c>
      <c r="U10" s="445"/>
      <c r="V10" s="390" t="str">
        <f>IF($AE10&lt;1," ",IF(U10&lt;1," ",(U10)/$AE10))</f>
        <v xml:space="preserve"> </v>
      </c>
      <c r="W10" s="445"/>
      <c r="X10" s="390" t="str">
        <f>IF($AE10&lt;1," ",IF(W10&lt;1," ",(W10)/$AE10))</f>
        <v xml:space="preserve"> </v>
      </c>
      <c r="Y10" s="445"/>
      <c r="Z10" s="390" t="str">
        <f>IF($AE10&lt;1," ",IF(Y10&lt;1," ",(Y10)/$AE10))</f>
        <v xml:space="preserve"> </v>
      </c>
      <c r="AA10" s="445"/>
      <c r="AB10" s="390" t="str">
        <f>IF($AE10&lt;1," ",IF(AA10&lt;1," ",(AA10)/$AE10))</f>
        <v xml:space="preserve"> </v>
      </c>
      <c r="AC10" s="450"/>
      <c r="AD10" s="434">
        <f>+E10+G10+I10+K10+M10+O10+Q10+S10+U10+W10+Y10+AA10+AC10</f>
        <v>0</v>
      </c>
      <c r="AE10" s="434">
        <f>'2nd Interim-Summary MYP'!H13</f>
        <v>0</v>
      </c>
      <c r="AF10" s="434">
        <f>+AE10-AD10</f>
        <v>0</v>
      </c>
    </row>
    <row r="11" spans="1:32" ht="15.75">
      <c r="A11" s="462"/>
      <c r="B11" s="146" t="s">
        <v>164</v>
      </c>
      <c r="C11" s="322">
        <v>8012</v>
      </c>
      <c r="D11" s="1224"/>
      <c r="E11" s="433"/>
      <c r="F11" s="593" t="str">
        <f>IF($AE11&lt;1," ",IF(E11&lt;1," ",(E11)/$AE11))</f>
        <v xml:space="preserve"> </v>
      </c>
      <c r="G11" s="445"/>
      <c r="H11" s="593" t="str">
        <f>IF($AE11&lt;1," ",IF(G11&lt;1," ",(G11)/$AE11))</f>
        <v xml:space="preserve"> </v>
      </c>
      <c r="I11" s="445"/>
      <c r="J11" s="593" t="str">
        <f>IF($AE11&lt;1," ",IF(I11&lt;1," ",(I11)/$AE11))</f>
        <v xml:space="preserve"> </v>
      </c>
      <c r="K11" s="445"/>
      <c r="L11" s="593" t="str">
        <f>IF($AE11&lt;1," ",IF(K11&lt;1," ",(K11)/$AE11))</f>
        <v xml:space="preserve"> </v>
      </c>
      <c r="M11" s="445"/>
      <c r="N11" s="390" t="str">
        <f>IF($AE11&lt;1," ",IF(M11&lt;1," ",(M11)/$AE11))</f>
        <v xml:space="preserve"> </v>
      </c>
      <c r="O11" s="445"/>
      <c r="P11" s="390" t="str">
        <f>IF($AE11&lt;1," ",IF(O11&lt;1," ",(O11)/$AE11))</f>
        <v xml:space="preserve"> </v>
      </c>
      <c r="Q11" s="445"/>
      <c r="R11" s="391" t="str">
        <f>IF($AE11&lt;1," ",IF(Q11&lt;1," ",(Q11)/$AE11))</f>
        <v xml:space="preserve"> </v>
      </c>
      <c r="S11" s="432"/>
      <c r="T11" s="390" t="str">
        <f>IF($AE11&lt;1," ",IF(S11&lt;1," ",(S11)/$AE11))</f>
        <v xml:space="preserve"> </v>
      </c>
      <c r="U11" s="445"/>
      <c r="V11" s="390" t="str">
        <f>IF($AE11&lt;1," ",IF(U11&lt;1," ",(U11)/$AE11))</f>
        <v xml:space="preserve"> </v>
      </c>
      <c r="W11" s="445"/>
      <c r="X11" s="390" t="str">
        <f>IF($AE11&lt;1," ",IF(W11&lt;1," ",(W11)/$AE11))</f>
        <v xml:space="preserve"> </v>
      </c>
      <c r="Y11" s="445"/>
      <c r="Z11" s="390" t="str">
        <f>IF($AE11&lt;1," ",IF(Y11&lt;1," ",(Y11)/$AE11))</f>
        <v xml:space="preserve"> </v>
      </c>
      <c r="AA11" s="445"/>
      <c r="AB11" s="390" t="str">
        <f>IF($AE11&lt;1," ",IF(AA11&lt;1," ",(AA11)/$AE11))</f>
        <v xml:space="preserve"> </v>
      </c>
      <c r="AC11" s="450"/>
      <c r="AD11" s="434">
        <f>+E11+G11+I11+K11+M11+O11+Q11+S11+U11+W11+Y11+AA11+AC11</f>
        <v>0</v>
      </c>
      <c r="AE11" s="434">
        <f>'2nd Interim-Summary MYP'!H14</f>
        <v>0</v>
      </c>
      <c r="AF11" s="434">
        <f>+AE11-AD11</f>
        <v>0</v>
      </c>
    </row>
    <row r="12" spans="1:32" ht="15.75">
      <c r="A12" s="462"/>
      <c r="B12" s="146" t="s">
        <v>317</v>
      </c>
      <c r="C12" s="322">
        <v>8019</v>
      </c>
      <c r="D12" s="1228"/>
      <c r="E12" s="433"/>
      <c r="F12" s="593" t="str">
        <f>IF($AE12&lt;1," ",IF(E12&lt;1," ",(E12)/$AE12))</f>
        <v xml:space="preserve"> </v>
      </c>
      <c r="G12" s="445"/>
      <c r="H12" s="593" t="str">
        <f>IF($AE12&lt;1," ",IF(G12&lt;1," ",(G12)/$AE12))</f>
        <v xml:space="preserve"> </v>
      </c>
      <c r="I12" s="445"/>
      <c r="J12" s="593" t="str">
        <f>IF($AE12&lt;1," ",IF(I12&lt;1," ",(I12)/$AE12))</f>
        <v xml:space="preserve"> </v>
      </c>
      <c r="K12" s="445"/>
      <c r="L12" s="593" t="str">
        <f>IF($AE12&lt;1," ",IF(K12&lt;1," ",(K12)/$AE12))</f>
        <v xml:space="preserve"> </v>
      </c>
      <c r="M12" s="445"/>
      <c r="N12" s="390" t="str">
        <f>IF($AE12&lt;1," ",IF(M12&lt;1," ",(M12)/$AE12))</f>
        <v xml:space="preserve"> </v>
      </c>
      <c r="O12" s="445"/>
      <c r="P12" s="390" t="str">
        <f>IF($AE12&lt;1," ",IF(O12&lt;1," ",(O12)/$AE12))</f>
        <v xml:space="preserve"> </v>
      </c>
      <c r="Q12" s="445"/>
      <c r="R12" s="391" t="str">
        <f>IF($AE12&lt;1," ",IF(Q12&lt;1," ",(Q12)/$AE12))</f>
        <v xml:space="preserve"> </v>
      </c>
      <c r="S12" s="432"/>
      <c r="T12" s="390" t="str">
        <f>IF($AE12&lt;1," ",IF(S12&lt;1," ",(S12)/$AE12))</f>
        <v xml:space="preserve"> </v>
      </c>
      <c r="U12" s="445"/>
      <c r="V12" s="390" t="str">
        <f>IF($AE12&lt;1," ",IF(U12&lt;1," ",(U12)/$AE12))</f>
        <v xml:space="preserve"> </v>
      </c>
      <c r="W12" s="445"/>
      <c r="X12" s="390" t="str">
        <f>IF($AE12&lt;1," ",IF(W12&lt;1," ",(W12)/$AE12))</f>
        <v xml:space="preserve"> </v>
      </c>
      <c r="Y12" s="445"/>
      <c r="Z12" s="390" t="str">
        <f>IF($AE12&lt;1," ",IF(Y12&lt;1," ",(Y12)/$AE12))</f>
        <v xml:space="preserve"> </v>
      </c>
      <c r="AA12" s="445"/>
      <c r="AB12" s="390" t="str">
        <f>IF($AE12&lt;1," ",IF(AA12&lt;1," ",(AA12)/$AE12))</f>
        <v xml:space="preserve"> </v>
      </c>
      <c r="AC12" s="450"/>
      <c r="AD12" s="434">
        <f>+E12+G12+I12+K12+M12+O12+Q12+S12+U12+W12+Y12+AA12+AC12</f>
        <v>0</v>
      </c>
      <c r="AE12" s="435">
        <f>'2nd Interim-Summary MYP'!H15</f>
        <v>0</v>
      </c>
      <c r="AF12" s="434">
        <f>+AE12-AD12</f>
        <v>0</v>
      </c>
    </row>
    <row r="13" spans="1:32" ht="15.75">
      <c r="A13" s="462"/>
      <c r="B13" s="146" t="s">
        <v>318</v>
      </c>
      <c r="C13" s="322">
        <v>8096</v>
      </c>
      <c r="D13" s="1228"/>
      <c r="E13" s="433"/>
      <c r="F13" s="593" t="str">
        <f>IF($AE13&lt;1," ",IF(E13&lt;1," ",(E13)/$AE13))</f>
        <v xml:space="preserve"> </v>
      </c>
      <c r="G13" s="445"/>
      <c r="H13" s="593" t="str">
        <f>IF($AE13&lt;1," ",IF(G13&lt;1," ",(G13)/$AE13))</f>
        <v xml:space="preserve"> </v>
      </c>
      <c r="I13" s="445"/>
      <c r="J13" s="593" t="str">
        <f>IF($AE13&lt;1," ",IF(I13&lt;1," ",(I13)/$AE13))</f>
        <v xml:space="preserve"> </v>
      </c>
      <c r="K13" s="445"/>
      <c r="L13" s="593" t="str">
        <f>IF($AE13&lt;1," ",IF(K13&lt;1," ",(K13)/$AE13))</f>
        <v xml:space="preserve"> </v>
      </c>
      <c r="M13" s="445"/>
      <c r="N13" s="390" t="str">
        <f>IF($AE13&lt;1," ",IF(M13&lt;1," ",(M13)/$AE13))</f>
        <v xml:space="preserve"> </v>
      </c>
      <c r="O13" s="445"/>
      <c r="P13" s="390" t="str">
        <f>IF($AE13&lt;1," ",IF(O13&lt;1," ",(O13)/$AE13))</f>
        <v xml:space="preserve"> </v>
      </c>
      <c r="Q13" s="445"/>
      <c r="R13" s="391" t="str">
        <f>IF($AE13&lt;1," ",IF(Q13&lt;1," ",(Q13)/$AE13))</f>
        <v xml:space="preserve"> </v>
      </c>
      <c r="S13" s="432"/>
      <c r="T13" s="390" t="str">
        <f>IF($AE13&lt;1," ",IF(S13&lt;1," ",(S13)/$AE13))</f>
        <v xml:space="preserve"> </v>
      </c>
      <c r="U13" s="445"/>
      <c r="V13" s="390" t="str">
        <f>IF($AE13&lt;1," ",IF(U13&lt;1," ",(U13)/$AE13))</f>
        <v xml:space="preserve"> </v>
      </c>
      <c r="W13" s="445"/>
      <c r="X13" s="390" t="str">
        <f>IF($AE13&lt;1," ",IF(W13&lt;1," ",(W13)/$AE13))</f>
        <v xml:space="preserve"> </v>
      </c>
      <c r="Y13" s="445"/>
      <c r="Z13" s="390" t="str">
        <f>IF($AE13&lt;1," ",IF(Y13&lt;1," ",(Y13)/$AE13))</f>
        <v xml:space="preserve"> </v>
      </c>
      <c r="AA13" s="445"/>
      <c r="AB13" s="390" t="str">
        <f>IF($AE13&lt;1," ",IF(AA13&lt;1," ",(AA13)/$AE13))</f>
        <v xml:space="preserve"> </v>
      </c>
      <c r="AC13" s="450"/>
      <c r="AD13" s="434">
        <f>+E13+G13+I13+K13+M13+O13+Q13+S13+U13+W13+Y13+AA13+AC13</f>
        <v>0</v>
      </c>
      <c r="AE13" s="434">
        <f>'2nd Interim-Summary MYP'!H16</f>
        <v>0</v>
      </c>
      <c r="AF13" s="434">
        <f>+AE13-AD13</f>
        <v>0</v>
      </c>
    </row>
    <row r="14" spans="1:32" ht="15.75">
      <c r="A14" s="461" t="s">
        <v>320</v>
      </c>
      <c r="B14" s="153"/>
      <c r="C14" s="322" t="s">
        <v>105</v>
      </c>
      <c r="D14" s="1224"/>
      <c r="E14" s="433"/>
      <c r="F14" s="593" t="str">
        <f>IF($AE14&lt;1," ",IF(E14&lt;1," ",(E14)/$AE14))</f>
        <v xml:space="preserve"> </v>
      </c>
      <c r="G14" s="445"/>
      <c r="H14" s="593" t="str">
        <f>IF($AE14&lt;1," ",IF(G14&lt;1," ",(G14)/$AE14))</f>
        <v xml:space="preserve"> </v>
      </c>
      <c r="I14" s="445"/>
      <c r="J14" s="593" t="str">
        <f>IF($AE14&lt;1," ",IF(I14&lt;1," ",(I14)/$AE14))</f>
        <v xml:space="preserve"> </v>
      </c>
      <c r="K14" s="445"/>
      <c r="L14" s="593" t="str">
        <f>IF($AE14&lt;1," ",IF(K14&lt;1," ",(K14)/$AE14))</f>
        <v xml:space="preserve"> </v>
      </c>
      <c r="M14" s="445"/>
      <c r="N14" s="390" t="str">
        <f>IF($AE14&lt;1," ",IF(M14&lt;1," ",(M14)/$AE14))</f>
        <v xml:space="preserve"> </v>
      </c>
      <c r="O14" s="445"/>
      <c r="P14" s="390" t="str">
        <f>IF($AE14&lt;1," ",IF(O14&lt;1," ",(O14)/$AE14))</f>
        <v xml:space="preserve"> </v>
      </c>
      <c r="Q14" s="445"/>
      <c r="R14" s="391" t="str">
        <f>IF($AE14&lt;1," ",IF(Q14&lt;1," ",(Q14)/$AE14))</f>
        <v xml:space="preserve"> </v>
      </c>
      <c r="S14" s="432"/>
      <c r="T14" s="390" t="str">
        <f>IF($AE14&lt;1," ",IF(S14&lt;1," ",(S14)/$AE14))</f>
        <v xml:space="preserve"> </v>
      </c>
      <c r="U14" s="445"/>
      <c r="V14" s="390" t="str">
        <f>IF($AE14&lt;1," ",IF(U14&lt;1," ",(U14)/$AE14))</f>
        <v xml:space="preserve"> </v>
      </c>
      <c r="W14" s="445"/>
      <c r="X14" s="390" t="str">
        <f>IF($AE14&lt;1," ",IF(W14&lt;1," ",(W14)/$AE14))</f>
        <v xml:space="preserve"> </v>
      </c>
      <c r="Y14" s="445"/>
      <c r="Z14" s="390" t="str">
        <f>IF($AE14&lt;1," ",IF(Y14&lt;1," ",(Y14)/$AE14))</f>
        <v xml:space="preserve"> </v>
      </c>
      <c r="AA14" s="445"/>
      <c r="AB14" s="390" t="str">
        <f>IF($AE14&lt;1," ",IF(AA14&lt;1," ",(AA14)/$AE14))</f>
        <v xml:space="preserve"> </v>
      </c>
      <c r="AC14" s="450"/>
      <c r="AD14" s="434">
        <f>+E14+G14+I14+K14+M14+O14+Q14+S14+U14+W14+Y14+AA14+AC14</f>
        <v>0</v>
      </c>
      <c r="AE14" s="434">
        <f>'2nd Interim-Summary MYP'!H17</f>
        <v>0</v>
      </c>
      <c r="AF14" s="434">
        <f t="shared" ref="AF14:AF22" si="0">+AE14-AD14</f>
        <v>0</v>
      </c>
    </row>
    <row r="15" spans="1:32" ht="15.75">
      <c r="A15" s="462" t="s">
        <v>321</v>
      </c>
      <c r="B15" s="146"/>
      <c r="C15" s="146"/>
      <c r="D15" s="1224"/>
      <c r="E15" s="570"/>
      <c r="F15" s="593"/>
      <c r="G15" s="446"/>
      <c r="H15" s="593"/>
      <c r="I15" s="446"/>
      <c r="J15" s="593"/>
      <c r="K15" s="446"/>
      <c r="L15" s="593"/>
      <c r="M15" s="446"/>
      <c r="N15" s="390"/>
      <c r="O15" s="446"/>
      <c r="P15" s="390"/>
      <c r="Q15" s="446"/>
      <c r="R15" s="391"/>
      <c r="S15" s="436"/>
      <c r="T15" s="390"/>
      <c r="U15" s="446"/>
      <c r="V15" s="390"/>
      <c r="W15" s="446"/>
      <c r="X15" s="390"/>
      <c r="Y15" s="446"/>
      <c r="Z15" s="390"/>
      <c r="AA15" s="446"/>
      <c r="AB15" s="390"/>
      <c r="AC15" s="1198"/>
      <c r="AD15" s="434"/>
      <c r="AE15" s="434"/>
      <c r="AF15" s="434"/>
    </row>
    <row r="16" spans="1:32" ht="15.75">
      <c r="A16" s="462"/>
      <c r="B16" s="146" t="s">
        <v>322</v>
      </c>
      <c r="C16" s="322">
        <v>8560</v>
      </c>
      <c r="D16" s="1224"/>
      <c r="E16" s="433"/>
      <c r="F16" s="593" t="e">
        <f>IF($AE16&lt;1," ",IF(E16&lt;1," ",(E16)/$AE16))</f>
        <v>#VALUE!</v>
      </c>
      <c r="G16" s="445"/>
      <c r="H16" s="593" t="e">
        <f>IF($AE16&lt;1," ",IF(G16&lt;1," ",(G16)/$AE16))</f>
        <v>#VALUE!</v>
      </c>
      <c r="I16" s="445"/>
      <c r="J16" s="593" t="e">
        <f>IF($AE16&lt;1," ",IF(I16&lt;1," ",(I16)/$AE16))</f>
        <v>#VALUE!</v>
      </c>
      <c r="K16" s="445"/>
      <c r="L16" s="593" t="e">
        <f>IF($AE16&lt;1," ",IF(K16&lt;1," ",(K16)/$AE16))</f>
        <v>#VALUE!</v>
      </c>
      <c r="M16" s="445"/>
      <c r="N16" s="390" t="e">
        <f>IF($AE16&lt;1," ",IF(M16&lt;1," ",(M16)/$AE16))</f>
        <v>#VALUE!</v>
      </c>
      <c r="O16" s="445"/>
      <c r="P16" s="390" t="e">
        <f>IF($AE16&lt;1," ",IF(O16&lt;1," ",(O16)/$AE16))</f>
        <v>#VALUE!</v>
      </c>
      <c r="Q16" s="445"/>
      <c r="R16" s="391" t="e">
        <f>IF($AE16&lt;1," ",IF(Q16&lt;1," ",(Q16)/$AE16))</f>
        <v>#VALUE!</v>
      </c>
      <c r="S16" s="432"/>
      <c r="T16" s="390" t="e">
        <f>IF($AE16&lt;1," ",IF(S16&lt;1," ",(S16)/$AE16))</f>
        <v>#VALUE!</v>
      </c>
      <c r="U16" s="445"/>
      <c r="V16" s="390" t="e">
        <f>IF($AE16&lt;1," ",IF(U16&lt;1," ",(U16)/$AE16))</f>
        <v>#VALUE!</v>
      </c>
      <c r="W16" s="445"/>
      <c r="X16" s="390" t="e">
        <f>IF($AE16&lt;1," ",IF(W16&lt;1," ",(W16)/$AE16))</f>
        <v>#VALUE!</v>
      </c>
      <c r="Y16" s="445"/>
      <c r="Z16" s="390" t="e">
        <f>IF($AE16&lt;1," ",IF(Y16&lt;1," ",(Y16)/$AE16))</f>
        <v>#VALUE!</v>
      </c>
      <c r="AA16" s="445"/>
      <c r="AB16" s="390" t="e">
        <f>IF($AE16&lt;1," ",IF(AA16&lt;1," ",(AA16)/$AE16))</f>
        <v>#VALUE!</v>
      </c>
      <c r="AC16" s="450"/>
      <c r="AD16" s="434">
        <f>+E16+G16+I16+K16+M16+O16+Q16+S16+U16+W16+Y16+AA16+AC16</f>
        <v>0</v>
      </c>
      <c r="AE16" s="434" t="e">
        <f>'2nd Interim-Summary MYP'!H19</f>
        <v>#VALUE!</v>
      </c>
      <c r="AF16" s="434" t="e">
        <f t="shared" si="0"/>
        <v>#VALUE!</v>
      </c>
    </row>
    <row r="17" spans="1:32" ht="15.75">
      <c r="A17" s="462"/>
      <c r="B17" s="146" t="s">
        <v>323</v>
      </c>
      <c r="C17" s="322">
        <v>8560</v>
      </c>
      <c r="D17" s="1224"/>
      <c r="E17" s="433"/>
      <c r="F17" s="593" t="e">
        <f>IF($AE17&lt;1," ",IF(E17&lt;1," ",(E17)/$AE17))</f>
        <v>#VALUE!</v>
      </c>
      <c r="G17" s="445"/>
      <c r="H17" s="593" t="e">
        <f>IF($AE17&lt;1," ",IF(G17&lt;1," ",(G17)/$AE17))</f>
        <v>#VALUE!</v>
      </c>
      <c r="I17" s="445"/>
      <c r="J17" s="593" t="e">
        <f>IF($AE17&lt;1," ",IF(I17&lt;1," ",(I17)/$AE17))</f>
        <v>#VALUE!</v>
      </c>
      <c r="K17" s="445"/>
      <c r="L17" s="593" t="e">
        <f>IF($AE17&lt;1," ",IF(K17&lt;1," ",(K17)/$AE17))</f>
        <v>#VALUE!</v>
      </c>
      <c r="M17" s="445"/>
      <c r="N17" s="390" t="e">
        <f>IF($AE17&lt;1," ",IF(M17&lt;1," ",(M17)/$AE17))</f>
        <v>#VALUE!</v>
      </c>
      <c r="O17" s="445"/>
      <c r="P17" s="390" t="e">
        <f>IF($AE17&lt;1," ",IF(O17&lt;1," ",(O17)/$AE17))</f>
        <v>#VALUE!</v>
      </c>
      <c r="Q17" s="445"/>
      <c r="R17" s="391" t="e">
        <f>IF($AE17&lt;1," ",IF(Q17&lt;1," ",(Q17)/$AE17))</f>
        <v>#VALUE!</v>
      </c>
      <c r="S17" s="432"/>
      <c r="T17" s="390" t="e">
        <f>IF($AE17&lt;1," ",IF(S17&lt;1," ",(S17)/$AE17))</f>
        <v>#VALUE!</v>
      </c>
      <c r="U17" s="445"/>
      <c r="V17" s="390" t="e">
        <f>IF($AE17&lt;1," ",IF(U17&lt;1," ",(U17)/$AE17))</f>
        <v>#VALUE!</v>
      </c>
      <c r="W17" s="445"/>
      <c r="X17" s="390" t="e">
        <f>IF($AE17&lt;1," ",IF(W17&lt;1," ",(W17)/$AE17))</f>
        <v>#VALUE!</v>
      </c>
      <c r="Y17" s="445"/>
      <c r="Z17" s="390" t="e">
        <f>IF($AE17&lt;1," ",IF(Y17&lt;1," ",(Y17)/$AE17))</f>
        <v>#VALUE!</v>
      </c>
      <c r="AA17" s="445"/>
      <c r="AB17" s="390" t="e">
        <f>IF($AE17&lt;1," ",IF(AA17&lt;1," ",(AA17)/$AE17))</f>
        <v>#VALUE!</v>
      </c>
      <c r="AC17" s="450"/>
      <c r="AD17" s="434">
        <f>+E17+G17+I17+K17+M17+O17+Q17+S17+U17+W17+Y17+AA17+AC17</f>
        <v>0</v>
      </c>
      <c r="AE17" s="434" t="e">
        <f>'2nd Interim-Summary MYP'!H20</f>
        <v>#VALUE!</v>
      </c>
      <c r="AF17" s="434" t="e">
        <f>+AE17-AD17</f>
        <v>#VALUE!</v>
      </c>
    </row>
    <row r="18" spans="1:32" ht="15.75">
      <c r="A18" s="462"/>
      <c r="B18" s="146" t="s">
        <v>324</v>
      </c>
      <c r="C18" s="322" t="s">
        <v>106</v>
      </c>
      <c r="D18" s="1224"/>
      <c r="E18" s="433"/>
      <c r="F18" s="593" t="str">
        <f>IF($AE18&lt;1," ",IF(E18&lt;1," ",(E18)/$AE18))</f>
        <v xml:space="preserve"> </v>
      </c>
      <c r="G18" s="445"/>
      <c r="H18" s="593" t="str">
        <f>IF($AE18&lt;1," ",IF(G18&lt;1," ",(G18)/$AE18))</f>
        <v xml:space="preserve"> </v>
      </c>
      <c r="I18" s="445"/>
      <c r="J18" s="593" t="str">
        <f>IF($AE18&lt;1," ",IF(I18&lt;1," ",(I18)/$AE18))</f>
        <v xml:space="preserve"> </v>
      </c>
      <c r="K18" s="445"/>
      <c r="L18" s="593" t="str">
        <f>IF($AE18&lt;1," ",IF(K18&lt;1," ",(K18)/$AE18))</f>
        <v xml:space="preserve"> </v>
      </c>
      <c r="M18" s="445"/>
      <c r="N18" s="390" t="str">
        <f>IF($AE18&lt;1," ",IF(M18&lt;1," ",(M18)/$AE18))</f>
        <v xml:space="preserve"> </v>
      </c>
      <c r="O18" s="445"/>
      <c r="P18" s="390" t="str">
        <f>IF($AE18&lt;1," ",IF(O18&lt;1," ",(O18)/$AE18))</f>
        <v xml:space="preserve"> </v>
      </c>
      <c r="Q18" s="445"/>
      <c r="R18" s="391" t="str">
        <f>IF($AE18&lt;1," ",IF(Q18&lt;1," ",(Q18)/$AE18))</f>
        <v xml:space="preserve"> </v>
      </c>
      <c r="S18" s="432"/>
      <c r="T18" s="390" t="str">
        <f>IF($AE18&lt;1," ",IF(S18&lt;1," ",(S18)/$AE18))</f>
        <v xml:space="preserve"> </v>
      </c>
      <c r="U18" s="445"/>
      <c r="V18" s="390" t="str">
        <f>IF($AE18&lt;1," ",IF(U18&lt;1," ",(U18)/$AE18))</f>
        <v xml:space="preserve"> </v>
      </c>
      <c r="W18" s="445"/>
      <c r="X18" s="390" t="str">
        <f>IF($AE18&lt;1," ",IF(W18&lt;1," ",(W18)/$AE18))</f>
        <v xml:space="preserve"> </v>
      </c>
      <c r="Y18" s="445"/>
      <c r="Z18" s="390" t="str">
        <f>IF($AE18&lt;1," ",IF(Y18&lt;1," ",(Y18)/$AE18))</f>
        <v xml:space="preserve"> </v>
      </c>
      <c r="AA18" s="445"/>
      <c r="AB18" s="390" t="str">
        <f>IF($AE18&lt;1," ",IF(AA18&lt;1," ",(AA18)/$AE18))</f>
        <v xml:space="preserve"> </v>
      </c>
      <c r="AC18" s="450"/>
      <c r="AD18" s="434">
        <f>+E18+G18+I18+K18+M18+O18+Q18+S18+U18+W18+Y18+AA18+AC18</f>
        <v>0</v>
      </c>
      <c r="AE18" s="434">
        <f>'2nd Interim-Summary MYP'!H21</f>
        <v>0</v>
      </c>
      <c r="AF18" s="434">
        <f t="shared" si="0"/>
        <v>0</v>
      </c>
    </row>
    <row r="19" spans="1:32" ht="15.75">
      <c r="A19" s="462" t="s">
        <v>325</v>
      </c>
      <c r="B19" s="146"/>
      <c r="C19" s="146"/>
      <c r="D19" s="1224"/>
      <c r="E19" s="570"/>
      <c r="F19" s="593"/>
      <c r="G19" s="446"/>
      <c r="H19" s="593"/>
      <c r="I19" s="446"/>
      <c r="J19" s="593"/>
      <c r="K19" s="446"/>
      <c r="L19" s="593"/>
      <c r="M19" s="446"/>
      <c r="N19" s="390"/>
      <c r="O19" s="446"/>
      <c r="P19" s="390"/>
      <c r="Q19" s="446"/>
      <c r="R19" s="391"/>
      <c r="S19" s="436"/>
      <c r="T19" s="390"/>
      <c r="U19" s="446"/>
      <c r="V19" s="390"/>
      <c r="W19" s="446"/>
      <c r="X19" s="390"/>
      <c r="Y19" s="446"/>
      <c r="Z19" s="390"/>
      <c r="AA19" s="446"/>
      <c r="AB19" s="390"/>
      <c r="AC19" s="1198"/>
      <c r="AD19" s="434"/>
      <c r="AE19" s="434"/>
      <c r="AF19" s="434"/>
    </row>
    <row r="20" spans="1:32" ht="15.75">
      <c r="A20" s="462"/>
      <c r="B20" s="146" t="s">
        <v>249</v>
      </c>
      <c r="C20" s="322">
        <v>8660</v>
      </c>
      <c r="D20" s="1224"/>
      <c r="E20" s="433"/>
      <c r="F20" s="593" t="str">
        <f>IF($AE20&lt;1," ",IF(E20&lt;1," ",(E20)/$AE20))</f>
        <v xml:space="preserve"> </v>
      </c>
      <c r="G20" s="445"/>
      <c r="H20" s="593" t="str">
        <f>IF($AE20&lt;1," ",IF(G20&lt;1," ",(G20)/$AE20))</f>
        <v xml:space="preserve"> </v>
      </c>
      <c r="I20" s="445"/>
      <c r="J20" s="593" t="str">
        <f>IF($AE20&lt;1," ",IF(I20&lt;1," ",(I20)/$AE20))</f>
        <v xml:space="preserve"> </v>
      </c>
      <c r="K20" s="445"/>
      <c r="L20" s="593" t="str">
        <f>IF($AE20&lt;1," ",IF(K20&lt;1," ",(K20)/$AE20))</f>
        <v xml:space="preserve"> </v>
      </c>
      <c r="M20" s="445"/>
      <c r="N20" s="390" t="str">
        <f>IF($AE20&lt;1," ",IF(M20&lt;1," ",(M20)/$AE20))</f>
        <v xml:space="preserve"> </v>
      </c>
      <c r="O20" s="445"/>
      <c r="P20" s="390" t="str">
        <f>IF($AE20&lt;1," ",IF(O20&lt;1," ",(O20)/$AE20))</f>
        <v xml:space="preserve"> </v>
      </c>
      <c r="Q20" s="445"/>
      <c r="R20" s="391" t="str">
        <f>IF($AE20&lt;1," ",IF(Q20&lt;1," ",(Q20)/$AE20))</f>
        <v xml:space="preserve"> </v>
      </c>
      <c r="S20" s="432"/>
      <c r="T20" s="390" t="str">
        <f>IF($AE20&lt;1," ",IF(S20&lt;1," ",(S20)/$AE20))</f>
        <v xml:space="preserve"> </v>
      </c>
      <c r="U20" s="445"/>
      <c r="V20" s="390" t="str">
        <f>IF($AE20&lt;1," ",IF(U20&lt;1," ",(U20)/$AE20))</f>
        <v xml:space="preserve"> </v>
      </c>
      <c r="W20" s="445"/>
      <c r="X20" s="390" t="str">
        <f>IF($AE20&lt;1," ",IF(W20&lt;1," ",(W20)/$AE20))</f>
        <v xml:space="preserve"> </v>
      </c>
      <c r="Y20" s="445"/>
      <c r="Z20" s="390" t="str">
        <f>IF($AE20&lt;1," ",IF(Y20&lt;1," ",(Y20)/$AE20))</f>
        <v xml:space="preserve"> </v>
      </c>
      <c r="AA20" s="445"/>
      <c r="AB20" s="390" t="str">
        <f>IF($AE20&lt;1," ",IF(AA20&lt;1," ",(AA20)/$AE20))</f>
        <v xml:space="preserve"> </v>
      </c>
      <c r="AC20" s="450"/>
      <c r="AD20" s="434">
        <f>+E20+G20+I20+K20+M20+O20+Q20+S20+U20+W20+Y20+AA20+AC20</f>
        <v>0</v>
      </c>
      <c r="AE20" s="434">
        <f>'2nd Interim-Summary MYP'!H23</f>
        <v>0</v>
      </c>
      <c r="AF20" s="434">
        <f t="shared" si="0"/>
        <v>0</v>
      </c>
    </row>
    <row r="21" spans="1:32" ht="15.75">
      <c r="A21" s="462"/>
      <c r="B21" s="146" t="s">
        <v>326</v>
      </c>
      <c r="C21" s="322">
        <v>8792</v>
      </c>
      <c r="D21" s="1224"/>
      <c r="E21" s="433"/>
      <c r="F21" s="593" t="str">
        <f>IF($AE21&lt;1," ",IF(E21&lt;1," ",(E21)/$AE21))</f>
        <v xml:space="preserve"> </v>
      </c>
      <c r="G21" s="445"/>
      <c r="H21" s="593" t="str">
        <f>IF($AE21&lt;1," ",IF(G21&lt;1," ",(G21)/$AE21))</f>
        <v xml:space="preserve"> </v>
      </c>
      <c r="I21" s="445"/>
      <c r="J21" s="593" t="str">
        <f>IF($AE21&lt;1," ",IF(I21&lt;1," ",(I21)/$AE21))</f>
        <v xml:space="preserve"> </v>
      </c>
      <c r="K21" s="445"/>
      <c r="L21" s="593" t="str">
        <f>IF($AE21&lt;1," ",IF(K21&lt;1," ",(K21)/$AE21))</f>
        <v xml:space="preserve"> </v>
      </c>
      <c r="M21" s="445"/>
      <c r="N21" s="390" t="str">
        <f>IF($AE21&lt;1," ",IF(M21&lt;1," ",(M21)/$AE21))</f>
        <v xml:space="preserve"> </v>
      </c>
      <c r="O21" s="445"/>
      <c r="P21" s="390" t="str">
        <f>IF($AE21&lt;1," ",IF(O21&lt;1," ",(O21)/$AE21))</f>
        <v xml:space="preserve"> </v>
      </c>
      <c r="Q21" s="445"/>
      <c r="R21" s="391" t="str">
        <f>IF($AE21&lt;1," ",IF(Q21&lt;1," ",(Q21)/$AE21))</f>
        <v xml:space="preserve"> </v>
      </c>
      <c r="S21" s="432"/>
      <c r="T21" s="390" t="str">
        <f>IF($AE21&lt;1," ",IF(S21&lt;1," ",(S21)/$AE21))</f>
        <v xml:space="preserve"> </v>
      </c>
      <c r="U21" s="445"/>
      <c r="V21" s="390" t="str">
        <f>IF($AE21&lt;1," ",IF(U21&lt;1," ",(U21)/$AE21))</f>
        <v xml:space="preserve"> </v>
      </c>
      <c r="W21" s="445"/>
      <c r="X21" s="390" t="str">
        <f>IF($AE21&lt;1," ",IF(W21&lt;1," ",(W21)/$AE21))</f>
        <v xml:space="preserve"> </v>
      </c>
      <c r="Y21" s="445"/>
      <c r="Z21" s="390" t="str">
        <f>IF($AE21&lt;1," ",IF(Y21&lt;1," ",(Y21)/$AE21))</f>
        <v xml:space="preserve"> </v>
      </c>
      <c r="AA21" s="445"/>
      <c r="AB21" s="390" t="str">
        <f>IF($AE21&lt;1," ",IF(AA21&lt;1," ",(AA21)/$AE21))</f>
        <v xml:space="preserve"> </v>
      </c>
      <c r="AC21" s="450"/>
      <c r="AD21" s="434">
        <f>+E21+G21+I21+K21+M21+O21+Q21+S21+U21+W21+Y21+AA21+AC21</f>
        <v>0</v>
      </c>
      <c r="AE21" s="434">
        <f>'2nd Interim-Summary MYP'!H24</f>
        <v>0</v>
      </c>
      <c r="AF21" s="434">
        <f t="shared" si="0"/>
        <v>0</v>
      </c>
    </row>
    <row r="22" spans="1:32" ht="15.75">
      <c r="A22" s="462"/>
      <c r="B22" s="146" t="s">
        <v>327</v>
      </c>
      <c r="C22" s="322" t="s">
        <v>107</v>
      </c>
      <c r="D22" s="1224"/>
      <c r="E22" s="433"/>
      <c r="F22" s="593" t="str">
        <f>IF($AE22&lt;1," ",IF(E22&lt;1," ",(E22)/$AE22))</f>
        <v xml:space="preserve"> </v>
      </c>
      <c r="G22" s="445"/>
      <c r="H22" s="593" t="str">
        <f>IF($AE22&lt;1," ",IF(G22&lt;1," ",(G22)/$AE22))</f>
        <v xml:space="preserve"> </v>
      </c>
      <c r="I22" s="445"/>
      <c r="J22" s="593" t="str">
        <f>IF($AE22&lt;1," ",IF(I22&lt;1," ",(I22)/$AE22))</f>
        <v xml:space="preserve"> </v>
      </c>
      <c r="K22" s="445"/>
      <c r="L22" s="593" t="str">
        <f>IF($AE22&lt;1," ",IF(K22&lt;1," ",(K22)/$AE22))</f>
        <v xml:space="preserve"> </v>
      </c>
      <c r="M22" s="445"/>
      <c r="N22" s="390" t="str">
        <f>IF($AE22&lt;1," ",IF(M22&lt;1," ",(M22)/$AE22))</f>
        <v xml:space="preserve"> </v>
      </c>
      <c r="O22" s="445"/>
      <c r="P22" s="390" t="str">
        <f>IF($AE22&lt;1," ",IF(O22&lt;1," ",(O22)/$AE22))</f>
        <v xml:space="preserve"> </v>
      </c>
      <c r="Q22" s="445"/>
      <c r="R22" s="391" t="str">
        <f>IF($AE22&lt;1," ",IF(Q22&lt;1," ",(Q22)/$AE22))</f>
        <v xml:space="preserve"> </v>
      </c>
      <c r="S22" s="432"/>
      <c r="T22" s="390" t="str">
        <f>IF($AE22&lt;1," ",IF(S22&lt;1," ",(S22)/$AE22))</f>
        <v xml:space="preserve"> </v>
      </c>
      <c r="U22" s="445"/>
      <c r="V22" s="390" t="str">
        <f>IF($AE22&lt;1," ",IF(U22&lt;1," ",(U22)/$AE22))</f>
        <v xml:space="preserve"> </v>
      </c>
      <c r="W22" s="445"/>
      <c r="X22" s="390" t="str">
        <f>IF($AE22&lt;1," ",IF(W22&lt;1," ",(W22)/$AE22))</f>
        <v xml:space="preserve"> </v>
      </c>
      <c r="Y22" s="445"/>
      <c r="Z22" s="390" t="str">
        <f>IF($AE22&lt;1," ",IF(Y22&lt;1," ",(Y22)/$AE22))</f>
        <v xml:space="preserve"> </v>
      </c>
      <c r="AA22" s="445"/>
      <c r="AB22" s="390" t="str">
        <f>IF($AE22&lt;1," ",IF(AA22&lt;1," ",(AA22)/$AE22))</f>
        <v xml:space="preserve"> </v>
      </c>
      <c r="AC22" s="450"/>
      <c r="AD22" s="434">
        <f>+E22+G22+I22+K22+M22+O22+Q22+S22+U22+W22+Y22+AA22+AC22</f>
        <v>0</v>
      </c>
      <c r="AE22" s="434">
        <f>'2nd Interim-Summary MYP'!H25</f>
        <v>0</v>
      </c>
      <c r="AF22" s="434">
        <f t="shared" si="0"/>
        <v>0</v>
      </c>
    </row>
    <row r="23" spans="1:32" ht="16.5" thickBot="1">
      <c r="A23" s="461" t="s">
        <v>328</v>
      </c>
      <c r="B23" s="437"/>
      <c r="C23" s="438"/>
      <c r="D23" s="1229"/>
      <c r="E23" s="851">
        <f>SUM(E10:E22)</f>
        <v>0</v>
      </c>
      <c r="F23" s="595" t="e">
        <f>IF($AE23&lt;1," ",IF(E23&lt;1," ",(E23)/$AE23))</f>
        <v>#VALUE!</v>
      </c>
      <c r="G23" s="850">
        <f>SUM(G10:G22)</f>
        <v>0</v>
      </c>
      <c r="H23" s="595" t="e">
        <f>IF($AE23&lt;1," ",IF(G23&lt;1," ",(G23)/$AE23))</f>
        <v>#VALUE!</v>
      </c>
      <c r="I23" s="850">
        <f>SUM(I10:I22)</f>
        <v>0</v>
      </c>
      <c r="J23" s="595" t="e">
        <f>IF($AE23&lt;1," ",IF(I23&lt;1," ",(I23)/$AE23))</f>
        <v>#VALUE!</v>
      </c>
      <c r="K23" s="850">
        <f>SUM(K10:K22)</f>
        <v>0</v>
      </c>
      <c r="L23" s="595" t="e">
        <f>IF($AE23&lt;1," ",IF(K23&lt;1," ",(K23)/$AE23))</f>
        <v>#VALUE!</v>
      </c>
      <c r="M23" s="850">
        <f>SUM(M10:M22)</f>
        <v>0</v>
      </c>
      <c r="N23" s="439" t="e">
        <f>IF($AE23&lt;1," ",IF(M23&lt;1," ",(M23)/$AE23))</f>
        <v>#VALUE!</v>
      </c>
      <c r="O23" s="850">
        <f>SUM(O10:O22)</f>
        <v>0</v>
      </c>
      <c r="P23" s="439" t="e">
        <f>IF($AE23&lt;1," ",IF(O23&lt;1," ",(O23)/$AE23))</f>
        <v>#VALUE!</v>
      </c>
      <c r="Q23" s="850">
        <f>SUM(Q10:Q22)</f>
        <v>0</v>
      </c>
      <c r="R23" s="575" t="e">
        <f>IF($AE23&lt;1," ",IF(Q23&lt;1," ",(Q23)/$AE23))</f>
        <v>#VALUE!</v>
      </c>
      <c r="S23" s="849">
        <f>SUM(S10:S22)</f>
        <v>0</v>
      </c>
      <c r="T23" s="439" t="e">
        <f>IF($AE23&lt;1," ",IF(S23&lt;1," ",(S23)/$AE23))</f>
        <v>#VALUE!</v>
      </c>
      <c r="U23" s="850">
        <f>SUM(U10:U22)</f>
        <v>0</v>
      </c>
      <c r="V23" s="439" t="e">
        <f>IF($AE23&lt;1," ",IF(U23&lt;1," ",(U23)/$AE23))</f>
        <v>#VALUE!</v>
      </c>
      <c r="W23" s="850">
        <f>SUM(W10:W22)</f>
        <v>0</v>
      </c>
      <c r="X23" s="439" t="e">
        <f>IF($AE23&lt;1," ",IF(W23&lt;1," ",(W23)/$AE23))</f>
        <v>#VALUE!</v>
      </c>
      <c r="Y23" s="850">
        <f>SUM(Y10:Y22)</f>
        <v>0</v>
      </c>
      <c r="Z23" s="439" t="e">
        <f>IF($AE23&lt;1," ",IF(Y23&lt;1," ",(Y23)/$AE23))</f>
        <v>#VALUE!</v>
      </c>
      <c r="AA23" s="850">
        <f>SUM(AA10:AA22)</f>
        <v>0</v>
      </c>
      <c r="AB23" s="439" t="e">
        <f>IF($AE23&lt;1," ",IF(AA23&lt;1," ",(AA23)/$AE23))</f>
        <v>#VALUE!</v>
      </c>
      <c r="AC23" s="1199">
        <f>SUM(AC10:AC22)</f>
        <v>0</v>
      </c>
      <c r="AD23" s="852">
        <f>SUM(AD10:AD22)</f>
        <v>0</v>
      </c>
      <c r="AE23" s="852" t="e">
        <f>SUM(AE10:AE22)</f>
        <v>#VALUE!</v>
      </c>
      <c r="AF23" s="852" t="e">
        <f>SUM(AF10:AF22)</f>
        <v>#VALUE!</v>
      </c>
    </row>
    <row r="24" spans="1:32" ht="15.75">
      <c r="A24" s="463"/>
      <c r="B24" s="425"/>
      <c r="C24" s="76"/>
      <c r="D24" s="588"/>
      <c r="E24" s="78"/>
      <c r="F24" s="225"/>
      <c r="G24" s="78"/>
      <c r="H24" s="225"/>
      <c r="I24" s="78"/>
      <c r="J24" s="225"/>
      <c r="K24" s="78"/>
      <c r="L24" s="1213"/>
      <c r="M24" s="1214"/>
      <c r="N24" s="225"/>
      <c r="O24" s="78"/>
      <c r="P24" s="225"/>
      <c r="Q24" s="78"/>
      <c r="R24" s="576"/>
      <c r="S24" s="77"/>
      <c r="T24" s="225"/>
      <c r="U24" s="78"/>
      <c r="V24" s="225"/>
      <c r="W24" s="78"/>
      <c r="X24" s="225"/>
      <c r="Y24" s="78"/>
      <c r="Z24" s="225"/>
      <c r="AA24" s="78"/>
      <c r="AB24" s="225"/>
      <c r="AC24" s="1200"/>
      <c r="AD24" s="1161"/>
      <c r="AE24" s="1161"/>
      <c r="AF24" s="1179"/>
    </row>
    <row r="25" spans="1:32" ht="15.75">
      <c r="A25" s="71" t="s">
        <v>3</v>
      </c>
      <c r="B25" s="209"/>
      <c r="C25" s="428"/>
      <c r="D25" s="1227"/>
      <c r="E25" s="585"/>
      <c r="F25" s="539"/>
      <c r="G25" s="585"/>
      <c r="H25" s="539"/>
      <c r="I25" s="585"/>
      <c r="J25" s="539"/>
      <c r="K25" s="585"/>
      <c r="L25" s="1215"/>
      <c r="M25" s="1216"/>
      <c r="N25" s="539"/>
      <c r="O25" s="585"/>
      <c r="P25" s="539"/>
      <c r="Q25" s="585"/>
      <c r="R25" s="608"/>
      <c r="S25" s="607"/>
      <c r="T25" s="539"/>
      <c r="U25" s="585"/>
      <c r="V25" s="539"/>
      <c r="W25" s="585"/>
      <c r="X25" s="539"/>
      <c r="Y25" s="585"/>
      <c r="Z25" s="539"/>
      <c r="AA25" s="585"/>
      <c r="AB25" s="539"/>
      <c r="AC25" s="592"/>
      <c r="AD25" s="1165"/>
      <c r="AE25" s="1165"/>
      <c r="AF25" s="1174"/>
    </row>
    <row r="26" spans="1:32" ht="15.75">
      <c r="A26" s="462" t="s">
        <v>4</v>
      </c>
      <c r="B26" s="146"/>
      <c r="C26" s="322" t="s">
        <v>108</v>
      </c>
      <c r="D26" s="1224"/>
      <c r="E26" s="433"/>
      <c r="F26" s="593" t="str">
        <f>IF($AE$26&lt;1," ",IF(E26&lt;1," ",(E26)/$AE$26))</f>
        <v xml:space="preserve"> </v>
      </c>
      <c r="G26" s="445"/>
      <c r="H26" s="593" t="str">
        <f>IF($AE$26&lt;1," ",IF(G26&lt;1," ",(G26)/$AE$26))</f>
        <v xml:space="preserve"> </v>
      </c>
      <c r="I26" s="445"/>
      <c r="J26" s="593" t="str">
        <f>IF($AE$26&lt;1," ",IF(I26&lt;1," ",(I26)/$AE$26))</f>
        <v xml:space="preserve"> </v>
      </c>
      <c r="K26" s="445"/>
      <c r="L26" s="593" t="str">
        <f>IF($AE$26&lt;1," ",IF(K26&lt;1," ",(K26)/$AE$26))</f>
        <v xml:space="preserve"> </v>
      </c>
      <c r="M26" s="445"/>
      <c r="N26" s="390" t="str">
        <f>IF($AE$26&lt;1," ",IF(M26&lt;1," ",(M26)/$AE$26))</f>
        <v xml:space="preserve"> </v>
      </c>
      <c r="O26" s="445"/>
      <c r="P26" s="593" t="str">
        <f>IF($AE$26&lt;1," ",IF(O26&lt;1," ",(O26)/$AE$26))</f>
        <v xml:space="preserve"> </v>
      </c>
      <c r="Q26" s="445"/>
      <c r="R26" s="391" t="str">
        <f>IF($AE$26&lt;1," ",IF(Q26&lt;1," ",(Q26)/$AE$26))</f>
        <v xml:space="preserve"> </v>
      </c>
      <c r="S26" s="432"/>
      <c r="T26" s="390" t="str">
        <f>IF($AE$26&lt;1," ",IF(S26&lt;1," ",(S26)/$AE$26))</f>
        <v xml:space="preserve"> </v>
      </c>
      <c r="U26" s="445"/>
      <c r="V26" s="390" t="str">
        <f>IF($AE$26&lt;1," ",IF(U26&lt;1," ",(U26)/$AE$26))</f>
        <v xml:space="preserve"> </v>
      </c>
      <c r="W26" s="445"/>
      <c r="X26" s="390" t="str">
        <f>IF($AE$26&lt;1," ",IF(W26&lt;1," ",(W26)/$AE$26))</f>
        <v xml:space="preserve"> </v>
      </c>
      <c r="Y26" s="445"/>
      <c r="Z26" s="390" t="str">
        <f>IF($AE$26&lt;1," ",IF(Y26&lt;1," ",(Y26)/$AE$26))</f>
        <v xml:space="preserve"> </v>
      </c>
      <c r="AA26" s="445"/>
      <c r="AB26" s="390" t="str">
        <f>IF($AE$26&lt;1," ",IF(AA26&lt;1," ",(AA26)/$AE$26))</f>
        <v xml:space="preserve"> </v>
      </c>
      <c r="AC26" s="450"/>
      <c r="AD26" s="442">
        <f t="shared" ref="AD26:AD33" si="1">+E26+G26+I26+K26+M26+O26+Q26+S26+U26+W26+Y26+AA26+AC26</f>
        <v>0</v>
      </c>
      <c r="AE26" s="442">
        <f>'2nd Interim-Summary MYP'!H29</f>
        <v>0</v>
      </c>
      <c r="AF26" s="442">
        <f t="shared" ref="AF26:AF33" si="2">+AE26-AD26</f>
        <v>0</v>
      </c>
    </row>
    <row r="27" spans="1:32" ht="15.75">
      <c r="A27" s="462" t="s">
        <v>24</v>
      </c>
      <c r="B27" s="146"/>
      <c r="C27" s="322" t="s">
        <v>109</v>
      </c>
      <c r="D27" s="1224"/>
      <c r="E27" s="433"/>
      <c r="F27" s="593" t="str">
        <f>IF($AE$27&lt;1," ",IF(E27&lt;1," ",(E27)/$AE$27))</f>
        <v xml:space="preserve"> </v>
      </c>
      <c r="G27" s="445"/>
      <c r="H27" s="593" t="str">
        <f>IF($AE$27&lt;1," ",IF(G27&lt;1," ",(G27)/$AE$27))</f>
        <v xml:space="preserve"> </v>
      </c>
      <c r="I27" s="445"/>
      <c r="J27" s="593" t="str">
        <f>IF($AE$27&lt;1," ",IF(I27&lt;1," ",(I27)/$AE$27))</f>
        <v xml:space="preserve"> </v>
      </c>
      <c r="K27" s="445"/>
      <c r="L27" s="593" t="str">
        <f>IF($AE$27&lt;1," ",IF(K27&lt;1," ",(K27)/$AE$27))</f>
        <v xml:space="preserve"> </v>
      </c>
      <c r="M27" s="445"/>
      <c r="N27" s="390" t="str">
        <f>IF($AE$27&lt;1," ",IF(M27&lt;1," ",(M27)/$AE$27))</f>
        <v xml:space="preserve"> </v>
      </c>
      <c r="O27" s="445"/>
      <c r="P27" s="593" t="str">
        <f>IF($AE$27&lt;1," ",IF(O27&lt;1," ",(O27)/$AE$27))</f>
        <v xml:space="preserve"> </v>
      </c>
      <c r="Q27" s="445"/>
      <c r="R27" s="391" t="str">
        <f>IF($AE$27&lt;1," ",IF(Q27&lt;1," ",(Q27)/$AE$27))</f>
        <v xml:space="preserve"> </v>
      </c>
      <c r="S27" s="432"/>
      <c r="T27" s="390" t="str">
        <f>IF($AE$27&lt;1," ",IF(S27&lt;1," ",(S27)/$AE$27))</f>
        <v xml:space="preserve"> </v>
      </c>
      <c r="U27" s="445"/>
      <c r="V27" s="390" t="str">
        <f>IF($AE$27&lt;1," ",IF(U27&lt;1," ",(U27)/$AE$27))</f>
        <v xml:space="preserve"> </v>
      </c>
      <c r="W27" s="445"/>
      <c r="X27" s="390" t="str">
        <f>IF($AE$27&lt;1," ",IF(W27&lt;1," ",(W27)/$AE$27))</f>
        <v xml:space="preserve"> </v>
      </c>
      <c r="Y27" s="445"/>
      <c r="Z27" s="390" t="str">
        <f>IF($AE$27&lt;1," ",IF(Y27&lt;1," ",(Y27)/$AE$27))</f>
        <v xml:space="preserve"> </v>
      </c>
      <c r="AA27" s="445"/>
      <c r="AB27" s="390" t="str">
        <f>IF($AE$27&lt;1," ",IF(AA27&lt;1," ",(AA27)/$AE$27))</f>
        <v xml:space="preserve"> </v>
      </c>
      <c r="AC27" s="450"/>
      <c r="AD27" s="442">
        <f t="shared" si="1"/>
        <v>0</v>
      </c>
      <c r="AE27" s="442">
        <f>'2nd Interim-Summary MYP'!H30</f>
        <v>0</v>
      </c>
      <c r="AF27" s="442">
        <f t="shared" si="2"/>
        <v>0</v>
      </c>
    </row>
    <row r="28" spans="1:32" ht="15.75">
      <c r="A28" s="462" t="s">
        <v>25</v>
      </c>
      <c r="B28" s="146"/>
      <c r="C28" s="322" t="s">
        <v>110</v>
      </c>
      <c r="D28" s="1224"/>
      <c r="E28" s="433"/>
      <c r="F28" s="593" t="str">
        <f>IF($AE$28&lt;1," ",IF(E28&lt;1," ",(E28)/$AE$28))</f>
        <v xml:space="preserve"> </v>
      </c>
      <c r="G28" s="445"/>
      <c r="H28" s="593" t="str">
        <f>IF($AE$28&lt;1," ",IF(G28&lt;1," ",(G28)/$AE$28))</f>
        <v xml:space="preserve"> </v>
      </c>
      <c r="I28" s="445"/>
      <c r="J28" s="593" t="str">
        <f>IF($AE$28&lt;1," ",IF(I28&lt;1," ",(I28)/$AE$28))</f>
        <v xml:space="preserve"> </v>
      </c>
      <c r="K28" s="445"/>
      <c r="L28" s="593" t="str">
        <f>IF($AE$28&lt;1," ",IF(K28&lt;1," ",(K28)/$AE$28))</f>
        <v xml:space="preserve"> </v>
      </c>
      <c r="M28" s="445"/>
      <c r="N28" s="390" t="str">
        <f>IF($AE$28&lt;1," ",IF(M28&lt;1," ",(M28)/$AE$28))</f>
        <v xml:space="preserve"> </v>
      </c>
      <c r="O28" s="445"/>
      <c r="P28" s="593" t="str">
        <f>IF($AE$28&lt;1," ",IF(O28&lt;1," ",(O28)/$AE$28))</f>
        <v xml:space="preserve"> </v>
      </c>
      <c r="Q28" s="445"/>
      <c r="R28" s="391" t="str">
        <f>IF($AE$28&lt;1," ",IF(Q28&lt;1," ",(Q28)/$AE$28))</f>
        <v xml:space="preserve"> </v>
      </c>
      <c r="S28" s="432"/>
      <c r="T28" s="390" t="str">
        <f>IF($AE$28&lt;1," ",IF(S28&lt;1," ",(S28)/$AE$28))</f>
        <v xml:space="preserve"> </v>
      </c>
      <c r="U28" s="445"/>
      <c r="V28" s="390" t="str">
        <f>IF($AE$28&lt;1," ",IF(U28&lt;1," ",(U28)/$AE$28))</f>
        <v xml:space="preserve"> </v>
      </c>
      <c r="W28" s="445"/>
      <c r="X28" s="390" t="str">
        <f>IF($AE$28&lt;1," ",IF(W28&lt;1," ",(W28)/$AE$28))</f>
        <v xml:space="preserve"> </v>
      </c>
      <c r="Y28" s="445"/>
      <c r="Z28" s="390" t="str">
        <f>IF($AE$28&lt;1," ",IF(Y28&lt;1," ",(Y28)/$AE$28))</f>
        <v xml:space="preserve"> </v>
      </c>
      <c r="AA28" s="445"/>
      <c r="AB28" s="390" t="str">
        <f>IF($AE$28&lt;1," ",IF(AA28&lt;1," ",(AA28)/$AE$28))</f>
        <v xml:space="preserve"> </v>
      </c>
      <c r="AC28" s="450"/>
      <c r="AD28" s="442">
        <f t="shared" si="1"/>
        <v>0</v>
      </c>
      <c r="AE28" s="442">
        <f>'2nd Interim-Summary MYP'!H31</f>
        <v>0</v>
      </c>
      <c r="AF28" s="442">
        <f t="shared" si="2"/>
        <v>0</v>
      </c>
    </row>
    <row r="29" spans="1:32" ht="15.75">
      <c r="A29" s="462" t="s">
        <v>26</v>
      </c>
      <c r="B29" s="146"/>
      <c r="C29" s="322" t="s">
        <v>111</v>
      </c>
      <c r="D29" s="1224"/>
      <c r="E29" s="433"/>
      <c r="F29" s="593" t="str">
        <f>IF($AE$29&lt;1," ",IF(E29&lt;1," ",(E29)/$AE$29))</f>
        <v xml:space="preserve"> </v>
      </c>
      <c r="G29" s="445"/>
      <c r="H29" s="593" t="str">
        <f>IF($AE$29&lt;1," ",IF(G29&lt;1," ",(G29)/$AE$29))</f>
        <v xml:space="preserve"> </v>
      </c>
      <c r="I29" s="445"/>
      <c r="J29" s="593" t="str">
        <f>IF($AE$29&lt;1," ",IF(I29&lt;1," ",(I29)/$AE$29))</f>
        <v xml:space="preserve"> </v>
      </c>
      <c r="K29" s="445"/>
      <c r="L29" s="593" t="str">
        <f>IF($AE$29&lt;1," ",IF(K29&lt;1," ",(K29)/$AE$29))</f>
        <v xml:space="preserve"> </v>
      </c>
      <c r="M29" s="445"/>
      <c r="N29" s="390" t="str">
        <f>IF($AE$29&lt;1," ",IF(M29&lt;1," ",(M29)/$AE$29))</f>
        <v xml:space="preserve"> </v>
      </c>
      <c r="O29" s="445"/>
      <c r="P29" s="593" t="str">
        <f>IF($AE$29&lt;1," ",IF(O29&lt;1," ",(O29)/$AE$29))</f>
        <v xml:space="preserve"> </v>
      </c>
      <c r="Q29" s="445"/>
      <c r="R29" s="391" t="str">
        <f>IF($AE$29&lt;1," ",IF(Q29&lt;1," ",(Q29)/$AE$29))</f>
        <v xml:space="preserve"> </v>
      </c>
      <c r="S29" s="432"/>
      <c r="T29" s="390" t="str">
        <f>IF($AE$29&lt;1," ",IF(S29&lt;1," ",(S29)/$AE$29))</f>
        <v xml:space="preserve"> </v>
      </c>
      <c r="U29" s="445"/>
      <c r="V29" s="390" t="str">
        <f>IF($AE$29&lt;1," ",IF(U29&lt;1," ",(U29)/$AE$29))</f>
        <v xml:space="preserve"> </v>
      </c>
      <c r="W29" s="445"/>
      <c r="X29" s="390" t="str">
        <f>IF($AE$29&lt;1," ",IF(W29&lt;1," ",(W29)/$AE$29))</f>
        <v xml:space="preserve"> </v>
      </c>
      <c r="Y29" s="445"/>
      <c r="Z29" s="390" t="str">
        <f>IF($AE$29&lt;1," ",IF(Y29&lt;1," ",(Y29)/$AE$29))</f>
        <v xml:space="preserve"> </v>
      </c>
      <c r="AA29" s="445"/>
      <c r="AB29" s="390" t="str">
        <f>IF($AE$29&lt;1," ",IF(AA29&lt;1," ",(AA29)/$AE$29))</f>
        <v xml:space="preserve"> </v>
      </c>
      <c r="AC29" s="450"/>
      <c r="AD29" s="442">
        <f t="shared" si="1"/>
        <v>0</v>
      </c>
      <c r="AE29" s="442">
        <f>'2nd Interim-Summary MYP'!H32</f>
        <v>0</v>
      </c>
      <c r="AF29" s="442">
        <f t="shared" si="2"/>
        <v>0</v>
      </c>
    </row>
    <row r="30" spans="1:32" ht="15.75">
      <c r="A30" s="462" t="s">
        <v>27</v>
      </c>
      <c r="B30" s="146"/>
      <c r="C30" s="322" t="s">
        <v>112</v>
      </c>
      <c r="D30" s="1224"/>
      <c r="E30" s="433"/>
      <c r="F30" s="593" t="str">
        <f>IF($AE$30&lt;1," ",IF(E30&lt;1," ",(E30)/$AE$30))</f>
        <v xml:space="preserve"> </v>
      </c>
      <c r="G30" s="445"/>
      <c r="H30" s="593" t="str">
        <f>IF($AE$30&lt;1," ",IF(G30&lt;1," ",(G30)/$AE$30))</f>
        <v xml:space="preserve"> </v>
      </c>
      <c r="I30" s="445"/>
      <c r="J30" s="593" t="str">
        <f>IF($AE$30&lt;1," ",IF(I30&lt;1," ",(I30)/$AE$30))</f>
        <v xml:space="preserve"> </v>
      </c>
      <c r="K30" s="445"/>
      <c r="L30" s="593" t="str">
        <f>IF($AE$30&lt;1," ",IF(K30&lt;1," ",(K30)/$AE$30))</f>
        <v xml:space="preserve"> </v>
      </c>
      <c r="M30" s="445"/>
      <c r="N30" s="390" t="str">
        <f>IF($AE$30&lt;1," ",IF(M30&lt;1," ",(M30)/$AE$30))</f>
        <v xml:space="preserve"> </v>
      </c>
      <c r="O30" s="445"/>
      <c r="P30" s="593" t="str">
        <f>IF($AE$30&lt;1," ",IF(O30&lt;1," ",(O30)/$AE$30))</f>
        <v xml:space="preserve"> </v>
      </c>
      <c r="Q30" s="445"/>
      <c r="R30" s="391" t="str">
        <f>IF($AE$30&lt;1," ",IF(Q30&lt;1," ",(Q30)/$AE$30))</f>
        <v xml:space="preserve"> </v>
      </c>
      <c r="S30" s="432"/>
      <c r="T30" s="390" t="str">
        <f>IF($AE$30&lt;1," ",IF(S30&lt;1," ",(S30)/$AE$30))</f>
        <v xml:space="preserve"> </v>
      </c>
      <c r="U30" s="445"/>
      <c r="V30" s="390" t="str">
        <f>IF($AE$30&lt;1," ",IF(U30&lt;1," ",(U30)/$AE$30))</f>
        <v xml:space="preserve"> </v>
      </c>
      <c r="W30" s="445"/>
      <c r="X30" s="390" t="str">
        <f>IF($AE$30&lt;1," ",IF(W30&lt;1," ",(W30)/$AE$30))</f>
        <v xml:space="preserve"> </v>
      </c>
      <c r="Y30" s="445"/>
      <c r="Z30" s="390" t="str">
        <f>IF($AE$30&lt;1," ",IF(Y30&lt;1," ",(Y30)/$AE$30))</f>
        <v xml:space="preserve"> </v>
      </c>
      <c r="AA30" s="445"/>
      <c r="AB30" s="390" t="str">
        <f>IF($AE$30&lt;1," ",IF(AA30&lt;1," ",(AA30)/$AE$30))</f>
        <v xml:space="preserve"> </v>
      </c>
      <c r="AC30" s="450"/>
      <c r="AD30" s="442">
        <f t="shared" si="1"/>
        <v>0</v>
      </c>
      <c r="AE30" s="442">
        <f>'2nd Interim-Summary MYP'!H33</f>
        <v>0</v>
      </c>
      <c r="AF30" s="442">
        <f t="shared" si="2"/>
        <v>0</v>
      </c>
    </row>
    <row r="31" spans="1:32" ht="15.75">
      <c r="A31" s="462" t="s">
        <v>5</v>
      </c>
      <c r="B31" s="146"/>
      <c r="C31" s="322" t="s">
        <v>113</v>
      </c>
      <c r="D31" s="1224"/>
      <c r="E31" s="433"/>
      <c r="F31" s="593" t="str">
        <f>IF($AE$31&lt;1," ",IF(E31&lt;1," ",(E31)/$AE$31))</f>
        <v xml:space="preserve"> </v>
      </c>
      <c r="G31" s="445"/>
      <c r="H31" s="593" t="str">
        <f>IF($AE$31&lt;1," ",IF(G31&lt;1," ",(G31)/$AE$31))</f>
        <v xml:space="preserve"> </v>
      </c>
      <c r="I31" s="445"/>
      <c r="J31" s="593" t="str">
        <f>IF($AE$31&lt;1," ",IF(I31&lt;1," ",(I31)/$AE$31))</f>
        <v xml:space="preserve"> </v>
      </c>
      <c r="K31" s="445"/>
      <c r="L31" s="593" t="str">
        <f>IF($AE$31&lt;1," ",IF(K31&lt;1," ",(K31)/$AE$31))</f>
        <v xml:space="preserve"> </v>
      </c>
      <c r="M31" s="445"/>
      <c r="N31" s="390" t="str">
        <f>IF($AE$31&lt;1," ",IF(M31&lt;1," ",(M31)/$AE$31))</f>
        <v xml:space="preserve"> </v>
      </c>
      <c r="O31" s="445"/>
      <c r="P31" s="593" t="str">
        <f>IF($AE$31&lt;1," ",IF(O31&lt;1," ",(O31)/$AE$31))</f>
        <v xml:space="preserve"> </v>
      </c>
      <c r="Q31" s="445"/>
      <c r="R31" s="391" t="str">
        <f>IF($AE$31&lt;1," ",IF(Q31&lt;1," ",(Q31)/$AE$31))</f>
        <v xml:space="preserve"> </v>
      </c>
      <c r="S31" s="432"/>
      <c r="T31" s="390" t="str">
        <f>IF($AE$31&lt;1," ",IF(S31&lt;1," ",(S31)/$AE$31))</f>
        <v xml:space="preserve"> </v>
      </c>
      <c r="U31" s="445"/>
      <c r="V31" s="390" t="str">
        <f>IF($AE$31&lt;1," ",IF(U31&lt;1," ",(U31)/$AE$31))</f>
        <v xml:space="preserve"> </v>
      </c>
      <c r="W31" s="445"/>
      <c r="X31" s="390" t="str">
        <f>IF($AE$31&lt;1," ",IF(W31&lt;1," ",(W31)/$AE$31))</f>
        <v xml:space="preserve"> </v>
      </c>
      <c r="Y31" s="445"/>
      <c r="Z31" s="390" t="str">
        <f>IF($AE$31&lt;1," ",IF(Y31&lt;1," ",(Y31)/$AE$31))</f>
        <v xml:space="preserve"> </v>
      </c>
      <c r="AA31" s="445"/>
      <c r="AB31" s="390" t="str">
        <f>IF($AE$31&lt;1," ",IF(AA31&lt;1," ",(AA31)/$AE$31))</f>
        <v xml:space="preserve"> </v>
      </c>
      <c r="AC31" s="450"/>
      <c r="AD31" s="442">
        <f t="shared" si="1"/>
        <v>0</v>
      </c>
      <c r="AE31" s="442">
        <f>'2nd Interim-Summary MYP'!H34</f>
        <v>0</v>
      </c>
      <c r="AF31" s="442">
        <f t="shared" si="2"/>
        <v>0</v>
      </c>
    </row>
    <row r="32" spans="1:32" ht="15.75">
      <c r="A32" s="462" t="s">
        <v>28</v>
      </c>
      <c r="B32" s="146"/>
      <c r="C32" s="322" t="s">
        <v>114</v>
      </c>
      <c r="D32" s="1224"/>
      <c r="E32" s="433"/>
      <c r="F32" s="593" t="str">
        <f>IF($AE$32&lt;1," ",IF(E32&lt;1," ",(E32)/$AE$32))</f>
        <v xml:space="preserve"> </v>
      </c>
      <c r="G32" s="445"/>
      <c r="H32" s="593" t="str">
        <f>IF($AE$32&lt;1," ",IF(G32&lt;1," ",(G32)/$AE$32))</f>
        <v xml:space="preserve"> </v>
      </c>
      <c r="I32" s="445"/>
      <c r="J32" s="593" t="str">
        <f>IF($AE$32&lt;1," ",IF(I32&lt;1," ",(I32)/$AE$32))</f>
        <v xml:space="preserve"> </v>
      </c>
      <c r="K32" s="445"/>
      <c r="L32" s="593" t="str">
        <f>IF($AE$32&lt;1," ",IF(K32&lt;1," ",(K32)/$AE$32))</f>
        <v xml:space="preserve"> </v>
      </c>
      <c r="M32" s="445"/>
      <c r="N32" s="390" t="str">
        <f>IF($AE$32&lt;1," ",IF(M32&lt;1," ",(M32)/$AE$32))</f>
        <v xml:space="preserve"> </v>
      </c>
      <c r="O32" s="445"/>
      <c r="P32" s="593" t="str">
        <f>IF($AE$32&lt;1," ",IF(O32&lt;1," ",(O32)/$AE$32))</f>
        <v xml:space="preserve"> </v>
      </c>
      <c r="Q32" s="445"/>
      <c r="R32" s="391" t="str">
        <f>IF($AE$32&lt;1," ",IF(Q32&lt;1," ",(Q32)/$AE$32))</f>
        <v xml:space="preserve"> </v>
      </c>
      <c r="S32" s="432"/>
      <c r="T32" s="390" t="str">
        <f>IF($AE$32&lt;1," ",IF(S32&lt;1," ",(S32)/$AE$32))</f>
        <v xml:space="preserve"> </v>
      </c>
      <c r="U32" s="445"/>
      <c r="V32" s="390" t="str">
        <f>IF($AE$32&lt;1," ",IF(U32&lt;1," ",(U32)/$AE$32))</f>
        <v xml:space="preserve"> </v>
      </c>
      <c r="W32" s="445"/>
      <c r="X32" s="390" t="str">
        <f>IF($AE$32&lt;1," ",IF(W32&lt;1," ",(W32)/$AE$32))</f>
        <v xml:space="preserve"> </v>
      </c>
      <c r="Y32" s="445"/>
      <c r="Z32" s="390" t="str">
        <f>IF($AE$32&lt;1," ",IF(Y32&lt;1," ",(Y32)/$AE$32))</f>
        <v xml:space="preserve"> </v>
      </c>
      <c r="AA32" s="445"/>
      <c r="AB32" s="390" t="str">
        <f>IF($AE$32&lt;1," ",IF(AA32&lt;1," ",(AA32)/$AE$32))</f>
        <v xml:space="preserve"> </v>
      </c>
      <c r="AC32" s="450"/>
      <c r="AD32" s="442">
        <f t="shared" si="1"/>
        <v>0</v>
      </c>
      <c r="AE32" s="442">
        <f>'2nd Interim-Summary MYP'!H35</f>
        <v>0</v>
      </c>
      <c r="AF32" s="442">
        <f t="shared" si="2"/>
        <v>0</v>
      </c>
    </row>
    <row r="33" spans="1:32" ht="15.75">
      <c r="A33" s="462" t="s">
        <v>157</v>
      </c>
      <c r="B33" s="146"/>
      <c r="C33" s="322" t="s">
        <v>120</v>
      </c>
      <c r="D33" s="1224"/>
      <c r="E33" s="433">
        <v>0</v>
      </c>
      <c r="F33" s="593" t="str">
        <f>IF($AE33&lt;1," ",IF(E33&lt;1," ",(E33)/$AE33))</f>
        <v xml:space="preserve"> </v>
      </c>
      <c r="G33" s="445"/>
      <c r="H33" s="593" t="str">
        <f>IF($AE33&lt;1," ",IF(G33&lt;1," ",(G33)/$AE33))</f>
        <v xml:space="preserve"> </v>
      </c>
      <c r="I33" s="445"/>
      <c r="J33" s="593" t="str">
        <f>IF($AE33&lt;1," ",IF(I33&lt;1," ",(I33)/$AE33))</f>
        <v xml:space="preserve"> </v>
      </c>
      <c r="K33" s="445"/>
      <c r="L33" s="593" t="str">
        <f>IF($AE33&lt;1," ",IF(K33&lt;1," ",(K33)/$AE33))</f>
        <v xml:space="preserve"> </v>
      </c>
      <c r="M33" s="445"/>
      <c r="N33" s="390" t="str">
        <f>IF($AE33&lt;1," ",IF(M33&lt;1," ",(M33)/$AE33))</f>
        <v xml:space="preserve"> </v>
      </c>
      <c r="O33" s="445"/>
      <c r="P33" s="593" t="str">
        <f>IF($AE33&lt;1," ",IF(O33&lt;1," ",(O33)/$AE33))</f>
        <v xml:space="preserve"> </v>
      </c>
      <c r="Q33" s="445"/>
      <c r="R33" s="391" t="str">
        <f>IF($AE33&lt;1," ",IF(Q33&lt;1," ",(Q33)/$AE33))</f>
        <v xml:space="preserve"> </v>
      </c>
      <c r="S33" s="432"/>
      <c r="T33" s="390" t="str">
        <f>IF($AE33&lt;1," ",IF(S33&lt;1," ",(S33)/$AE33))</f>
        <v xml:space="preserve"> </v>
      </c>
      <c r="U33" s="445"/>
      <c r="V33" s="390" t="str">
        <f>IF($AE33&lt;1," ",IF(U33&lt;1," ",(U33)/$AE33))</f>
        <v xml:space="preserve"> </v>
      </c>
      <c r="W33" s="445"/>
      <c r="X33" s="390" t="str">
        <f>IF($AE33&lt;1," ",IF(W33&lt;1," ",(W33)/$AE33))</f>
        <v xml:space="preserve"> </v>
      </c>
      <c r="Y33" s="445"/>
      <c r="Z33" s="390" t="str">
        <f>IF($AE33&lt;1," ",IF(Y33&lt;1," ",(Y33)/$AE33))</f>
        <v xml:space="preserve"> </v>
      </c>
      <c r="AA33" s="445"/>
      <c r="AB33" s="390" t="str">
        <f>IF($AE33&lt;1," ",IF(AA33&lt;1," ",(AA33)/$AE33))</f>
        <v xml:space="preserve"> </v>
      </c>
      <c r="AC33" s="450"/>
      <c r="AD33" s="442">
        <f t="shared" si="1"/>
        <v>0</v>
      </c>
      <c r="AE33" s="442">
        <f>'2nd Interim-Summary MYP'!H36</f>
        <v>0</v>
      </c>
      <c r="AF33" s="442">
        <f t="shared" si="2"/>
        <v>0</v>
      </c>
    </row>
    <row r="34" spans="1:32" ht="16.5" thickBot="1">
      <c r="A34" s="464" t="s">
        <v>29</v>
      </c>
      <c r="B34" s="437"/>
      <c r="C34" s="438"/>
      <c r="D34" s="1229"/>
      <c r="E34" s="851">
        <f>+SUM(E26:E33)</f>
        <v>0</v>
      </c>
      <c r="F34" s="594" t="str">
        <f>IF($AE34&lt;1," ",IF(E34&lt;1," ",(E34)/$AE34))</f>
        <v xml:space="preserve"> </v>
      </c>
      <c r="G34" s="850">
        <f>+SUM(G26:G33)</f>
        <v>0</v>
      </c>
      <c r="H34" s="594" t="str">
        <f>IF($AE34&lt;1," ",IF(G34&lt;1," ",(G34)/$AE34))</f>
        <v xml:space="preserve"> </v>
      </c>
      <c r="I34" s="850">
        <f>+SUM(I26:I33)</f>
        <v>0</v>
      </c>
      <c r="J34" s="594" t="str">
        <f>IF($AE34&lt;1," ",IF(I34&lt;1," ",(I34)/$AE34))</f>
        <v xml:space="preserve"> </v>
      </c>
      <c r="K34" s="850">
        <f>+SUM(K26:K33)</f>
        <v>0</v>
      </c>
      <c r="L34" s="594" t="str">
        <f>IF($AE34&lt;1," ",IF(K34&lt;1," ",(K34)/$AE34))</f>
        <v xml:space="preserve"> </v>
      </c>
      <c r="M34" s="850">
        <f>+SUM(M26:M33)</f>
        <v>0</v>
      </c>
      <c r="N34" s="443" t="str">
        <f>IF($AE34&lt;1," ",IF(M34&lt;1," ",(M34)/$AE34))</f>
        <v xml:space="preserve"> </v>
      </c>
      <c r="O34" s="850">
        <f>+SUM(O26:O33)</f>
        <v>0</v>
      </c>
      <c r="P34" s="594" t="str">
        <f>IF($AE34&lt;1," ",IF(O34&lt;1," ",(O34)/$AE34))</f>
        <v xml:space="preserve"> </v>
      </c>
      <c r="Q34" s="850">
        <f>+SUM(Q26:Q33)</f>
        <v>0</v>
      </c>
      <c r="R34" s="577" t="str">
        <f>IF($AE34&lt;1," ",IF(Q34&lt;1," ",(Q34)/$AE34))</f>
        <v xml:space="preserve"> </v>
      </c>
      <c r="S34" s="849">
        <f>+SUM(S26:S33)</f>
        <v>0</v>
      </c>
      <c r="T34" s="443" t="str">
        <f>IF($AE34&lt;1," ",IF(S34&lt;1," ",(S34)/$AE34))</f>
        <v xml:space="preserve"> </v>
      </c>
      <c r="U34" s="850">
        <f>+SUM(U26:U33)</f>
        <v>0</v>
      </c>
      <c r="V34" s="443" t="str">
        <f>IF($AE34&lt;1," ",IF(U34&lt;1," ",(U34)/$AE34))</f>
        <v xml:space="preserve"> </v>
      </c>
      <c r="W34" s="850">
        <f>+SUM(W26:W33)</f>
        <v>0</v>
      </c>
      <c r="X34" s="443" t="str">
        <f>IF($AE34&lt;1," ",IF(W34&lt;1," ",(W34)/$AE34))</f>
        <v xml:space="preserve"> </v>
      </c>
      <c r="Y34" s="850">
        <f>+SUM(Y26:Y33)</f>
        <v>0</v>
      </c>
      <c r="Z34" s="443" t="str">
        <f>IF($AE34&lt;1," ",IF(Y34&lt;1," ",(Y34)/$AE34))</f>
        <v xml:space="preserve"> </v>
      </c>
      <c r="AA34" s="850">
        <f>+SUM(AA26:AA33)</f>
        <v>0</v>
      </c>
      <c r="AB34" s="443" t="str">
        <f>IF($AE34&lt;1," ",IF(AA34&lt;1," ",(AA34)/$AE34))</f>
        <v xml:space="preserve"> </v>
      </c>
      <c r="AC34" s="1199">
        <f>+SUM(AC26:AC33)</f>
        <v>0</v>
      </c>
      <c r="AD34" s="852">
        <f>+SUM(AD26:AD33)</f>
        <v>0</v>
      </c>
      <c r="AE34" s="852">
        <f>+SUM(AE26:AE33)</f>
        <v>0</v>
      </c>
      <c r="AF34" s="852">
        <f>+SUM(AF26:AF33)</f>
        <v>0</v>
      </c>
    </row>
    <row r="35" spans="1:32" ht="15.75">
      <c r="A35" s="465"/>
      <c r="B35" s="426"/>
      <c r="C35" s="76"/>
      <c r="D35" s="588"/>
      <c r="E35" s="80"/>
      <c r="F35" s="226"/>
      <c r="G35" s="80"/>
      <c r="H35" s="226"/>
      <c r="I35" s="80"/>
      <c r="J35" s="226"/>
      <c r="K35" s="80"/>
      <c r="L35" s="1217"/>
      <c r="M35" s="1218"/>
      <c r="N35" s="226"/>
      <c r="O35" s="80"/>
      <c r="P35" s="226"/>
      <c r="Q35" s="80"/>
      <c r="R35" s="578"/>
      <c r="S35" s="79"/>
      <c r="T35" s="226"/>
      <c r="U35" s="80"/>
      <c r="V35" s="226"/>
      <c r="W35" s="80"/>
      <c r="X35" s="226"/>
      <c r="Y35" s="80"/>
      <c r="Z35" s="226"/>
      <c r="AA35" s="80"/>
      <c r="AB35" s="226"/>
      <c r="AC35" s="220"/>
      <c r="AD35" s="1161"/>
      <c r="AE35" s="1161"/>
      <c r="AF35" s="1179"/>
    </row>
    <row r="36" spans="1:32" ht="15.75">
      <c r="A36" s="71" t="s">
        <v>115</v>
      </c>
      <c r="B36" s="209"/>
      <c r="C36" s="428"/>
      <c r="D36" s="1227"/>
      <c r="E36" s="583"/>
      <c r="F36" s="539"/>
      <c r="G36" s="583"/>
      <c r="H36" s="539"/>
      <c r="I36" s="583"/>
      <c r="J36" s="539"/>
      <c r="K36" s="583"/>
      <c r="L36" s="1215"/>
      <c r="M36" s="1219"/>
      <c r="N36" s="539"/>
      <c r="O36" s="583"/>
      <c r="P36" s="539"/>
      <c r="Q36" s="583"/>
      <c r="R36" s="608"/>
      <c r="S36" s="429"/>
      <c r="T36" s="539"/>
      <c r="U36" s="583"/>
      <c r="V36" s="539"/>
      <c r="W36" s="583"/>
      <c r="X36" s="539"/>
      <c r="Y36" s="583"/>
      <c r="Z36" s="539"/>
      <c r="AA36" s="583"/>
      <c r="AB36" s="539"/>
      <c r="AC36" s="586"/>
      <c r="AD36" s="1165"/>
      <c r="AE36" s="1165"/>
      <c r="AF36" s="1174"/>
    </row>
    <row r="37" spans="1:32" ht="15.75">
      <c r="A37" s="462" t="s">
        <v>135</v>
      </c>
      <c r="B37" s="146"/>
      <c r="C37" s="322">
        <v>8900</v>
      </c>
      <c r="D37" s="1230"/>
      <c r="E37" s="433"/>
      <c r="F37" s="593" t="str">
        <f>IF($AE37&lt;1," ",IF(E37&lt;1," ",(E37)/$AE37))</f>
        <v xml:space="preserve"> </v>
      </c>
      <c r="G37" s="445"/>
      <c r="H37" s="593" t="str">
        <f>IF($AE37&lt;1," ",IF(G37&lt;1," ",(G37)/$AE37))</f>
        <v xml:space="preserve"> </v>
      </c>
      <c r="I37" s="445"/>
      <c r="J37" s="593" t="str">
        <f>IF($AE37&lt;1," ",IF(I37&lt;1," ",(I37)/$AE37))</f>
        <v xml:space="preserve"> </v>
      </c>
      <c r="K37" s="445"/>
      <c r="L37" s="593" t="str">
        <f>IF($AE37&lt;1," ",IF(K37&lt;1," ",(K37)/$AE37))</f>
        <v xml:space="preserve"> </v>
      </c>
      <c r="M37" s="445"/>
      <c r="N37" s="390" t="str">
        <f>IF($AE37&lt;1," ",IF(M37&lt;1," ",(M37)/$AE37))</f>
        <v xml:space="preserve"> </v>
      </c>
      <c r="O37" s="445"/>
      <c r="P37" s="390" t="str">
        <f>IF($AE37&lt;1," ",IF(O37&lt;1," ",(O37)/$AE37))</f>
        <v xml:space="preserve"> </v>
      </c>
      <c r="Q37" s="445"/>
      <c r="R37" s="391" t="str">
        <f>IF($AE37&lt;1," ",IF(Q37&lt;1," ",(Q37)/$AE37))</f>
        <v xml:space="preserve"> </v>
      </c>
      <c r="S37" s="432"/>
      <c r="T37" s="390" t="str">
        <f>IF($AE37&lt;1," ",IF(S37&lt;1," ",(S37)/$AE37))</f>
        <v xml:space="preserve"> </v>
      </c>
      <c r="U37" s="445"/>
      <c r="V37" s="390" t="str">
        <f>IF($AE37&lt;1," ",IF(U37&lt;1," ",(U37)/$AE37))</f>
        <v xml:space="preserve"> </v>
      </c>
      <c r="W37" s="445"/>
      <c r="X37" s="390" t="str">
        <f>IF($AE37&lt;1," ",IF(W37&lt;1," ",(W37)/$AE37))</f>
        <v xml:space="preserve"> </v>
      </c>
      <c r="Y37" s="445"/>
      <c r="Z37" s="390" t="str">
        <f>IF($AE37&lt;1," ",IF(Y37&lt;1," ",(Y37)/$AE37))</f>
        <v xml:space="preserve"> </v>
      </c>
      <c r="AA37" s="445"/>
      <c r="AB37" s="390" t="str">
        <f>IF($AE37&lt;1," ",IF(AA37&lt;1," ",(AA37)/$AE37))</f>
        <v xml:space="preserve"> </v>
      </c>
      <c r="AC37" s="450"/>
      <c r="AD37" s="442">
        <f>+E37+G37+I37+K37+M37+O37+Q37+S37+U37+W37+Y37+AA37+AC37</f>
        <v>0</v>
      </c>
      <c r="AE37" s="442">
        <f>'2nd Interim-Summary MYP'!H42</f>
        <v>0</v>
      </c>
      <c r="AF37" s="442">
        <f>+AE37-AD37</f>
        <v>0</v>
      </c>
    </row>
    <row r="38" spans="1:32" ht="15.75">
      <c r="A38" s="462" t="s">
        <v>31</v>
      </c>
      <c r="B38" s="146"/>
      <c r="C38" s="322">
        <v>7600</v>
      </c>
      <c r="D38" s="1230"/>
      <c r="E38" s="433"/>
      <c r="F38" s="593" t="str">
        <f>IF($AE38&lt;1," ",IF(E38&lt;1," ",(E38)/$AE38))</f>
        <v xml:space="preserve"> </v>
      </c>
      <c r="G38" s="445"/>
      <c r="H38" s="593" t="str">
        <f>IF($AE38&lt;1," ",IF(G38&lt;1," ",(G38)/$AE38))</f>
        <v xml:space="preserve"> </v>
      </c>
      <c r="I38" s="445"/>
      <c r="J38" s="593" t="str">
        <f>IF($AE38&lt;1," ",IF(I38&lt;1," ",(I38)/$AE38))</f>
        <v xml:space="preserve"> </v>
      </c>
      <c r="K38" s="445"/>
      <c r="L38" s="593" t="str">
        <f>IF($AE38&lt;1," ",IF(K38&lt;1," ",(K38)/$AE38))</f>
        <v xml:space="preserve"> </v>
      </c>
      <c r="M38" s="445"/>
      <c r="N38" s="390" t="str">
        <f>IF($AE38&lt;1," ",IF(M38&lt;1," ",(M38)/$AE38))</f>
        <v xml:space="preserve"> </v>
      </c>
      <c r="O38" s="445"/>
      <c r="P38" s="390" t="str">
        <f>IF($AE38&lt;1," ",IF(O38&lt;1," ",(O38)/$AE38))</f>
        <v xml:space="preserve"> </v>
      </c>
      <c r="Q38" s="445"/>
      <c r="R38" s="391" t="str">
        <f>IF($AE38&lt;1," ",IF(Q38&lt;1," ",(Q38)/$AE38))</f>
        <v xml:space="preserve"> </v>
      </c>
      <c r="S38" s="432"/>
      <c r="T38" s="390" t="str">
        <f>IF($AE38&lt;1," ",IF(S38&lt;1," ",(S38)/$AE38))</f>
        <v xml:space="preserve"> </v>
      </c>
      <c r="U38" s="445"/>
      <c r="V38" s="390" t="str">
        <f>IF($AE38&lt;1," ",IF(U38&lt;1," ",(U38)/$AE38))</f>
        <v xml:space="preserve"> </v>
      </c>
      <c r="W38" s="445"/>
      <c r="X38" s="390" t="str">
        <f>IF($AE38&lt;1," ",IF(W38&lt;1," ",(W38)/$AE38))</f>
        <v xml:space="preserve"> </v>
      </c>
      <c r="Y38" s="445"/>
      <c r="Z38" s="390" t="str">
        <f>IF($AE38&lt;1," ",IF(Y38&lt;1," ",(Y38)/$AE38))</f>
        <v xml:space="preserve"> </v>
      </c>
      <c r="AA38" s="445"/>
      <c r="AB38" s="390" t="str">
        <f>IF($AE38&lt;1," ",IF(AA38&lt;1," ",(AA38)/$AE38))</f>
        <v xml:space="preserve"> </v>
      </c>
      <c r="AC38" s="450"/>
      <c r="AD38" s="442">
        <f>+E38+G38+I38+K38+M38+O38+Q38+S38+U38+W38+Y38+AA38+AC38</f>
        <v>0</v>
      </c>
      <c r="AE38" s="442">
        <f>'2nd Interim-Summary MYP'!H43</f>
        <v>0</v>
      </c>
      <c r="AF38" s="442">
        <f>+AE38-AD38</f>
        <v>0</v>
      </c>
    </row>
    <row r="39" spans="1:32" ht="16.5" thickBot="1">
      <c r="A39" s="466" t="s">
        <v>32</v>
      </c>
      <c r="B39" s="437"/>
      <c r="C39" s="438"/>
      <c r="D39" s="1229"/>
      <c r="E39" s="851">
        <f>+E37-E38</f>
        <v>0</v>
      </c>
      <c r="F39" s="594" t="str">
        <f>IF($AE39&lt;1," ",IF(E39&lt;1," ",(E39)/$AE39))</f>
        <v xml:space="preserve"> </v>
      </c>
      <c r="G39" s="850">
        <f>+G37-G38</f>
        <v>0</v>
      </c>
      <c r="H39" s="594" t="str">
        <f>IF($AE39&lt;1," ",IF(G39&lt;1," ",(G39)/$AE39))</f>
        <v xml:space="preserve"> </v>
      </c>
      <c r="I39" s="850">
        <f>+I37-I38</f>
        <v>0</v>
      </c>
      <c r="J39" s="594" t="str">
        <f>IF($AE39&lt;1," ",IF(I39&lt;1," ",(I39)/$AE39))</f>
        <v xml:space="preserve"> </v>
      </c>
      <c r="K39" s="850">
        <f>+K37-K38</f>
        <v>0</v>
      </c>
      <c r="L39" s="594" t="str">
        <f>IF($AE39&lt;1," ",IF(K39&lt;1," ",(K39)/$AE39))</f>
        <v xml:space="preserve"> </v>
      </c>
      <c r="M39" s="850">
        <f>+M37-M38</f>
        <v>0</v>
      </c>
      <c r="N39" s="443" t="str">
        <f>IF($AE39&lt;1," ",IF(M39&lt;1," ",(M39)/$AE39))</f>
        <v xml:space="preserve"> </v>
      </c>
      <c r="O39" s="850">
        <f>+O37-O38</f>
        <v>0</v>
      </c>
      <c r="P39" s="443" t="str">
        <f>IF($AE39&lt;1," ",IF(O39&lt;1," ",(O39)/$AE39))</f>
        <v xml:space="preserve"> </v>
      </c>
      <c r="Q39" s="850">
        <f>+Q37-Q38</f>
        <v>0</v>
      </c>
      <c r="R39" s="577" t="str">
        <f>IF($AE39&lt;1," ",IF(Q39&lt;1," ",(Q39)/$AE39))</f>
        <v xml:space="preserve"> </v>
      </c>
      <c r="S39" s="849">
        <f>+S37-S38</f>
        <v>0</v>
      </c>
      <c r="T39" s="443" t="str">
        <f>IF($AE39&lt;1," ",IF(S39&lt;1," ",(S39)/$AE39))</f>
        <v xml:space="preserve"> </v>
      </c>
      <c r="U39" s="850">
        <f>+U37-U38</f>
        <v>0</v>
      </c>
      <c r="V39" s="443" t="str">
        <f>IF($AE39&lt;1," ",IF(U39&lt;1," ",(U39)/$AE39))</f>
        <v xml:space="preserve"> </v>
      </c>
      <c r="W39" s="850">
        <f>+W37-W38</f>
        <v>0</v>
      </c>
      <c r="X39" s="443" t="str">
        <f>IF($AE39&lt;1," ",IF(W39&lt;1," ",(W39)/$AE39))</f>
        <v xml:space="preserve"> </v>
      </c>
      <c r="Y39" s="850">
        <f>+Y37-Y38</f>
        <v>0</v>
      </c>
      <c r="Z39" s="443" t="str">
        <f>IF($AE39&lt;1," ",IF(Y39&lt;1," ",(Y39)/$AE39))</f>
        <v xml:space="preserve"> </v>
      </c>
      <c r="AA39" s="850">
        <f>+AA37-AA38</f>
        <v>0</v>
      </c>
      <c r="AB39" s="443" t="str">
        <f>IF($AE39&lt;1," ",IF(AA39&lt;1," ",(AA39)/$AE39))</f>
        <v xml:space="preserve"> </v>
      </c>
      <c r="AC39" s="1199">
        <f>+AC37-AC38</f>
        <v>0</v>
      </c>
      <c r="AD39" s="852">
        <f>+AD37-AD38</f>
        <v>0</v>
      </c>
      <c r="AE39" s="852">
        <f>+AE37-AE38</f>
        <v>0</v>
      </c>
      <c r="AF39" s="852">
        <f>+AF37-AF38</f>
        <v>0</v>
      </c>
    </row>
    <row r="40" spans="1:32" ht="15.75" customHeight="1">
      <c r="A40" s="465"/>
      <c r="B40" s="211"/>
      <c r="C40" s="24"/>
      <c r="D40" s="1619" t="s">
        <v>221</v>
      </c>
      <c r="E40" s="1188"/>
      <c r="F40" s="597" t="s">
        <v>88</v>
      </c>
      <c r="G40" s="448"/>
      <c r="H40" s="597" t="s">
        <v>88</v>
      </c>
      <c r="I40" s="448"/>
      <c r="J40" s="597" t="s">
        <v>88</v>
      </c>
      <c r="K40" s="448"/>
      <c r="L40" s="597" t="s">
        <v>88</v>
      </c>
      <c r="M40" s="448"/>
      <c r="N40" s="1191" t="s">
        <v>88</v>
      </c>
      <c r="O40" s="448"/>
      <c r="P40" s="228" t="s">
        <v>88</v>
      </c>
      <c r="Q40" s="448"/>
      <c r="R40" s="609" t="s">
        <v>88</v>
      </c>
      <c r="S40" s="52"/>
      <c r="T40" s="228" t="s">
        <v>88</v>
      </c>
      <c r="U40" s="448"/>
      <c r="V40" s="228" t="s">
        <v>88</v>
      </c>
      <c r="W40" s="448"/>
      <c r="X40" s="228" t="s">
        <v>88</v>
      </c>
      <c r="Y40" s="448"/>
      <c r="Z40" s="228" t="s">
        <v>88</v>
      </c>
      <c r="AA40" s="448"/>
      <c r="AB40" s="228" t="s">
        <v>88</v>
      </c>
      <c r="AC40" s="1201"/>
      <c r="AD40" s="1173"/>
      <c r="AE40" s="1587" t="s">
        <v>222</v>
      </c>
      <c r="AF40" s="1180"/>
    </row>
    <row r="41" spans="1:32" ht="15.75">
      <c r="A41" s="71" t="s">
        <v>116</v>
      </c>
      <c r="B41" s="209"/>
      <c r="C41" s="24"/>
      <c r="D41" s="1620"/>
      <c r="E41" s="1188"/>
      <c r="F41" s="597" t="s">
        <v>239</v>
      </c>
      <c r="G41" s="448"/>
      <c r="H41" s="597" t="s">
        <v>239</v>
      </c>
      <c r="I41" s="448"/>
      <c r="J41" s="597" t="s">
        <v>239</v>
      </c>
      <c r="K41" s="448"/>
      <c r="L41" s="597" t="s">
        <v>239</v>
      </c>
      <c r="M41" s="448"/>
      <c r="N41" s="1191" t="s">
        <v>239</v>
      </c>
      <c r="O41" s="448"/>
      <c r="P41" s="228" t="s">
        <v>239</v>
      </c>
      <c r="Q41" s="448"/>
      <c r="R41" s="579" t="s">
        <v>239</v>
      </c>
      <c r="S41" s="52"/>
      <c r="T41" s="228" t="s">
        <v>239</v>
      </c>
      <c r="U41" s="448"/>
      <c r="V41" s="228" t="s">
        <v>239</v>
      </c>
      <c r="W41" s="448"/>
      <c r="X41" s="228" t="s">
        <v>239</v>
      </c>
      <c r="Y41" s="448"/>
      <c r="Z41" s="228" t="s">
        <v>239</v>
      </c>
      <c r="AA41" s="448"/>
      <c r="AB41" s="228" t="s">
        <v>239</v>
      </c>
      <c r="AC41" s="1201"/>
      <c r="AD41" s="1173"/>
      <c r="AE41" s="1587"/>
      <c r="AF41" s="853"/>
    </row>
    <row r="42" spans="1:32" ht="15.75">
      <c r="A42" s="73"/>
      <c r="B42" s="211"/>
      <c r="C42" s="24"/>
      <c r="D42" s="1621"/>
      <c r="E42" s="1188"/>
      <c r="F42" s="598"/>
      <c r="G42" s="448"/>
      <c r="H42" s="598"/>
      <c r="I42" s="448"/>
      <c r="J42" s="598"/>
      <c r="K42" s="448"/>
      <c r="L42" s="598"/>
      <c r="M42" s="448"/>
      <c r="N42" s="1192"/>
      <c r="O42" s="448"/>
      <c r="P42" s="224"/>
      <c r="Q42" s="448"/>
      <c r="R42" s="580"/>
      <c r="S42" s="52"/>
      <c r="T42" s="224"/>
      <c r="U42" s="448"/>
      <c r="V42" s="224"/>
      <c r="W42" s="448"/>
      <c r="X42" s="224"/>
      <c r="Y42" s="448"/>
      <c r="Z42" s="224"/>
      <c r="AA42" s="448"/>
      <c r="AB42" s="224"/>
      <c r="AC42" s="1201"/>
      <c r="AD42" s="1173"/>
      <c r="AE42" s="1587"/>
      <c r="AF42" s="853"/>
    </row>
    <row r="43" spans="1:32" ht="15.75" customHeight="1">
      <c r="A43" s="467" t="s">
        <v>343</v>
      </c>
      <c r="B43" s="452"/>
      <c r="C43" s="685">
        <v>9210</v>
      </c>
      <c r="D43" s="1231"/>
      <c r="E43" s="571"/>
      <c r="F43" s="593" t="str">
        <f>IF($D43&lt;1," ",IF(E43&lt;1," ",(E43)/$D43))</f>
        <v xml:space="preserve"> </v>
      </c>
      <c r="G43" s="454"/>
      <c r="H43" s="593" t="str">
        <f>IF($D43&lt;1," ",IF(G43&lt;1," ",(G43)/$D43))</f>
        <v xml:space="preserve"> </v>
      </c>
      <c r="I43" s="454"/>
      <c r="J43" s="593" t="str">
        <f>IF($D43&lt;1," ",IF(I43&lt;1," ",(I43)/$D43))</f>
        <v xml:space="preserve"> </v>
      </c>
      <c r="K43" s="454"/>
      <c r="L43" s="593" t="str">
        <f>IF($D43&lt;1," ",IF(K43&lt;1," ",(K43)/$D43))</f>
        <v xml:space="preserve"> </v>
      </c>
      <c r="M43" s="454"/>
      <c r="N43" s="390" t="str">
        <f>IF($D43&lt;1," ",IF(M43&lt;1," ",(M43)/$D43))</f>
        <v xml:space="preserve"> </v>
      </c>
      <c r="O43" s="454"/>
      <c r="P43" s="390" t="str">
        <f>IF($D43&lt;1," ",IF(O43&lt;1," ",(O43)/$D43))</f>
        <v xml:space="preserve"> </v>
      </c>
      <c r="Q43" s="454"/>
      <c r="R43" s="391" t="str">
        <f>IF($D43&lt;1," ",IF(Q43&lt;1," ",(Q43)/$D43))</f>
        <v xml:space="preserve"> </v>
      </c>
      <c r="S43" s="453"/>
      <c r="T43" s="390" t="str">
        <f>IF($D43&lt;1," ",IF(S43&lt;1," ",(S43)/$D43))</f>
        <v xml:space="preserve"> </v>
      </c>
      <c r="U43" s="454"/>
      <c r="V43" s="390" t="str">
        <f>IF($D43&lt;1," ",IF(U43&lt;1," ",(U43)/$D43))</f>
        <v xml:space="preserve"> </v>
      </c>
      <c r="W43" s="454"/>
      <c r="X43" s="390" t="str">
        <f>IF($D43&lt;1," ",IF(W43&lt;1," ",(W43)/$D43))</f>
        <v xml:space="preserve"> </v>
      </c>
      <c r="Y43" s="454"/>
      <c r="Z43" s="390" t="str">
        <f>IF($D43&lt;1," ",IF(Y43&lt;1," ",(Y43)/$D43))</f>
        <v xml:space="preserve"> </v>
      </c>
      <c r="AA43" s="454"/>
      <c r="AB43" s="390" t="str">
        <f>IF($D43&lt;1," ",IF(AA43&lt;1," ",(AA43)/$D43))</f>
        <v xml:space="preserve"> </v>
      </c>
      <c r="AC43" s="1202"/>
      <c r="AD43" s="434">
        <f>+E43+G43+I43+K43+M43+O43+Q43+S43+U43+W43+Y43+AA43+AC43</f>
        <v>0</v>
      </c>
      <c r="AE43" s="455">
        <f>D43-AD43</f>
        <v>0</v>
      </c>
      <c r="AF43" s="853"/>
    </row>
    <row r="44" spans="1:32" ht="15.75">
      <c r="A44" s="467" t="s">
        <v>11</v>
      </c>
      <c r="B44" s="452"/>
      <c r="C44" s="685">
        <v>9330</v>
      </c>
      <c r="D44" s="1231"/>
      <c r="E44" s="571"/>
      <c r="F44" s="593" t="str">
        <f>IF($D44&lt;1," ",IF(E44&lt;1," ",(E44)/$D44))</f>
        <v xml:space="preserve"> </v>
      </c>
      <c r="G44" s="454"/>
      <c r="H44" s="593" t="str">
        <f>IF($D44&lt;1," ",IF(G44&lt;1," ",(G44)/$D44))</f>
        <v xml:space="preserve"> </v>
      </c>
      <c r="I44" s="454"/>
      <c r="J44" s="593" t="str">
        <f>IF($D44&lt;1," ",IF(I44&lt;1," ",(I44)/$D44))</f>
        <v xml:space="preserve"> </v>
      </c>
      <c r="K44" s="454"/>
      <c r="L44" s="593" t="str">
        <f>IF($D44&lt;1," ",IF(K44&lt;1," ",(K44)/$D44))</f>
        <v xml:space="preserve"> </v>
      </c>
      <c r="M44" s="454"/>
      <c r="N44" s="390" t="str">
        <f>IF($D44&lt;1," ",IF(M44&lt;1," ",(M44)/$D44))</f>
        <v xml:space="preserve"> </v>
      </c>
      <c r="O44" s="454"/>
      <c r="P44" s="390" t="str">
        <f>IF($D44&lt;1," ",IF(O44&lt;1," ",(O44)/$D44))</f>
        <v xml:space="preserve"> </v>
      </c>
      <c r="Q44" s="454"/>
      <c r="R44" s="391" t="str">
        <f>IF($D44&lt;1," ",IF(Q44&lt;1," ",(Q44)/$D44))</f>
        <v xml:space="preserve"> </v>
      </c>
      <c r="S44" s="453"/>
      <c r="T44" s="390" t="str">
        <f>IF($D44&lt;1," ",IF(S44&lt;1," ",(S44)/$D44))</f>
        <v xml:space="preserve"> </v>
      </c>
      <c r="U44" s="454"/>
      <c r="V44" s="390" t="str">
        <f>IF($D44&lt;1," ",IF(U44&lt;1," ",(U44)/$D44))</f>
        <v xml:space="preserve"> </v>
      </c>
      <c r="W44" s="454"/>
      <c r="X44" s="390" t="str">
        <f>IF($D44&lt;1," ",IF(W44&lt;1," ",(W44)/$D44))</f>
        <v xml:space="preserve"> </v>
      </c>
      <c r="Y44" s="454"/>
      <c r="Z44" s="390" t="str">
        <f>IF($D44&lt;1," ",IF(Y44&lt;1," ",(Y44)/$D44))</f>
        <v xml:space="preserve"> </v>
      </c>
      <c r="AA44" s="454"/>
      <c r="AB44" s="390" t="str">
        <f>IF($D44&lt;1," ",IF(AA44&lt;1," ",(AA44)/$D44))</f>
        <v xml:space="preserve"> </v>
      </c>
      <c r="AC44" s="1202"/>
      <c r="AD44" s="434">
        <f>+E44+G44+I44+K44+M44+O44+Q44+S44+U44+W44+Y44+AA44+AC44</f>
        <v>0</v>
      </c>
      <c r="AE44" s="455">
        <f>D44-AD44</f>
        <v>0</v>
      </c>
      <c r="AF44" s="853"/>
    </row>
    <row r="45" spans="1:32" ht="15.75">
      <c r="A45" s="467" t="s">
        <v>344</v>
      </c>
      <c r="B45" s="452"/>
      <c r="C45" s="685">
        <v>9510</v>
      </c>
      <c r="D45" s="1231"/>
      <c r="E45" s="571"/>
      <c r="F45" s="593" t="str">
        <f>IF($D45&lt;1," ",IF(E45&lt;1," ",(E45)/$D45))</f>
        <v xml:space="preserve"> </v>
      </c>
      <c r="G45" s="454"/>
      <c r="H45" s="593" t="str">
        <f>IF($D45&lt;1," ",IF(G45&lt;1," ",(G45)/$D45))</f>
        <v xml:space="preserve"> </v>
      </c>
      <c r="I45" s="454"/>
      <c r="J45" s="593" t="str">
        <f>IF($D45&lt;1," ",IF(I45&lt;1," ",(I45)/$D45))</f>
        <v xml:space="preserve"> </v>
      </c>
      <c r="K45" s="454"/>
      <c r="L45" s="593" t="str">
        <f>IF($D45&lt;1," ",IF(K45&lt;1," ",(K45)/$D45))</f>
        <v xml:space="preserve"> </v>
      </c>
      <c r="M45" s="454"/>
      <c r="N45" s="390" t="str">
        <f>IF($D45&lt;1," ",IF(M45&lt;1," ",(M45)/$D45))</f>
        <v xml:space="preserve"> </v>
      </c>
      <c r="O45" s="454"/>
      <c r="P45" s="390" t="str">
        <f>IF($D45&lt;1," ",IF(O45&lt;1," ",(O45)/$D45))</f>
        <v xml:space="preserve"> </v>
      </c>
      <c r="Q45" s="454"/>
      <c r="R45" s="391" t="str">
        <f>IF($D45&lt;1," ",IF(Q45&lt;1," ",(Q45)/$D45))</f>
        <v xml:space="preserve"> </v>
      </c>
      <c r="S45" s="453"/>
      <c r="T45" s="390" t="str">
        <f>IF($D45&lt;1," ",IF(S45&lt;1," ",(S45)/$D45))</f>
        <v xml:space="preserve"> </v>
      </c>
      <c r="U45" s="454"/>
      <c r="V45" s="390" t="str">
        <f>IF($D45&lt;1," ",IF(U45&lt;1," ",(U45)/$D45))</f>
        <v xml:space="preserve"> </v>
      </c>
      <c r="W45" s="454"/>
      <c r="X45" s="390" t="str">
        <f>IF($D45&lt;1," ",IF(W45&lt;1," ",(W45)/$D45))</f>
        <v xml:space="preserve"> </v>
      </c>
      <c r="Y45" s="454"/>
      <c r="Z45" s="390" t="str">
        <f>IF($D45&lt;1," ",IF(Y45&lt;1," ",(Y45)/$D45))</f>
        <v xml:space="preserve"> </v>
      </c>
      <c r="AA45" s="454"/>
      <c r="AB45" s="390" t="str">
        <f>IF($D45&lt;1," ",IF(AA45&lt;1," ",(AA45)/$D45))</f>
        <v xml:space="preserve"> </v>
      </c>
      <c r="AC45" s="1202"/>
      <c r="AD45" s="434">
        <f>+E45+G45+I45+K45+M45+O45+Q45+S45+U45+W45+Y45+AA45+AC45</f>
        <v>0</v>
      </c>
      <c r="AE45" s="455">
        <f>D45-AD45</f>
        <v>0</v>
      </c>
      <c r="AF45" s="853"/>
    </row>
    <row r="46" spans="1:32" ht="15.75">
      <c r="A46" s="467" t="s">
        <v>345</v>
      </c>
      <c r="B46" s="452"/>
      <c r="C46" s="686">
        <v>9640</v>
      </c>
      <c r="D46" s="1232"/>
      <c r="E46" s="571"/>
      <c r="F46" s="593" t="str">
        <f>IF($D46&lt;1," ",IF(E46&lt;1," ",(E46)/$D46))</f>
        <v xml:space="preserve"> </v>
      </c>
      <c r="G46" s="454"/>
      <c r="H46" s="593" t="str">
        <f>IF($D46&lt;1," ",IF(G46&lt;1," ",(G46)/$D46))</f>
        <v xml:space="preserve"> </v>
      </c>
      <c r="I46" s="454"/>
      <c r="J46" s="593" t="str">
        <f>IF($D46&lt;1," ",IF(I46&lt;1," ",(I46)/$D46))</f>
        <v xml:space="preserve"> </v>
      </c>
      <c r="K46" s="454"/>
      <c r="L46" s="593" t="str">
        <f>IF($D46&lt;1," ",IF(K46&lt;1," ",(K46)/$D46))</f>
        <v xml:space="preserve"> </v>
      </c>
      <c r="M46" s="454"/>
      <c r="N46" s="390" t="str">
        <f>IF($D46&lt;1," ",IF(M46&lt;1," ",(M46)/$D46))</f>
        <v xml:space="preserve"> </v>
      </c>
      <c r="O46" s="454"/>
      <c r="P46" s="390" t="str">
        <f>IF($D46&lt;1," ",IF(O46&lt;1," ",(O46)/$D46))</f>
        <v xml:space="preserve"> </v>
      </c>
      <c r="Q46" s="454"/>
      <c r="R46" s="391" t="str">
        <f>IF($D46&lt;1," ",IF(Q46&lt;1," ",(Q46)/$D46))</f>
        <v xml:space="preserve"> </v>
      </c>
      <c r="S46" s="453"/>
      <c r="T46" s="390" t="str">
        <f>IF($D46&lt;1," ",IF(S46&lt;1," ",(S46)/$D46))</f>
        <v xml:space="preserve"> </v>
      </c>
      <c r="U46" s="454"/>
      <c r="V46" s="390" t="str">
        <f>IF($D46&lt;1," ",IF(U46&lt;1," ",(U46)/$D46))</f>
        <v xml:space="preserve"> </v>
      </c>
      <c r="W46" s="454"/>
      <c r="X46" s="390" t="str">
        <f>IF($D46&lt;1," ",IF(W46&lt;1," ",(W46)/$D46))</f>
        <v xml:space="preserve"> </v>
      </c>
      <c r="Y46" s="454"/>
      <c r="Z46" s="390" t="str">
        <f>IF($D46&lt;1," ",IF(Y46&lt;1," ",(Y46)/$D46))</f>
        <v xml:space="preserve"> </v>
      </c>
      <c r="AA46" s="454"/>
      <c r="AB46" s="390" t="str">
        <f>IF($D46&lt;1," ",IF(AA46&lt;1," ",(AA46)/$D46))</f>
        <v xml:space="preserve"> </v>
      </c>
      <c r="AC46" s="1202"/>
      <c r="AD46" s="434">
        <f>+E46+G46+I46+K46+M46+O46+Q46+S46+U46+W46+Y46+AA46+AC46</f>
        <v>0</v>
      </c>
      <c r="AE46" s="455">
        <f>D46-AD46</f>
        <v>0</v>
      </c>
      <c r="AF46" s="853"/>
    </row>
    <row r="47" spans="1:32" ht="15.75">
      <c r="A47" s="467" t="s">
        <v>346</v>
      </c>
      <c r="B47" s="452"/>
      <c r="C47" s="685">
        <v>9650</v>
      </c>
      <c r="D47" s="1231"/>
      <c r="E47" s="571"/>
      <c r="F47" s="593" t="str">
        <f>IF($D47&lt;1," ",IF(E47&lt;1," ",(E47)/$D47))</f>
        <v xml:space="preserve"> </v>
      </c>
      <c r="G47" s="454"/>
      <c r="H47" s="593" t="str">
        <f>IF($D47&lt;1," ",IF(G47&lt;1," ",(G47)/$D47))</f>
        <v xml:space="preserve"> </v>
      </c>
      <c r="I47" s="454"/>
      <c r="J47" s="593" t="str">
        <f>IF($D47&lt;1," ",IF(I47&lt;1," ",(I47)/$D47))</f>
        <v xml:space="preserve"> </v>
      </c>
      <c r="K47" s="454"/>
      <c r="L47" s="593" t="str">
        <f>IF($D47&lt;1," ",IF(K47&lt;1," ",(K47)/$D47))</f>
        <v xml:space="preserve"> </v>
      </c>
      <c r="M47" s="454"/>
      <c r="N47" s="390" t="str">
        <f>IF($D47&lt;1," ",IF(M47&lt;1," ",(M47)/$D47))</f>
        <v xml:space="preserve"> </v>
      </c>
      <c r="O47" s="454"/>
      <c r="P47" s="390" t="str">
        <f>IF($D47&lt;1," ",IF(O47&lt;1," ",(O47)/$D47))</f>
        <v xml:space="preserve"> </v>
      </c>
      <c r="Q47" s="454"/>
      <c r="R47" s="391" t="str">
        <f>IF($D47&lt;1," ",IF(Q47&lt;1," ",(Q47)/$D47))</f>
        <v xml:space="preserve"> </v>
      </c>
      <c r="S47" s="453"/>
      <c r="T47" s="390" t="str">
        <f>IF($D47&lt;1," ",IF(S47&lt;1," ",(S47)/$D47))</f>
        <v xml:space="preserve"> </v>
      </c>
      <c r="U47" s="454"/>
      <c r="V47" s="390" t="str">
        <f>IF($D47&lt;1," ",IF(U47&lt;1," ",(U47)/$D47))</f>
        <v xml:space="preserve"> </v>
      </c>
      <c r="W47" s="454"/>
      <c r="X47" s="390" t="str">
        <f>IF($D47&lt;1," ",IF(W47&lt;1," ",(W47)/$D47))</f>
        <v xml:space="preserve"> </v>
      </c>
      <c r="Y47" s="454"/>
      <c r="Z47" s="390" t="str">
        <f>IF($D47&lt;1," ",IF(Y47&lt;1," ",(Y47)/$D47))</f>
        <v xml:space="preserve"> </v>
      </c>
      <c r="AA47" s="454"/>
      <c r="AB47" s="390" t="str">
        <f>IF($D47&lt;1," ",IF(AA47&lt;1," ",(AA47)/$D47))</f>
        <v xml:space="preserve"> </v>
      </c>
      <c r="AC47" s="1202"/>
      <c r="AD47" s="434">
        <f>+E47+G47+I47+K47+M47+O47+Q47+S47+U47+W47+Y47+AA47+AC47</f>
        <v>0</v>
      </c>
      <c r="AE47" s="455">
        <f>D47-AD47</f>
        <v>0</v>
      </c>
      <c r="AF47" s="853"/>
    </row>
    <row r="48" spans="1:32" ht="16.5" thickBot="1">
      <c r="A48" s="74" t="s">
        <v>117</v>
      </c>
      <c r="B48" s="424"/>
      <c r="C48" s="75"/>
      <c r="D48" s="1233">
        <f>+D43+D44-D45-D46-D47</f>
        <v>0</v>
      </c>
      <c r="E48" s="1184">
        <f>+E43+E44-E45-E46-E47</f>
        <v>0</v>
      </c>
      <c r="F48" s="599"/>
      <c r="G48" s="1194">
        <f>+G43+G44-G45-G46-G47</f>
        <v>0</v>
      </c>
      <c r="H48" s="599"/>
      <c r="I48" s="1194">
        <f>+I43+I44-I45-I46-I47</f>
        <v>0</v>
      </c>
      <c r="J48" s="599"/>
      <c r="K48" s="1194">
        <f>+K43+K44-K45-K46-K47</f>
        <v>0</v>
      </c>
      <c r="L48" s="599"/>
      <c r="M48" s="1194">
        <f>+M43+M44-M45-M46-M47</f>
        <v>0</v>
      </c>
      <c r="N48" s="227"/>
      <c r="O48" s="1194">
        <f>+O43+O44-O45-O46-O47</f>
        <v>0</v>
      </c>
      <c r="P48" s="227"/>
      <c r="Q48" s="1194">
        <f>+Q43+Q44-Q45-Q46-Q47</f>
        <v>0</v>
      </c>
      <c r="R48" s="581"/>
      <c r="S48" s="1190">
        <f>+S43+S44-S45-S46-S47</f>
        <v>0</v>
      </c>
      <c r="T48" s="227"/>
      <c r="U48" s="1194">
        <f>+U43+U44-U45-U46-U47</f>
        <v>0</v>
      </c>
      <c r="V48" s="227"/>
      <c r="W48" s="1194">
        <f>+W43+W44-W45-W46-W47</f>
        <v>0</v>
      </c>
      <c r="X48" s="227"/>
      <c r="Y48" s="1194">
        <f>+Y43+Y44-Y45-Y46-Y47</f>
        <v>0</v>
      </c>
      <c r="Z48" s="227"/>
      <c r="AA48" s="1194">
        <f>+AA43+AA44-AA45-AA46-AA47</f>
        <v>0</v>
      </c>
      <c r="AB48" s="227"/>
      <c r="AC48" s="1203">
        <f>+AC43+AC44-AC45-AC46-AC47</f>
        <v>0</v>
      </c>
      <c r="AD48" s="852">
        <f>+AD43+AD44-AD45-AD46-AD47</f>
        <v>0</v>
      </c>
      <c r="AE48" s="852">
        <f>+AE43+AE44-AE45-AE46-AE47</f>
        <v>0</v>
      </c>
      <c r="AF48" s="1181"/>
    </row>
    <row r="49" spans="1:32" ht="15.75">
      <c r="A49" s="463"/>
      <c r="B49" s="425"/>
      <c r="C49" s="76"/>
      <c r="D49" s="588"/>
      <c r="E49" s="221"/>
      <c r="F49" s="226"/>
      <c r="G49" s="221"/>
      <c r="H49" s="226"/>
      <c r="I49" s="221"/>
      <c r="J49" s="226"/>
      <c r="K49" s="221"/>
      <c r="L49" s="1217"/>
      <c r="M49" s="1220"/>
      <c r="N49" s="226"/>
      <c r="O49" s="221"/>
      <c r="P49" s="226"/>
      <c r="Q49" s="221"/>
      <c r="R49" s="578"/>
      <c r="S49" s="81"/>
      <c r="T49" s="226"/>
      <c r="U49" s="221"/>
      <c r="V49" s="226"/>
      <c r="W49" s="221"/>
      <c r="X49" s="226"/>
      <c r="Y49" s="221"/>
      <c r="Z49" s="226"/>
      <c r="AA49" s="221"/>
      <c r="AB49" s="226"/>
      <c r="AC49" s="222"/>
      <c r="AD49" s="1161"/>
      <c r="AE49" s="1161"/>
      <c r="AF49" s="1179"/>
    </row>
    <row r="50" spans="1:32" ht="15.75">
      <c r="A50" s="71" t="s">
        <v>122</v>
      </c>
      <c r="B50" s="209"/>
      <c r="C50" s="428"/>
      <c r="D50" s="1227"/>
      <c r="E50" s="585"/>
      <c r="F50" s="591"/>
      <c r="G50" s="585"/>
      <c r="H50" s="591"/>
      <c r="I50" s="585"/>
      <c r="J50" s="591"/>
      <c r="K50" s="585"/>
      <c r="L50" s="1221"/>
      <c r="M50" s="1216"/>
      <c r="N50" s="591"/>
      <c r="O50" s="585"/>
      <c r="P50" s="591"/>
      <c r="Q50" s="585"/>
      <c r="R50" s="610"/>
      <c r="S50" s="607"/>
      <c r="T50" s="591"/>
      <c r="U50" s="585"/>
      <c r="V50" s="591"/>
      <c r="W50" s="585"/>
      <c r="X50" s="591"/>
      <c r="Y50" s="585"/>
      <c r="Z50" s="591"/>
      <c r="AA50" s="585"/>
      <c r="AB50" s="591"/>
      <c r="AC50" s="592"/>
      <c r="AD50" s="1165"/>
      <c r="AE50" s="1165"/>
      <c r="AF50" s="1174"/>
    </row>
    <row r="51" spans="1:32" ht="15.75">
      <c r="A51" s="1581"/>
      <c r="B51" s="1582"/>
      <c r="C51" s="431"/>
      <c r="D51" s="1224"/>
      <c r="E51" s="571"/>
      <c r="F51" s="593" t="str">
        <f>IF($AE51&lt;1," ",IF(E51&lt;1," ",(E51)/$AE51))</f>
        <v xml:space="preserve"> </v>
      </c>
      <c r="G51" s="454"/>
      <c r="H51" s="593" t="str">
        <f>IF($AE51&lt;1," ",IF(G51&lt;1," ",(G51)/$AE51))</f>
        <v xml:space="preserve"> </v>
      </c>
      <c r="I51" s="454"/>
      <c r="J51" s="593" t="str">
        <f>IF($AE51&lt;1," ",IF(I51&lt;1," ",(I51)/$AE51))</f>
        <v xml:space="preserve"> </v>
      </c>
      <c r="K51" s="454"/>
      <c r="L51" s="593" t="str">
        <f>IF($AE51&lt;1," ",IF(K51&lt;1," ",(K51)/$AE51))</f>
        <v xml:space="preserve"> </v>
      </c>
      <c r="M51" s="454"/>
      <c r="N51" s="390" t="str">
        <f>IF($AE51&lt;1," ",IF(M51&lt;1," ",(M51)/$AE51))</f>
        <v xml:space="preserve"> </v>
      </c>
      <c r="O51" s="454"/>
      <c r="P51" s="390" t="str">
        <f>IF($AE51&lt;1," ",IF(O51&lt;1," ",(O51)/$AE51))</f>
        <v xml:space="preserve"> </v>
      </c>
      <c r="Q51" s="454"/>
      <c r="R51" s="391" t="str">
        <f>IF($AE51&lt;1," ",IF(Q51&lt;1," ",(Q51)/$AE51))</f>
        <v xml:space="preserve"> </v>
      </c>
      <c r="S51" s="453"/>
      <c r="T51" s="390" t="str">
        <f>IF($AE51&lt;1," ",IF(S51&lt;1," ",(S51)/$AE51))</f>
        <v xml:space="preserve"> </v>
      </c>
      <c r="U51" s="454"/>
      <c r="V51" s="390" t="str">
        <f>IF($AE51&lt;1," ",IF(U51&lt;1," ",(U51)/$AE51))</f>
        <v xml:space="preserve"> </v>
      </c>
      <c r="W51" s="454"/>
      <c r="X51" s="390" t="str">
        <f>IF($AE51&lt;1," ",IF(W51&lt;1," ",(W51)/$AE51))</f>
        <v xml:space="preserve"> </v>
      </c>
      <c r="Y51" s="454"/>
      <c r="Z51" s="390" t="str">
        <f>IF($AE51&lt;1," ",IF(Y51&lt;1," ",(Y51)/$AE51))</f>
        <v xml:space="preserve"> </v>
      </c>
      <c r="AA51" s="454"/>
      <c r="AB51" s="390" t="str">
        <f>IF($AE51&lt;1," ",IF(AA51&lt;1," ",(AA51)/$AE51))</f>
        <v xml:space="preserve"> </v>
      </c>
      <c r="AC51" s="1202"/>
      <c r="AD51" s="434">
        <f>+E51+G51+I51+K51+M51+O51+Q51+S51+U51+W51+Y51+AA51+AC51</f>
        <v>0</v>
      </c>
      <c r="AE51" s="854"/>
      <c r="AF51" s="855"/>
    </row>
    <row r="52" spans="1:32" ht="15.75">
      <c r="A52" s="1581"/>
      <c r="B52" s="1582"/>
      <c r="C52" s="451"/>
      <c r="D52" s="1230"/>
      <c r="E52" s="571"/>
      <c r="F52" s="593" t="str">
        <f>IF($AE52&lt;1," ",IF(E52&lt;1," ",(E52)/$AE52))</f>
        <v xml:space="preserve"> </v>
      </c>
      <c r="G52" s="454"/>
      <c r="H52" s="593" t="str">
        <f>IF($AE52&lt;1," ",IF(G52&lt;1," ",(G52)/$AE52))</f>
        <v xml:space="preserve"> </v>
      </c>
      <c r="I52" s="454"/>
      <c r="J52" s="593" t="str">
        <f>IF($AE52&lt;1," ",IF(I52&lt;1," ",(I52)/$AE52))</f>
        <v xml:space="preserve"> </v>
      </c>
      <c r="K52" s="454"/>
      <c r="L52" s="593" t="str">
        <f>IF($AE52&lt;1," ",IF(K52&lt;1," ",(K52)/$AE52))</f>
        <v xml:space="preserve"> </v>
      </c>
      <c r="M52" s="454"/>
      <c r="N52" s="390" t="str">
        <f>IF($AE52&lt;1," ",IF(M52&lt;1," ",(M52)/$AE52))</f>
        <v xml:space="preserve"> </v>
      </c>
      <c r="O52" s="454"/>
      <c r="P52" s="390" t="str">
        <f>IF($AE52&lt;1," ",IF(O52&lt;1," ",(O52)/$AE52))</f>
        <v xml:space="preserve"> </v>
      </c>
      <c r="Q52" s="454"/>
      <c r="R52" s="391" t="str">
        <f>IF($AE52&lt;1," ",IF(Q52&lt;1," ",(Q52)/$AE52))</f>
        <v xml:space="preserve"> </v>
      </c>
      <c r="S52" s="453"/>
      <c r="T52" s="390" t="str">
        <f>IF($AE52&lt;1," ",IF(S52&lt;1," ",(S52)/$AE52))</f>
        <v xml:space="preserve"> </v>
      </c>
      <c r="U52" s="454"/>
      <c r="V52" s="390" t="str">
        <f>IF($AE52&lt;1," ",IF(U52&lt;1," ",(U52)/$AE52))</f>
        <v xml:space="preserve"> </v>
      </c>
      <c r="W52" s="454"/>
      <c r="X52" s="390" t="str">
        <f>IF($AE52&lt;1," ",IF(W52&lt;1," ",(W52)/$AE52))</f>
        <v xml:space="preserve"> </v>
      </c>
      <c r="Y52" s="454"/>
      <c r="Z52" s="390" t="str">
        <f>IF($AE52&lt;1," ",IF(Y52&lt;1," ",(Y52)/$AE52))</f>
        <v xml:space="preserve"> </v>
      </c>
      <c r="AA52" s="454"/>
      <c r="AB52" s="390" t="str">
        <f>IF($AE52&lt;1," ",IF(AA52&lt;1," ",(AA52)/$AE52))</f>
        <v xml:space="preserve"> </v>
      </c>
      <c r="AC52" s="1202"/>
      <c r="AD52" s="434">
        <f>+E52+G52+I52+K52+M52+O52+Q52+S52+U52+W52+Y52+AA52+AC52</f>
        <v>0</v>
      </c>
      <c r="AE52" s="856"/>
      <c r="AF52" s="857"/>
    </row>
    <row r="53" spans="1:32" ht="15.75">
      <c r="A53" s="1581"/>
      <c r="B53" s="1582"/>
      <c r="C53" s="431"/>
      <c r="D53" s="1224"/>
      <c r="E53" s="571"/>
      <c r="F53" s="593" t="str">
        <f>IF($AE53&lt;1," ",IF(E53&lt;1," ",(E53)/$AE53))</f>
        <v xml:space="preserve"> </v>
      </c>
      <c r="G53" s="454"/>
      <c r="H53" s="593" t="str">
        <f>IF($AE53&lt;1," ",IF(G53&lt;1," ",(G53)/$AE53))</f>
        <v xml:space="preserve"> </v>
      </c>
      <c r="I53" s="454"/>
      <c r="J53" s="593" t="str">
        <f>IF($AE53&lt;1," ",IF(I53&lt;1," ",(I53)/$AE53))</f>
        <v xml:space="preserve"> </v>
      </c>
      <c r="K53" s="454"/>
      <c r="L53" s="593" t="str">
        <f>IF($AE53&lt;1," ",IF(K53&lt;1," ",(K53)/$AE53))</f>
        <v xml:space="preserve"> </v>
      </c>
      <c r="M53" s="454"/>
      <c r="N53" s="390" t="str">
        <f>IF($AE53&lt;1," ",IF(M53&lt;1," ",(M53)/$AE53))</f>
        <v xml:space="preserve"> </v>
      </c>
      <c r="O53" s="454"/>
      <c r="P53" s="390" t="str">
        <f>IF($AE53&lt;1," ",IF(O53&lt;1," ",(O53)/$AE53))</f>
        <v xml:space="preserve"> </v>
      </c>
      <c r="Q53" s="454"/>
      <c r="R53" s="391" t="str">
        <f>IF($AE53&lt;1," ",IF(Q53&lt;1," ",(Q53)/$AE53))</f>
        <v xml:space="preserve"> </v>
      </c>
      <c r="S53" s="453"/>
      <c r="T53" s="390" t="str">
        <f>IF($AE53&lt;1," ",IF(S53&lt;1," ",(S53)/$AE53))</f>
        <v xml:space="preserve"> </v>
      </c>
      <c r="U53" s="454"/>
      <c r="V53" s="390" t="str">
        <f>IF($AE53&lt;1," ",IF(U53&lt;1," ",(U53)/$AE53))</f>
        <v xml:space="preserve"> </v>
      </c>
      <c r="W53" s="454"/>
      <c r="X53" s="390" t="str">
        <f>IF($AE53&lt;1," ",IF(W53&lt;1," ",(W53)/$AE53))</f>
        <v xml:space="preserve"> </v>
      </c>
      <c r="Y53" s="454"/>
      <c r="Z53" s="390" t="str">
        <f>IF($AE53&lt;1," ",IF(Y53&lt;1," ",(Y53)/$AE53))</f>
        <v xml:space="preserve"> </v>
      </c>
      <c r="AA53" s="454"/>
      <c r="AB53" s="390" t="str">
        <f>IF($AE53&lt;1," ",IF(AA53&lt;1," ",(AA53)/$AE53))</f>
        <v xml:space="preserve"> </v>
      </c>
      <c r="AC53" s="1202"/>
      <c r="AD53" s="434">
        <f>+E53+G53+I53+K53+M53+O53+Q53+S53+U53+W53+Y53+AA53+AC53</f>
        <v>0</v>
      </c>
      <c r="AE53" s="856"/>
      <c r="AF53" s="857"/>
    </row>
    <row r="54" spans="1:32" ht="15.75">
      <c r="A54" s="1581"/>
      <c r="B54" s="1582"/>
      <c r="C54" s="431"/>
      <c r="D54" s="1224"/>
      <c r="E54" s="571"/>
      <c r="F54" s="593" t="str">
        <f>IF($AE54&lt;1," ",IF(E54&lt;1," ",(E54)/$AE54))</f>
        <v xml:space="preserve"> </v>
      </c>
      <c r="G54" s="454"/>
      <c r="H54" s="593" t="str">
        <f>IF($AE54&lt;1," ",IF(G54&lt;1," ",(G54)/$AE54))</f>
        <v xml:space="preserve"> </v>
      </c>
      <c r="I54" s="454"/>
      <c r="J54" s="593" t="str">
        <f>IF($AE54&lt;1," ",IF(I54&lt;1," ",(I54)/$AE54))</f>
        <v xml:space="preserve"> </v>
      </c>
      <c r="K54" s="454"/>
      <c r="L54" s="593" t="str">
        <f>IF($AE54&lt;1," ",IF(K54&lt;1," ",(K54)/$AE54))</f>
        <v xml:space="preserve"> </v>
      </c>
      <c r="M54" s="454"/>
      <c r="N54" s="390" t="str">
        <f>IF($AE54&lt;1," ",IF(M54&lt;1," ",(M54)/$AE54))</f>
        <v xml:space="preserve"> </v>
      </c>
      <c r="O54" s="454"/>
      <c r="P54" s="390" t="str">
        <f>IF($AE54&lt;1," ",IF(O54&lt;1," ",(O54)/$AE54))</f>
        <v xml:space="preserve"> </v>
      </c>
      <c r="Q54" s="454"/>
      <c r="R54" s="391" t="str">
        <f>IF($AE54&lt;1," ",IF(Q54&lt;1," ",(Q54)/$AE54))</f>
        <v xml:space="preserve"> </v>
      </c>
      <c r="S54" s="453"/>
      <c r="T54" s="390" t="str">
        <f>IF($AE54&lt;1," ",IF(S54&lt;1," ",(S54)/$AE54))</f>
        <v xml:space="preserve"> </v>
      </c>
      <c r="U54" s="454"/>
      <c r="V54" s="390" t="str">
        <f>IF($AE54&lt;1," ",IF(U54&lt;1," ",(U54)/$AE54))</f>
        <v xml:space="preserve"> </v>
      </c>
      <c r="W54" s="454"/>
      <c r="X54" s="390" t="str">
        <f>IF($AE54&lt;1," ",IF(W54&lt;1," ",(W54)/$AE54))</f>
        <v xml:space="preserve"> </v>
      </c>
      <c r="Y54" s="454"/>
      <c r="Z54" s="390" t="str">
        <f>IF($AE54&lt;1," ",IF(Y54&lt;1," ",(Y54)/$AE54))</f>
        <v xml:space="preserve"> </v>
      </c>
      <c r="AA54" s="454"/>
      <c r="AB54" s="390" t="str">
        <f>IF($AE54&lt;1," ",IF(AA54&lt;1," ",(AA54)/$AE54))</f>
        <v xml:space="preserve"> </v>
      </c>
      <c r="AC54" s="1202"/>
      <c r="AD54" s="434">
        <f>+E54+G54+I54+K54+M54+O54+Q54+S54+U54+W54+Y54+AA54+AC54</f>
        <v>0</v>
      </c>
      <c r="AE54" s="856"/>
      <c r="AF54" s="857"/>
    </row>
    <row r="55" spans="1:32" ht="15.75">
      <c r="A55" s="1581"/>
      <c r="B55" s="1582"/>
      <c r="C55" s="431"/>
      <c r="D55" s="1224"/>
      <c r="E55" s="571"/>
      <c r="F55" s="593" t="str">
        <f>IF($AE55&lt;1," ",IF(E55&lt;1," ",(E55)/$AE55))</f>
        <v xml:space="preserve"> </v>
      </c>
      <c r="G55" s="454"/>
      <c r="H55" s="593" t="str">
        <f>IF($AE55&lt;1," ",IF(G55&lt;1," ",(G55)/$AE55))</f>
        <v xml:space="preserve"> </v>
      </c>
      <c r="I55" s="454"/>
      <c r="J55" s="593" t="str">
        <f>IF($AE55&lt;1," ",IF(I55&lt;1," ",(I55)/$AE55))</f>
        <v xml:space="preserve"> </v>
      </c>
      <c r="K55" s="454"/>
      <c r="L55" s="593" t="str">
        <f>IF($AE55&lt;1," ",IF(K55&lt;1," ",(K55)/$AE55))</f>
        <v xml:space="preserve"> </v>
      </c>
      <c r="M55" s="454"/>
      <c r="N55" s="390" t="str">
        <f>IF($AE55&lt;1," ",IF(M55&lt;1," ",(M55)/$AE55))</f>
        <v xml:space="preserve"> </v>
      </c>
      <c r="O55" s="454"/>
      <c r="P55" s="390" t="str">
        <f>IF($AE55&lt;1," ",IF(O55&lt;1," ",(O55)/$AE55))</f>
        <v xml:space="preserve"> </v>
      </c>
      <c r="Q55" s="454"/>
      <c r="R55" s="391" t="str">
        <f>IF($AE55&lt;1," ",IF(Q55&lt;1," ",(Q55)/$AE55))</f>
        <v xml:space="preserve"> </v>
      </c>
      <c r="S55" s="453"/>
      <c r="T55" s="390" t="str">
        <f>IF($AE55&lt;1," ",IF(S55&lt;1," ",(S55)/$AE55))</f>
        <v xml:space="preserve"> </v>
      </c>
      <c r="U55" s="454"/>
      <c r="V55" s="390" t="str">
        <f>IF($AE55&lt;1," ",IF(U55&lt;1," ",(U55)/$AE55))</f>
        <v xml:space="preserve"> </v>
      </c>
      <c r="W55" s="454"/>
      <c r="X55" s="390" t="str">
        <f>IF($AE55&lt;1," ",IF(W55&lt;1," ",(W55)/$AE55))</f>
        <v xml:space="preserve"> </v>
      </c>
      <c r="Y55" s="454"/>
      <c r="Z55" s="390" t="str">
        <f>IF($AE55&lt;1," ",IF(Y55&lt;1," ",(Y55)/$AE55))</f>
        <v xml:space="preserve"> </v>
      </c>
      <c r="AA55" s="454"/>
      <c r="AB55" s="390" t="str">
        <f>IF($AE55&lt;1," ",IF(AA55&lt;1," ",(AA55)/$AE55))</f>
        <v xml:space="preserve"> </v>
      </c>
      <c r="AC55" s="1202"/>
      <c r="AD55" s="434">
        <f>+E55+G55+I55+K55+M55+O55+Q55+S55+U55+W55+Y55+AA55+AC55</f>
        <v>0</v>
      </c>
      <c r="AE55" s="856"/>
      <c r="AF55" s="857"/>
    </row>
    <row r="56" spans="1:32" ht="16.5" thickBot="1">
      <c r="A56" s="456" t="s">
        <v>118</v>
      </c>
      <c r="B56" s="457"/>
      <c r="C56" s="431"/>
      <c r="D56" s="1224"/>
      <c r="E56" s="851">
        <f>SUM(E51:E55)</f>
        <v>0</v>
      </c>
      <c r="F56" s="1208" t="s">
        <v>2</v>
      </c>
      <c r="G56" s="850">
        <f>SUM(G51:G55)</f>
        <v>0</v>
      </c>
      <c r="H56" s="1208" t="s">
        <v>2</v>
      </c>
      <c r="I56" s="850">
        <f>SUM(I51:I55)</f>
        <v>0</v>
      </c>
      <c r="J56" s="1208" t="s">
        <v>2</v>
      </c>
      <c r="K56" s="850">
        <f>SUM(K51:K55)</f>
        <v>0</v>
      </c>
      <c r="L56" s="1208" t="s">
        <v>2</v>
      </c>
      <c r="M56" s="850">
        <f>SUM(M51:M55)</f>
        <v>0</v>
      </c>
      <c r="N56" s="1206" t="s">
        <v>2</v>
      </c>
      <c r="O56" s="850">
        <f>SUM(O51:O55)</f>
        <v>0</v>
      </c>
      <c r="P56" s="1206" t="s">
        <v>2</v>
      </c>
      <c r="Q56" s="850">
        <f>SUM(Q51:Q55)</f>
        <v>0</v>
      </c>
      <c r="R56" s="1207" t="s">
        <v>2</v>
      </c>
      <c r="S56" s="849">
        <f>SUM(S51:S55)</f>
        <v>0</v>
      </c>
      <c r="T56" s="1206" t="s">
        <v>2</v>
      </c>
      <c r="U56" s="850">
        <f>SUM(U51:U55)</f>
        <v>0</v>
      </c>
      <c r="V56" s="1206" t="s">
        <v>2</v>
      </c>
      <c r="W56" s="850">
        <f>SUM(W51:W55)</f>
        <v>0</v>
      </c>
      <c r="X56" s="1206" t="s">
        <v>2</v>
      </c>
      <c r="Y56" s="850">
        <f>SUM(Y51:Y55)</f>
        <v>0</v>
      </c>
      <c r="Z56" s="1206" t="s">
        <v>2</v>
      </c>
      <c r="AA56" s="850">
        <f>SUM(AA51:AA55)</f>
        <v>0</v>
      </c>
      <c r="AB56" s="1206" t="s">
        <v>2</v>
      </c>
      <c r="AC56" s="1199">
        <f>SUM(AC51:AC55)</f>
        <v>0</v>
      </c>
      <c r="AD56" s="852">
        <f>SUM(AD51:AD55)</f>
        <v>0</v>
      </c>
      <c r="AE56" s="858"/>
      <c r="AF56" s="859"/>
    </row>
    <row r="57" spans="1:32" ht="15.75">
      <c r="A57" s="73"/>
      <c r="B57" s="211"/>
      <c r="C57" s="24"/>
      <c r="D57" s="589"/>
      <c r="E57" s="1189"/>
      <c r="F57" s="600"/>
      <c r="G57" s="447"/>
      <c r="H57" s="600"/>
      <c r="I57" s="447"/>
      <c r="J57" s="600"/>
      <c r="K57" s="447"/>
      <c r="L57" s="600"/>
      <c r="M57" s="447"/>
      <c r="N57" s="1193"/>
      <c r="O57" s="447"/>
      <c r="P57" s="56"/>
      <c r="Q57" s="447"/>
      <c r="R57" s="361"/>
      <c r="S57" s="25"/>
      <c r="T57" s="56"/>
      <c r="U57" s="447"/>
      <c r="V57" s="56"/>
      <c r="W57" s="447"/>
      <c r="X57" s="56"/>
      <c r="Y57" s="447"/>
      <c r="Z57" s="56"/>
      <c r="AA57" s="447"/>
      <c r="AB57" s="56"/>
      <c r="AC57" s="1204"/>
      <c r="AD57" s="1174"/>
      <c r="AE57" s="1176"/>
      <c r="AF57" s="1182"/>
    </row>
    <row r="58" spans="1:32" ht="16.5" thickBot="1">
      <c r="A58" s="456" t="s">
        <v>121</v>
      </c>
      <c r="B58" s="457"/>
      <c r="C58" s="431"/>
      <c r="D58" s="1224"/>
      <c r="E58" s="851">
        <f>+E23-E34+E39+E48+E56</f>
        <v>0</v>
      </c>
      <c r="F58" s="595"/>
      <c r="G58" s="850">
        <f>+G23-G34+G39+G48+G56</f>
        <v>0</v>
      </c>
      <c r="H58" s="595"/>
      <c r="I58" s="850">
        <f>+I23-I34+I39+I48+I56</f>
        <v>0</v>
      </c>
      <c r="J58" s="595"/>
      <c r="K58" s="850">
        <f>+K23-K34+K39+K48+K56</f>
        <v>0</v>
      </c>
      <c r="L58" s="595"/>
      <c r="M58" s="850">
        <f>+M23-M34+M39+M48+M56</f>
        <v>0</v>
      </c>
      <c r="N58" s="439"/>
      <c r="O58" s="850">
        <f>+O23-O34+O39+O48+O56</f>
        <v>0</v>
      </c>
      <c r="P58" s="439"/>
      <c r="Q58" s="850">
        <f>+Q23-Q34+Q39+Q48+Q56</f>
        <v>0</v>
      </c>
      <c r="R58" s="575"/>
      <c r="S58" s="849">
        <f>+S23-S34+S39+S48+S56</f>
        <v>0</v>
      </c>
      <c r="T58" s="439"/>
      <c r="U58" s="850">
        <f>+U23-U34+U39+U48+U56</f>
        <v>0</v>
      </c>
      <c r="V58" s="439"/>
      <c r="W58" s="850">
        <f>+W23-W34+W39+W48+W56</f>
        <v>0</v>
      </c>
      <c r="X58" s="439"/>
      <c r="Y58" s="850">
        <f>+Y23-Y34+Y39+Y48+Y56</f>
        <v>0</v>
      </c>
      <c r="Z58" s="439"/>
      <c r="AA58" s="850">
        <f>+AA23-AA34+AA39+AA48+AA56</f>
        <v>0</v>
      </c>
      <c r="AB58" s="439"/>
      <c r="AC58" s="1199">
        <f>+AC23-AC34+AC39+AC48+AC56</f>
        <v>0</v>
      </c>
      <c r="AD58" s="852">
        <f>+AD23-AD34+AD39+AD48+AD56</f>
        <v>0</v>
      </c>
      <c r="AE58" s="858"/>
      <c r="AF58" s="859"/>
    </row>
    <row r="59" spans="1:32" ht="16.5" thickBot="1">
      <c r="A59" s="74"/>
      <c r="B59" s="424"/>
      <c r="C59" s="75"/>
      <c r="D59" s="1234"/>
      <c r="E59" s="23"/>
      <c r="F59" s="599"/>
      <c r="G59" s="449"/>
      <c r="H59" s="599"/>
      <c r="I59" s="449"/>
      <c r="J59" s="599"/>
      <c r="K59" s="449"/>
      <c r="L59" s="599"/>
      <c r="M59" s="449"/>
      <c r="N59" s="227"/>
      <c r="O59" s="449"/>
      <c r="P59" s="227"/>
      <c r="Q59" s="449"/>
      <c r="R59" s="581"/>
      <c r="S59" s="51"/>
      <c r="T59" s="227"/>
      <c r="U59" s="449"/>
      <c r="V59" s="227"/>
      <c r="W59" s="449"/>
      <c r="X59" s="227"/>
      <c r="Y59" s="449"/>
      <c r="Z59" s="227"/>
      <c r="AA59" s="449"/>
      <c r="AB59" s="227"/>
      <c r="AC59" s="1205"/>
      <c r="AD59" s="1209"/>
      <c r="AE59" s="858"/>
      <c r="AF59" s="859"/>
    </row>
    <row r="60" spans="1:32" ht="16.5" thickBot="1">
      <c r="A60" s="74" t="s">
        <v>119</v>
      </c>
      <c r="B60" s="424"/>
      <c r="C60" s="75"/>
      <c r="D60" s="1234"/>
      <c r="E60" s="1184">
        <f>+E6+E58</f>
        <v>0</v>
      </c>
      <c r="F60" s="599"/>
      <c r="G60" s="1194">
        <f>+G6+G58</f>
        <v>0</v>
      </c>
      <c r="H60" s="599"/>
      <c r="I60" s="1194">
        <f>+I6+I58</f>
        <v>0</v>
      </c>
      <c r="J60" s="599"/>
      <c r="K60" s="1194">
        <f>+K6+K58</f>
        <v>0</v>
      </c>
      <c r="L60" s="599"/>
      <c r="M60" s="1194">
        <f>+M6+M58</f>
        <v>0</v>
      </c>
      <c r="N60" s="227"/>
      <c r="O60" s="1194">
        <f>+O6+O58</f>
        <v>0</v>
      </c>
      <c r="P60" s="227"/>
      <c r="Q60" s="1194">
        <f>+Q6+Q58</f>
        <v>0</v>
      </c>
      <c r="R60" s="581"/>
      <c r="S60" s="1190">
        <f>+S6+S58</f>
        <v>0</v>
      </c>
      <c r="T60" s="227"/>
      <c r="U60" s="1194">
        <f>+U6+U58</f>
        <v>0</v>
      </c>
      <c r="V60" s="227"/>
      <c r="W60" s="1194">
        <f>+W6+W58</f>
        <v>0</v>
      </c>
      <c r="X60" s="227"/>
      <c r="Y60" s="1194">
        <f>+Y6+Y58</f>
        <v>0</v>
      </c>
      <c r="Z60" s="227"/>
      <c r="AA60" s="1194">
        <f>+AA6+AA58</f>
        <v>0</v>
      </c>
      <c r="AB60" s="227"/>
      <c r="AC60" s="1203">
        <f>+AC6+AC58</f>
        <v>0</v>
      </c>
      <c r="AD60" s="1175"/>
      <c r="AE60" s="1177"/>
      <c r="AF60" s="1183"/>
    </row>
  </sheetData>
  <sheetProtection password="B5CC" sheet="1"/>
  <mergeCells count="12">
    <mergeCell ref="U2:AA2"/>
    <mergeCell ref="F1:L1"/>
    <mergeCell ref="U1:AA1"/>
    <mergeCell ref="AE40:AE42"/>
    <mergeCell ref="A51:B51"/>
    <mergeCell ref="A54:B54"/>
    <mergeCell ref="A55:B55"/>
    <mergeCell ref="G2:K2"/>
    <mergeCell ref="E7:R7"/>
    <mergeCell ref="D40:D42"/>
    <mergeCell ref="A52:B52"/>
    <mergeCell ref="A53:B53"/>
  </mergeCells>
  <conditionalFormatting sqref="F1">
    <cfRule type="containsText" dxfId="3" priority="2" stopIfTrue="1" operator="containsText" text="Enter">
      <formula>NOT(ISERROR(SEARCH("Enter",F1)))</formula>
    </cfRule>
  </conditionalFormatting>
  <conditionalFormatting sqref="U1">
    <cfRule type="containsText" dxfId="2" priority="1" stopIfTrue="1" operator="containsText" text="Enter">
      <formula>NOT(ISERROR(SEARCH("Enter",U1)))</formula>
    </cfRule>
  </conditionalFormatting>
  <pageMargins left="0.7" right="0.7" top="0.75" bottom="0.75" header="0.3" footer="0.3"/>
  <pageSetup scale="53" fitToWidth="2" orientation="landscape" r:id="rId1"/>
  <headerFooter>
    <oddHeader>&amp;RPage &amp;P of &amp;N</oddHeader>
  </headerFooter>
  <colBreaks count="1" manualBreakCount="1">
    <brk id="18" max="1048575" man="1"/>
  </col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3">
    <tabColor theme="6" tint="-0.249977111117893"/>
    <pageSetUpPr fitToPage="1"/>
  </sheetPr>
  <dimension ref="A1:P51"/>
  <sheetViews>
    <sheetView showGridLines="0" topLeftCell="A25" zoomScale="115" zoomScaleNormal="115" workbookViewId="0">
      <selection activeCell="I36" sqref="I36:M36"/>
    </sheetView>
  </sheetViews>
  <sheetFormatPr defaultRowHeight="12.75"/>
  <cols>
    <col min="1" max="1" width="2.42578125" customWidth="1"/>
    <col min="13" max="13" width="13.85546875" customWidth="1"/>
    <col min="14" max="14" width="9.140625" customWidth="1"/>
  </cols>
  <sheetData>
    <row r="1" spans="1:14" ht="16.5">
      <c r="A1" s="119"/>
      <c r="B1" s="120"/>
      <c r="C1" s="120"/>
      <c r="D1" s="120"/>
      <c r="E1" s="120"/>
      <c r="F1" s="120"/>
      <c r="G1" s="121" t="s">
        <v>12</v>
      </c>
      <c r="H1" s="1423" t="s">
        <v>404</v>
      </c>
      <c r="I1" s="1423"/>
      <c r="J1" s="1423"/>
      <c r="K1" s="1423"/>
      <c r="L1" s="1423"/>
      <c r="M1" s="1423"/>
      <c r="N1" s="254"/>
    </row>
    <row r="2" spans="1:14" ht="16.5">
      <c r="A2" s="119"/>
      <c r="B2" s="120"/>
      <c r="C2" s="120"/>
      <c r="D2" s="120"/>
      <c r="E2" s="120"/>
      <c r="F2" s="120"/>
      <c r="G2" s="121" t="s">
        <v>13</v>
      </c>
      <c r="H2" s="1424" t="s">
        <v>408</v>
      </c>
      <c r="I2" s="1424"/>
      <c r="J2" s="1424"/>
      <c r="K2" s="1424"/>
      <c r="L2" s="1424"/>
      <c r="M2" s="1424"/>
      <c r="N2" s="254"/>
    </row>
    <row r="3" spans="1:14" ht="16.5">
      <c r="A3" s="119"/>
      <c r="B3" s="120"/>
      <c r="C3" s="120"/>
      <c r="D3" s="120"/>
      <c r="E3" s="120"/>
      <c r="F3" s="120"/>
      <c r="G3" s="121" t="s">
        <v>14</v>
      </c>
      <c r="H3" s="1425" t="s">
        <v>405</v>
      </c>
      <c r="I3" s="1425"/>
      <c r="J3" s="1425"/>
      <c r="K3" s="1425"/>
      <c r="L3" s="1425"/>
      <c r="M3" s="1425"/>
      <c r="N3" s="254"/>
    </row>
    <row r="4" spans="1:14" ht="16.5">
      <c r="A4" s="119"/>
      <c r="B4" s="120"/>
      <c r="C4" s="120"/>
      <c r="D4" s="120"/>
      <c r="E4" s="120"/>
      <c r="F4" s="120"/>
      <c r="G4" s="121" t="s">
        <v>15</v>
      </c>
      <c r="H4" s="1425" t="s">
        <v>406</v>
      </c>
      <c r="I4" s="1425"/>
      <c r="J4" s="1425"/>
      <c r="K4" s="1425"/>
      <c r="L4" s="1425"/>
      <c r="M4" s="1425"/>
      <c r="N4" s="254"/>
    </row>
    <row r="5" spans="1:14" ht="16.5">
      <c r="A5" s="119"/>
      <c r="B5" s="120"/>
      <c r="C5" s="120"/>
      <c r="D5" s="120"/>
      <c r="E5" s="120"/>
      <c r="F5" s="120"/>
      <c r="G5" s="121" t="s">
        <v>16</v>
      </c>
      <c r="H5" s="1426" t="s">
        <v>407</v>
      </c>
      <c r="I5" s="1426"/>
      <c r="J5" s="1426"/>
      <c r="K5" s="1426"/>
      <c r="L5" s="1426"/>
      <c r="M5" s="1426"/>
      <c r="N5" s="254"/>
    </row>
    <row r="6" spans="1:14" ht="15" thickBot="1">
      <c r="A6" s="123"/>
      <c r="B6" s="123"/>
      <c r="C6" s="123"/>
      <c r="D6" s="123"/>
      <c r="E6" s="123"/>
      <c r="F6" s="123"/>
      <c r="G6" s="123"/>
      <c r="H6" s="255"/>
      <c r="I6" s="255"/>
      <c r="J6" s="255"/>
      <c r="K6" s="255"/>
      <c r="L6" s="255"/>
      <c r="M6" s="1251">
        <f>Instructions!H1</f>
        <v>0</v>
      </c>
      <c r="N6" s="9"/>
    </row>
    <row r="7" spans="1:14" ht="15" thickTop="1">
      <c r="A7" s="124"/>
      <c r="B7" s="124"/>
      <c r="C7" s="124"/>
      <c r="D7" s="124"/>
      <c r="E7" s="124"/>
      <c r="F7" s="124"/>
      <c r="G7" s="124"/>
      <c r="H7" s="124"/>
      <c r="I7" s="124"/>
      <c r="J7" s="124"/>
      <c r="K7" s="124"/>
      <c r="L7" s="124"/>
      <c r="M7" s="124"/>
      <c r="N7" s="9"/>
    </row>
    <row r="8" spans="1:14" ht="14.25">
      <c r="A8" s="10"/>
      <c r="B8" s="10" t="s">
        <v>367</v>
      </c>
      <c r="C8" s="136"/>
      <c r="D8" s="136"/>
      <c r="E8" s="136"/>
      <c r="F8" s="136"/>
      <c r="G8" s="136"/>
      <c r="H8" s="10"/>
      <c r="I8" s="136"/>
      <c r="J8" s="136"/>
      <c r="K8" s="136"/>
      <c r="L8" s="136"/>
      <c r="M8" s="136"/>
      <c r="N8" s="105"/>
    </row>
    <row r="9" spans="1:14" ht="14.25">
      <c r="A9" s="10"/>
      <c r="B9" s="1413" t="str">
        <f>""&amp;'Budget-ADA'!K7&amp;" CHARTER SCHOOL INTERIM REPORT -- ALTERNATIVE FORM:  This report has been approved, and is hereby filed by the charter school pursuant to Education Code Section 47604.33."</f>
        <v>2020-21 CHARTER SCHOOL INTERIM REPORT -- ALTERNATIVE FORM:  This report has been approved, and is hereby filed by the charter school pursuant to Education Code Section 47604.33.</v>
      </c>
      <c r="C9" s="1413"/>
      <c r="D9" s="1413"/>
      <c r="E9" s="1413"/>
      <c r="F9" s="1413"/>
      <c r="G9" s="1413"/>
      <c r="H9" s="1413"/>
      <c r="I9" s="1413"/>
      <c r="J9" s="1413"/>
      <c r="K9" s="1413"/>
      <c r="L9" s="1413"/>
      <c r="M9" s="1413"/>
      <c r="N9" s="105"/>
    </row>
    <row r="10" spans="1:14" ht="14.25">
      <c r="A10" s="10"/>
      <c r="B10" s="1413"/>
      <c r="C10" s="1413"/>
      <c r="D10" s="1413"/>
      <c r="E10" s="1413"/>
      <c r="F10" s="1413"/>
      <c r="G10" s="1413"/>
      <c r="H10" s="1413"/>
      <c r="I10" s="1413"/>
      <c r="J10" s="1413"/>
      <c r="K10" s="1413"/>
      <c r="L10" s="1413"/>
      <c r="M10" s="1413"/>
      <c r="N10" s="105"/>
    </row>
    <row r="11" spans="1:14" ht="26.25" customHeight="1">
      <c r="A11" s="10"/>
      <c r="B11" s="10" t="s">
        <v>47</v>
      </c>
      <c r="C11" s="1415"/>
      <c r="D11" s="1420"/>
      <c r="E11" s="1420"/>
      <c r="F11" s="1420"/>
      <c r="G11" s="1420"/>
      <c r="H11" s="10"/>
      <c r="I11" s="10" t="s">
        <v>48</v>
      </c>
      <c r="J11" s="1418"/>
      <c r="K11" s="1418"/>
      <c r="L11" s="1418"/>
      <c r="M11" s="10"/>
      <c r="N11" s="105"/>
    </row>
    <row r="12" spans="1:14" ht="14.25">
      <c r="A12" s="105"/>
      <c r="B12" s="105"/>
      <c r="C12" s="126" t="s">
        <v>49</v>
      </c>
      <c r="D12" s="127"/>
      <c r="E12" s="127"/>
      <c r="F12" s="127"/>
      <c r="G12" s="127"/>
      <c r="H12" s="105"/>
      <c r="I12" s="105"/>
      <c r="J12" s="105"/>
      <c r="K12" s="105"/>
      <c r="L12" s="105"/>
      <c r="M12" s="105"/>
      <c r="N12" s="105"/>
    </row>
    <row r="13" spans="1:14" ht="14.25">
      <c r="A13" s="105"/>
      <c r="B13" s="105"/>
      <c r="C13" s="126" t="s">
        <v>50</v>
      </c>
      <c r="D13" s="127"/>
      <c r="E13" s="127"/>
      <c r="F13" s="127"/>
      <c r="G13" s="127"/>
      <c r="H13" s="105"/>
      <c r="I13" s="105"/>
      <c r="J13" s="105"/>
      <c r="K13" s="105"/>
      <c r="L13" s="105"/>
      <c r="M13" s="105"/>
      <c r="N13" s="105"/>
    </row>
    <row r="14" spans="1:14" ht="28.5">
      <c r="A14" s="10"/>
      <c r="B14" s="128" t="s">
        <v>51</v>
      </c>
      <c r="C14" s="1421" t="s">
        <v>398</v>
      </c>
      <c r="D14" s="1422"/>
      <c r="E14" s="1422"/>
      <c r="F14" s="1422"/>
      <c r="G14" s="1422"/>
      <c r="H14" s="10"/>
      <c r="I14" s="10" t="s">
        <v>52</v>
      </c>
      <c r="J14" s="1421" t="s">
        <v>399</v>
      </c>
      <c r="K14" s="1421"/>
      <c r="L14" s="1421"/>
      <c r="M14" s="10"/>
      <c r="N14" s="105"/>
    </row>
    <row r="15" spans="1:14" ht="14.25">
      <c r="A15" s="129"/>
      <c r="B15" s="129"/>
      <c r="C15" s="129"/>
      <c r="D15" s="129"/>
      <c r="E15" s="129"/>
      <c r="F15" s="129"/>
      <c r="G15" s="129"/>
      <c r="H15" s="129"/>
      <c r="I15" s="129"/>
      <c r="J15" s="129"/>
      <c r="K15" s="129"/>
      <c r="L15" s="129"/>
      <c r="M15" s="129"/>
      <c r="N15" s="10"/>
    </row>
    <row r="16" spans="1:14" ht="14.25">
      <c r="A16" s="130"/>
      <c r="B16" s="130"/>
      <c r="C16" s="130"/>
      <c r="D16" s="130"/>
      <c r="E16" s="130"/>
      <c r="F16" s="130"/>
      <c r="G16" s="130"/>
      <c r="H16" s="130"/>
      <c r="I16" s="130"/>
      <c r="J16" s="130"/>
      <c r="K16" s="130"/>
      <c r="L16" s="130"/>
      <c r="M16" s="130"/>
      <c r="N16" s="10"/>
    </row>
    <row r="17" spans="1:14" ht="14.25">
      <c r="A17" s="10"/>
      <c r="B17" s="10" t="s">
        <v>53</v>
      </c>
      <c r="C17" s="10"/>
      <c r="D17" s="10"/>
      <c r="E17" s="10"/>
      <c r="F17" s="10"/>
      <c r="G17" s="10"/>
      <c r="H17" s="10"/>
      <c r="I17" s="10"/>
      <c r="J17" s="10"/>
      <c r="K17" s="10"/>
      <c r="L17" s="10"/>
      <c r="M17" s="136"/>
      <c r="N17" s="105"/>
    </row>
    <row r="18" spans="1:14" ht="14.25">
      <c r="A18" s="10"/>
      <c r="B18" s="1413" t="str">
        <f>""&amp;'Budget-ADA'!K7&amp;" CHARTER SCHOOL INTERIM REPORT -- ALTERNATIVE FORM:  This report has been reviewed pursuant to Education Code 47604.32(a) is hereby filed with the County Superintendent pursuant to Education Code Section 47604.33."</f>
        <v>2020-21 CHARTER SCHOOL INTERIM REPORT -- ALTERNATIVE FORM:  This report has been reviewed pursuant to Education Code 47604.32(a) is hereby filed with the County Superintendent pursuant to Education Code Section 47604.33.</v>
      </c>
      <c r="C18" s="1413"/>
      <c r="D18" s="1413"/>
      <c r="E18" s="1413"/>
      <c r="F18" s="1413"/>
      <c r="G18" s="1413"/>
      <c r="H18" s="1413"/>
      <c r="I18" s="1413"/>
      <c r="J18" s="1413"/>
      <c r="K18" s="1413"/>
      <c r="L18" s="1413"/>
      <c r="M18" s="1413"/>
      <c r="N18" s="105"/>
    </row>
    <row r="19" spans="1:14" ht="14.25">
      <c r="A19" s="10"/>
      <c r="B19" s="1413"/>
      <c r="C19" s="1413"/>
      <c r="D19" s="1413"/>
      <c r="E19" s="1413"/>
      <c r="F19" s="1413"/>
      <c r="G19" s="1413"/>
      <c r="H19" s="1413"/>
      <c r="I19" s="1413"/>
      <c r="J19" s="1413"/>
      <c r="K19" s="1413"/>
      <c r="L19" s="1413"/>
      <c r="M19" s="1413"/>
      <c r="N19" s="105"/>
    </row>
    <row r="20" spans="1:14" ht="27" customHeight="1">
      <c r="A20" s="10"/>
      <c r="B20" s="10" t="s">
        <v>47</v>
      </c>
      <c r="C20" s="1415"/>
      <c r="D20" s="1415"/>
      <c r="E20" s="1415"/>
      <c r="F20" s="1415"/>
      <c r="G20" s="1415"/>
      <c r="H20" s="10"/>
      <c r="I20" s="10" t="s">
        <v>48</v>
      </c>
      <c r="J20" s="1418"/>
      <c r="K20" s="1418"/>
      <c r="L20" s="1418"/>
      <c r="M20" s="10"/>
      <c r="N20" s="105"/>
    </row>
    <row r="21" spans="1:14" ht="25.5" customHeight="1">
      <c r="A21" s="105"/>
      <c r="B21" s="105"/>
      <c r="C21" s="132" t="s">
        <v>54</v>
      </c>
      <c r="D21" s="132"/>
      <c r="E21" s="132"/>
      <c r="F21" s="132"/>
      <c r="G21" s="132"/>
      <c r="H21" s="105"/>
      <c r="I21" s="105"/>
      <c r="J21" s="133"/>
      <c r="K21" s="133"/>
      <c r="L21" s="133"/>
      <c r="M21" s="105"/>
      <c r="N21" s="105"/>
    </row>
    <row r="22" spans="1:14">
      <c r="A22" s="105"/>
      <c r="B22" s="105"/>
      <c r="C22" s="114" t="s">
        <v>50</v>
      </c>
      <c r="D22" s="114"/>
      <c r="E22" s="114"/>
      <c r="F22" s="114"/>
      <c r="G22" s="114"/>
      <c r="H22" s="105"/>
      <c r="I22" s="105"/>
      <c r="J22" s="105"/>
      <c r="K22" s="105"/>
      <c r="L22" s="105"/>
      <c r="M22" s="105"/>
      <c r="N22" s="105"/>
    </row>
    <row r="23" spans="1:14" ht="28.5">
      <c r="A23" s="10"/>
      <c r="B23" s="128" t="s">
        <v>51</v>
      </c>
      <c r="C23" s="1415" t="s">
        <v>391</v>
      </c>
      <c r="D23" s="1415"/>
      <c r="E23" s="1415"/>
      <c r="F23" s="1415"/>
      <c r="G23" s="1415"/>
      <c r="H23" s="10"/>
      <c r="I23" s="10" t="s">
        <v>52</v>
      </c>
      <c r="J23" s="1415" t="s">
        <v>392</v>
      </c>
      <c r="K23" s="1415"/>
      <c r="L23" s="1415"/>
      <c r="M23" s="10"/>
      <c r="N23" s="105"/>
    </row>
    <row r="24" spans="1:14" ht="14.25">
      <c r="A24" s="129"/>
      <c r="B24" s="129"/>
      <c r="C24" s="129"/>
      <c r="D24" s="129"/>
      <c r="E24" s="129"/>
      <c r="F24" s="129"/>
      <c r="G24" s="129"/>
      <c r="H24" s="129"/>
      <c r="I24" s="129"/>
      <c r="J24" s="129"/>
      <c r="K24" s="129"/>
      <c r="L24" s="129"/>
      <c r="M24" s="129"/>
      <c r="N24" s="10"/>
    </row>
    <row r="25" spans="1:14" ht="14.25">
      <c r="A25" s="10"/>
      <c r="B25" s="130" t="s">
        <v>2</v>
      </c>
      <c r="C25" s="130"/>
      <c r="D25" s="130"/>
      <c r="E25" s="130"/>
      <c r="F25" s="130"/>
      <c r="G25" s="130"/>
      <c r="H25" s="130"/>
      <c r="I25" s="130"/>
      <c r="J25" s="130"/>
      <c r="K25" s="130"/>
      <c r="L25" s="130"/>
      <c r="M25" s="131"/>
      <c r="N25" s="105"/>
    </row>
    <row r="26" spans="1:14" ht="14.25">
      <c r="A26" s="10"/>
      <c r="B26" s="1413" t="str">
        <f>""&amp;'Budget-ADA'!K7&amp;" CHARTER SCHOOL INTERIM REPORT -- ALTERNATIVE FORM:  This report has been received by the County Superintendent of Schools pursuant to Education Code Section 47604.33(1)."</f>
        <v>2020-21 CHARTER SCHOOL INTERIM REPORT -- ALTERNATIVE FORM:  This report has been received by the County Superintendent of Schools pursuant to Education Code Section 47604.33(1).</v>
      </c>
      <c r="C26" s="1413"/>
      <c r="D26" s="1413"/>
      <c r="E26" s="1413"/>
      <c r="F26" s="1413"/>
      <c r="G26" s="1413"/>
      <c r="H26" s="1413"/>
      <c r="I26" s="1413"/>
      <c r="J26" s="1413"/>
      <c r="K26" s="1413"/>
      <c r="L26" s="1413"/>
      <c r="M26" s="1413"/>
      <c r="N26" s="105"/>
    </row>
    <row r="27" spans="1:14" ht="14.25">
      <c r="A27" s="10"/>
      <c r="B27" s="1413"/>
      <c r="C27" s="1413"/>
      <c r="D27" s="1413"/>
      <c r="E27" s="1413"/>
      <c r="F27" s="1413"/>
      <c r="G27" s="1413"/>
      <c r="H27" s="1413"/>
      <c r="I27" s="1413"/>
      <c r="J27" s="1413"/>
      <c r="K27" s="1413"/>
      <c r="L27" s="1413"/>
      <c r="M27" s="1413"/>
      <c r="N27" s="105"/>
    </row>
    <row r="28" spans="1:14" ht="25.5" customHeight="1">
      <c r="A28" s="10"/>
      <c r="B28" s="10" t="s">
        <v>47</v>
      </c>
      <c r="C28" s="1415"/>
      <c r="D28" s="1415"/>
      <c r="E28" s="1415"/>
      <c r="F28" s="1415"/>
      <c r="G28" s="1415"/>
      <c r="H28" s="10"/>
      <c r="I28" s="10" t="s">
        <v>48</v>
      </c>
      <c r="J28" s="1418"/>
      <c r="K28" s="1418"/>
      <c r="L28" s="1418"/>
      <c r="M28" s="10"/>
      <c r="N28" s="105"/>
    </row>
    <row r="29" spans="1:14" ht="14.25">
      <c r="A29" s="10"/>
      <c r="B29" s="10"/>
      <c r="C29" s="114" t="s">
        <v>55</v>
      </c>
      <c r="D29" s="114"/>
      <c r="E29" s="114"/>
      <c r="F29" s="114"/>
      <c r="G29" s="114"/>
      <c r="H29" s="134"/>
      <c r="I29" s="10"/>
      <c r="J29" s="10"/>
      <c r="K29" s="10"/>
      <c r="L29" s="10"/>
      <c r="M29" s="10"/>
      <c r="N29" s="105"/>
    </row>
    <row r="30" spans="1:14" ht="14.25">
      <c r="A30" s="10"/>
      <c r="B30" s="10"/>
      <c r="C30" s="114" t="s">
        <v>50</v>
      </c>
      <c r="D30" s="114"/>
      <c r="E30" s="114"/>
      <c r="F30" s="114"/>
      <c r="G30" s="114"/>
      <c r="H30" s="134"/>
      <c r="I30" s="10"/>
      <c r="J30" s="10"/>
      <c r="K30" s="10"/>
      <c r="L30" s="10"/>
      <c r="M30" s="10"/>
      <c r="N30" s="105"/>
    </row>
    <row r="31" spans="1:14" ht="13.5" thickBot="1">
      <c r="A31" s="122"/>
      <c r="B31" s="122"/>
      <c r="C31" s="122"/>
      <c r="D31" s="122"/>
      <c r="E31" s="122"/>
      <c r="F31" s="122"/>
      <c r="G31" s="122"/>
      <c r="H31" s="122"/>
      <c r="I31" s="122"/>
      <c r="J31" s="122"/>
      <c r="K31" s="122"/>
      <c r="L31" s="122"/>
      <c r="M31" s="122"/>
      <c r="N31" s="105"/>
    </row>
    <row r="32" spans="1:14" ht="13.5" thickTop="1">
      <c r="A32" s="260"/>
      <c r="B32" s="260"/>
      <c r="C32" s="260"/>
      <c r="D32" s="260"/>
      <c r="E32" s="260"/>
      <c r="F32" s="260"/>
      <c r="G32" s="260"/>
      <c r="H32" s="260"/>
      <c r="I32" s="260"/>
      <c r="J32" s="260"/>
      <c r="K32" s="260"/>
      <c r="L32" s="260"/>
      <c r="M32" s="260"/>
      <c r="N32" s="105"/>
    </row>
    <row r="33" spans="1:16" ht="14.25">
      <c r="A33" s="105"/>
      <c r="B33" s="10" t="s">
        <v>62</v>
      </c>
      <c r="C33" s="136"/>
      <c r="D33" s="136"/>
      <c r="E33" s="136"/>
      <c r="F33" s="136"/>
      <c r="G33" s="136"/>
      <c r="H33" s="136"/>
      <c r="I33" s="136"/>
      <c r="J33" s="136"/>
      <c r="K33" s="136"/>
      <c r="L33" s="136"/>
      <c r="M33" s="105"/>
      <c r="N33" s="9"/>
      <c r="O33" s="9"/>
      <c r="P33" s="9"/>
    </row>
    <row r="34" spans="1:16">
      <c r="A34" s="105"/>
      <c r="B34" s="105"/>
      <c r="C34" s="105"/>
      <c r="D34" s="105"/>
      <c r="E34" s="105"/>
      <c r="F34" s="105"/>
      <c r="G34" s="105"/>
      <c r="H34" s="105"/>
      <c r="I34" s="105"/>
      <c r="J34" s="105"/>
      <c r="K34" s="105"/>
      <c r="L34" s="105"/>
      <c r="M34" s="105"/>
      <c r="N34" s="9"/>
      <c r="O34" s="9"/>
      <c r="P34" s="9"/>
    </row>
    <row r="35" spans="1:16" ht="14.25">
      <c r="A35" s="105"/>
      <c r="B35" s="135" t="s">
        <v>56</v>
      </c>
      <c r="C35" s="136"/>
      <c r="D35" s="136"/>
      <c r="E35" s="136"/>
      <c r="F35" s="136"/>
      <c r="G35" s="136"/>
      <c r="H35" s="10"/>
      <c r="I35" s="135" t="s">
        <v>57</v>
      </c>
      <c r="J35" s="136"/>
      <c r="K35" s="136"/>
      <c r="L35" s="136"/>
      <c r="M35" s="136"/>
      <c r="N35" s="9"/>
      <c r="O35" s="9"/>
      <c r="P35" s="9"/>
    </row>
    <row r="36" spans="1:16" ht="29.25" customHeight="1">
      <c r="A36" s="105"/>
      <c r="B36" s="1415" t="s">
        <v>387</v>
      </c>
      <c r="C36" s="1415"/>
      <c r="D36" s="1415"/>
      <c r="E36" s="1415"/>
      <c r="F36" s="1415"/>
      <c r="G36" s="1415"/>
      <c r="H36" s="10"/>
      <c r="I36" s="1419" t="s">
        <v>398</v>
      </c>
      <c r="J36" s="1417"/>
      <c r="K36" s="1417"/>
      <c r="L36" s="1417"/>
      <c r="M36" s="1417"/>
      <c r="N36" s="9"/>
      <c r="O36" s="9"/>
      <c r="P36" s="9"/>
    </row>
    <row r="37" spans="1:16" ht="14.25">
      <c r="A37" s="105"/>
      <c r="B37" s="137" t="s">
        <v>58</v>
      </c>
      <c r="C37" s="137"/>
      <c r="D37" s="137"/>
      <c r="E37" s="137"/>
      <c r="F37" s="137"/>
      <c r="G37" s="138"/>
      <c r="H37" s="10"/>
      <c r="I37" s="137" t="s">
        <v>58</v>
      </c>
      <c r="J37" s="137"/>
      <c r="K37" s="137"/>
      <c r="L37" s="137"/>
      <c r="M37" s="137"/>
      <c r="N37" s="9"/>
      <c r="O37" s="9"/>
      <c r="P37" s="9"/>
    </row>
    <row r="38" spans="1:16" ht="27.75" customHeight="1">
      <c r="A38" s="105"/>
      <c r="B38" s="1415" t="s">
        <v>388</v>
      </c>
      <c r="C38" s="1415"/>
      <c r="D38" s="1415"/>
      <c r="E38" s="1415"/>
      <c r="F38" s="1415"/>
      <c r="G38" s="1415"/>
      <c r="H38" s="10"/>
      <c r="I38" s="1421" t="s">
        <v>399</v>
      </c>
      <c r="J38" s="1422"/>
      <c r="K38" s="1422"/>
      <c r="L38" s="1422"/>
      <c r="M38" s="1422"/>
      <c r="N38" s="9"/>
      <c r="O38" s="9"/>
      <c r="P38" s="9"/>
    </row>
    <row r="39" spans="1:16" ht="14.25">
      <c r="A39" s="105"/>
      <c r="B39" s="137" t="s">
        <v>59</v>
      </c>
      <c r="C39" s="137"/>
      <c r="D39" s="137"/>
      <c r="E39" s="137"/>
      <c r="F39" s="137"/>
      <c r="G39" s="137"/>
      <c r="H39" s="10"/>
      <c r="I39" s="137" t="s">
        <v>59</v>
      </c>
      <c r="J39" s="137"/>
      <c r="K39" s="137"/>
      <c r="L39" s="137"/>
      <c r="M39" s="138"/>
      <c r="N39" s="9"/>
      <c r="O39" s="9"/>
      <c r="P39" s="9"/>
    </row>
    <row r="40" spans="1:16" ht="27" customHeight="1">
      <c r="A40" s="105"/>
      <c r="B40" s="1415" t="s">
        <v>389</v>
      </c>
      <c r="C40" s="1415"/>
      <c r="D40" s="1415"/>
      <c r="E40" s="1415"/>
      <c r="F40" s="1415"/>
      <c r="G40" s="1415"/>
      <c r="H40" s="10"/>
      <c r="I40" s="1419" t="s">
        <v>400</v>
      </c>
      <c r="J40" s="1417"/>
      <c r="K40" s="1417"/>
      <c r="L40" s="1417"/>
      <c r="M40" s="1417"/>
      <c r="N40" s="9"/>
      <c r="O40" s="9"/>
      <c r="P40" s="9"/>
    </row>
    <row r="41" spans="1:16" ht="14.25">
      <c r="A41" s="10"/>
      <c r="B41" s="137" t="s">
        <v>60</v>
      </c>
      <c r="C41" s="137"/>
      <c r="D41" s="137"/>
      <c r="E41" s="137"/>
      <c r="F41" s="137"/>
      <c r="G41" s="137"/>
      <c r="H41" s="10"/>
      <c r="I41" s="137" t="s">
        <v>60</v>
      </c>
      <c r="J41" s="137"/>
      <c r="K41" s="137"/>
      <c r="L41" s="137"/>
      <c r="M41" s="137"/>
      <c r="N41" s="10"/>
      <c r="O41" s="10"/>
      <c r="P41" s="10"/>
    </row>
    <row r="42" spans="1:16" ht="27" customHeight="1">
      <c r="A42" s="10"/>
      <c r="B42" s="1414" t="s">
        <v>390</v>
      </c>
      <c r="C42" s="1415"/>
      <c r="D42" s="1415"/>
      <c r="E42" s="1415"/>
      <c r="F42" s="1415"/>
      <c r="G42" s="1415"/>
      <c r="H42" s="10"/>
      <c r="I42" s="1416" t="s">
        <v>401</v>
      </c>
      <c r="J42" s="1417"/>
      <c r="K42" s="1417"/>
      <c r="L42" s="1417"/>
      <c r="M42" s="1417"/>
      <c r="N42" s="10"/>
      <c r="O42" s="10"/>
      <c r="P42" s="10"/>
    </row>
    <row r="43" spans="1:16" ht="14.25">
      <c r="A43" s="10"/>
      <c r="B43" s="137" t="s">
        <v>61</v>
      </c>
      <c r="C43" s="137"/>
      <c r="D43" s="137"/>
      <c r="E43" s="137"/>
      <c r="F43" s="137"/>
      <c r="G43" s="138"/>
      <c r="H43" s="10"/>
      <c r="I43" s="137" t="s">
        <v>61</v>
      </c>
      <c r="J43" s="137"/>
      <c r="K43" s="137"/>
      <c r="L43" s="137"/>
      <c r="M43" s="137"/>
      <c r="N43" s="10"/>
      <c r="O43" s="10"/>
      <c r="P43" s="10"/>
    </row>
    <row r="44" spans="1:16">
      <c r="A44" s="105"/>
      <c r="B44" s="105"/>
      <c r="C44" s="105"/>
      <c r="D44" s="105"/>
      <c r="E44" s="105"/>
      <c r="F44" s="105"/>
      <c r="G44" s="105"/>
      <c r="H44" s="105"/>
      <c r="I44" s="105"/>
      <c r="J44" s="105"/>
      <c r="K44" s="105"/>
      <c r="L44" s="105"/>
      <c r="M44" s="105"/>
      <c r="N44" s="105"/>
    </row>
    <row r="45" spans="1:16">
      <c r="A45" s="105"/>
      <c r="B45" s="105"/>
      <c r="C45" s="105"/>
      <c r="D45" s="105"/>
      <c r="E45" s="105"/>
      <c r="F45" s="105"/>
      <c r="G45" s="105"/>
      <c r="H45" s="105"/>
      <c r="I45" s="105"/>
      <c r="J45" s="105"/>
      <c r="K45" s="105"/>
      <c r="L45" s="105"/>
      <c r="M45" s="105"/>
      <c r="N45" s="105"/>
    </row>
    <row r="46" spans="1:16">
      <c r="A46" s="105"/>
      <c r="B46" s="105"/>
      <c r="C46" s="105"/>
      <c r="D46" s="105"/>
      <c r="E46" s="105"/>
      <c r="F46" s="105"/>
      <c r="G46" s="105"/>
      <c r="H46" s="105"/>
      <c r="I46" s="105"/>
      <c r="J46" s="105"/>
      <c r="K46" s="105"/>
      <c r="L46" s="105"/>
      <c r="M46" s="105"/>
      <c r="N46" s="105"/>
    </row>
    <row r="47" spans="1:16">
      <c r="A47" s="105"/>
      <c r="B47" s="105"/>
      <c r="C47" s="105"/>
      <c r="D47" s="105"/>
      <c r="E47" s="105"/>
      <c r="F47" s="105"/>
      <c r="G47" s="105"/>
      <c r="H47" s="105"/>
      <c r="I47" s="105"/>
      <c r="J47" s="105"/>
      <c r="K47" s="105"/>
      <c r="L47" s="105"/>
      <c r="M47" s="105"/>
      <c r="N47" s="105"/>
    </row>
    <row r="48" spans="1:16">
      <c r="A48" s="105"/>
      <c r="B48" s="105"/>
      <c r="C48" s="105"/>
      <c r="D48" s="105"/>
      <c r="E48" s="105"/>
      <c r="F48" s="105"/>
      <c r="G48" s="105"/>
      <c r="H48" s="105"/>
      <c r="I48" s="105"/>
      <c r="J48" s="105"/>
      <c r="K48" s="105"/>
      <c r="L48" s="105"/>
      <c r="M48" s="105"/>
      <c r="N48" s="105"/>
    </row>
    <row r="49" spans="1:14">
      <c r="A49" s="105"/>
      <c r="B49" s="105"/>
      <c r="C49" s="105"/>
      <c r="D49" s="105"/>
      <c r="E49" s="105"/>
      <c r="F49" s="105"/>
      <c r="G49" s="105"/>
      <c r="H49" s="105"/>
      <c r="I49" s="105"/>
      <c r="J49" s="105"/>
      <c r="K49" s="105"/>
      <c r="L49" s="105"/>
      <c r="M49" s="105"/>
      <c r="N49" s="105"/>
    </row>
    <row r="50" spans="1:14">
      <c r="A50" s="105"/>
      <c r="B50" s="105"/>
      <c r="C50" s="105"/>
      <c r="D50" s="105"/>
      <c r="E50" s="105"/>
      <c r="F50" s="105"/>
      <c r="G50" s="105"/>
      <c r="H50" s="105"/>
      <c r="I50" s="105"/>
      <c r="J50" s="105"/>
      <c r="K50" s="105"/>
      <c r="L50" s="105"/>
      <c r="M50" s="105"/>
      <c r="N50" s="105"/>
    </row>
    <row r="51" spans="1:14">
      <c r="A51" s="105"/>
      <c r="B51" s="105"/>
      <c r="C51" s="105"/>
      <c r="D51" s="105"/>
      <c r="E51" s="105"/>
      <c r="F51" s="105"/>
      <c r="G51" s="105"/>
      <c r="H51" s="105"/>
      <c r="I51" s="105"/>
      <c r="J51" s="105"/>
      <c r="K51" s="105"/>
      <c r="L51" s="105"/>
      <c r="M51" s="105"/>
      <c r="N51" s="105"/>
    </row>
  </sheetData>
  <sheetProtection password="B5CC" sheet="1" objects="1" scenarios="1" selectLockedCells="1"/>
  <mergeCells count="26">
    <mergeCell ref="J14:L14"/>
    <mergeCell ref="C20:G20"/>
    <mergeCell ref="J20:L20"/>
    <mergeCell ref="C23:G23"/>
    <mergeCell ref="J11:L11"/>
    <mergeCell ref="H1:M1"/>
    <mergeCell ref="H2:M2"/>
    <mergeCell ref="H3:M3"/>
    <mergeCell ref="H4:M4"/>
    <mergeCell ref="H5:M5"/>
    <mergeCell ref="B9:M10"/>
    <mergeCell ref="B18:M19"/>
    <mergeCell ref="B42:G42"/>
    <mergeCell ref="I42:M42"/>
    <mergeCell ref="C28:G28"/>
    <mergeCell ref="J28:L28"/>
    <mergeCell ref="B36:G36"/>
    <mergeCell ref="B40:G40"/>
    <mergeCell ref="I40:M40"/>
    <mergeCell ref="B26:M27"/>
    <mergeCell ref="J23:L23"/>
    <mergeCell ref="C11:G11"/>
    <mergeCell ref="I36:M36"/>
    <mergeCell ref="B38:G38"/>
    <mergeCell ref="I38:M38"/>
    <mergeCell ref="C14:G14"/>
  </mergeCells>
  <hyperlinks>
    <hyperlink ref="B42" r:id="rId1" xr:uid="{00000000-0004-0000-0200-000000000000}"/>
  </hyperlinks>
  <pageMargins left="0.25" right="0.25" top="0.75" bottom="0.75" header="0.3" footer="0.3"/>
  <pageSetup scale="91" orientation="portrait"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9">
    <tabColor theme="5"/>
  </sheetPr>
  <dimension ref="A1:AF60"/>
  <sheetViews>
    <sheetView showGridLines="0" zoomScale="70" zoomScaleNormal="70" workbookViewId="0">
      <pane xSplit="4" ySplit="7" topLeftCell="E8" activePane="bottomRight" state="frozen"/>
      <selection pane="topRight" activeCell="E1" sqref="E1"/>
      <selection pane="bottomLeft" activeCell="A8" sqref="A8"/>
      <selection pane="bottomRight" activeCell="C2" sqref="C2"/>
    </sheetView>
  </sheetViews>
  <sheetFormatPr defaultRowHeight="12.75"/>
  <cols>
    <col min="1" max="1" width="2.5703125" customWidth="1"/>
    <col min="2" max="2" width="45.85546875" customWidth="1"/>
    <col min="3" max="3" width="14.7109375" customWidth="1"/>
    <col min="4" max="4" width="12.85546875" customWidth="1"/>
    <col min="5" max="5" width="13.42578125" customWidth="1"/>
    <col min="6" max="6" width="9" bestFit="1" customWidth="1"/>
    <col min="7" max="7" width="13.42578125" customWidth="1"/>
    <col min="8" max="8" width="8.7109375" customWidth="1"/>
    <col min="9" max="9" width="13.42578125" customWidth="1"/>
    <col min="10" max="10" width="8.7109375" customWidth="1"/>
    <col min="11" max="11" width="13.28515625" customWidth="1"/>
    <col min="12" max="12" width="8.7109375" customWidth="1"/>
    <col min="13" max="13" width="13.42578125" customWidth="1"/>
    <col min="14" max="14" width="8.7109375" customWidth="1"/>
    <col min="15" max="15" width="13.7109375" customWidth="1"/>
    <col min="16" max="16" width="8.7109375" customWidth="1"/>
    <col min="17" max="17" width="13.7109375" customWidth="1"/>
    <col min="18" max="18" width="8.7109375" customWidth="1"/>
    <col min="19" max="19" width="13.42578125" customWidth="1"/>
    <col min="20" max="20" width="9.140625" customWidth="1"/>
    <col min="21" max="21" width="13.42578125" customWidth="1"/>
    <col min="22" max="22" width="9.140625" customWidth="1"/>
    <col min="23" max="23" width="13.42578125" customWidth="1"/>
    <col min="24" max="24" width="9.140625" customWidth="1"/>
    <col min="25" max="25" width="13.42578125" customWidth="1"/>
    <col min="26" max="26" width="9.140625" customWidth="1"/>
    <col min="27" max="27" width="13.7109375" customWidth="1"/>
    <col min="28" max="28" width="9.140625" customWidth="1"/>
    <col min="29" max="32" width="13.7109375" customWidth="1"/>
  </cols>
  <sheetData>
    <row r="1" spans="1:32" ht="16.5" thickBot="1">
      <c r="A1" s="205"/>
      <c r="B1" s="205"/>
      <c r="C1" s="205"/>
      <c r="D1" s="205"/>
      <c r="E1" s="206"/>
      <c r="F1" s="1588" t="str">
        <f>IF('INTERIM-CERTIFICATION'!$M$1="","CHARTER NAME: Enter Charter Name on INTERIM-CERTIFICATION Worksheet",(CONCATENATE("CHARTER NAME: ",'INTERIM-CERTIFICATION'!$M$1)))</f>
        <v>CHARTER NAME: Elite Academic Academy - Adult Work Force Investment</v>
      </c>
      <c r="G1" s="1588" t="str">
        <f>IF('INTERIM-CERTIFICATION'!$H$1="","CHARTER NAME: Enter Charter Name on INTERIM-CERTIFICATION Worksheet",(CONCATENATE("CHARTER NAME: ",'INTERIM-CERTIFICATION'!$H$1)))</f>
        <v>CHARTER NAME: Enter Charter Name on INTERIM-CERTIFICATION Worksheet</v>
      </c>
      <c r="H1" s="1588" t="str">
        <f>IF('INTERIM-CERTIFICATION'!$H$1="","CHARTER NAME: Enter Charter Name on INTERIM-CERTIFICATION Worksheet",(CONCATENATE("CHARTER NAME: ",'INTERIM-CERTIFICATION'!$H$1)))</f>
        <v>CHARTER NAME: Enter Charter Name on INTERIM-CERTIFICATION Worksheet</v>
      </c>
      <c r="I1" s="1588"/>
      <c r="J1" s="1588"/>
      <c r="K1" s="1588"/>
      <c r="L1" s="1588"/>
      <c r="M1" s="208"/>
      <c r="N1" s="207"/>
      <c r="O1" s="205"/>
      <c r="P1" s="207"/>
      <c r="Q1" s="207"/>
      <c r="R1" s="207"/>
      <c r="S1" s="210"/>
      <c r="T1" s="1588" t="str">
        <f>F1</f>
        <v>CHARTER NAME: Elite Academic Academy - Adult Work Force Investment</v>
      </c>
      <c r="U1" s="1588" t="str">
        <f>IF('INTERIM-CERTIFICATION'!$H$1="","CHARTER NAME: Enter Charter Name on INTERIM-CERTIFICATION Worksheet",(CONCATENATE("CHARTER NAME: ",'INTERIM-CERTIFICATION'!$H$1)))</f>
        <v>CHARTER NAME: Enter Charter Name on INTERIM-CERTIFICATION Worksheet</v>
      </c>
      <c r="V1" s="1588" t="str">
        <f>IF('INTERIM-CERTIFICATION'!$H$1="","CHARTER NAME: Enter Charter Name on INTERIM-CERTIFICATION Worksheet",(CONCATENATE("CHARTER NAME: ",'INTERIM-CERTIFICATION'!$H$1)))</f>
        <v>CHARTER NAME: Enter Charter Name on INTERIM-CERTIFICATION Worksheet</v>
      </c>
      <c r="W1" s="1588"/>
      <c r="X1" s="1588"/>
      <c r="Y1" s="1588"/>
      <c r="Z1" s="1588"/>
      <c r="AA1" s="208"/>
      <c r="AB1" s="207"/>
      <c r="AC1" s="28"/>
      <c r="AD1" s="28"/>
      <c r="AE1" s="28"/>
      <c r="AF1" s="28"/>
    </row>
    <row r="2" spans="1:32" ht="15.75">
      <c r="A2" t="s">
        <v>123</v>
      </c>
      <c r="B2" s="212"/>
      <c r="C2" s="101"/>
      <c r="D2" s="213"/>
      <c r="G2" s="1618" t="str">
        <f>""&amp;'Budget-ADA'!N7&amp;"  Second Interim Cash Flow"</f>
        <v>2021-22  Second Interim Cash Flow</v>
      </c>
      <c r="H2" s="1618" t="str">
        <f>""&amp;'Budget-ADA'!N7&amp;"  First Interim Cash Flow"</f>
        <v>2021-22  First Interim Cash Flow</v>
      </c>
      <c r="I2" s="1618"/>
      <c r="J2" s="1618"/>
      <c r="K2" s="1618"/>
      <c r="M2" s="208"/>
      <c r="O2" s="207"/>
      <c r="Q2" s="28"/>
      <c r="T2" s="1618" t="str">
        <f>G2</f>
        <v>2021-22  Second Interim Cash Flow</v>
      </c>
      <c r="U2" s="1618"/>
      <c r="V2" s="1618"/>
      <c r="W2" s="1618"/>
      <c r="X2" s="1618"/>
      <c r="Y2" s="1618"/>
      <c r="Z2" s="1618"/>
      <c r="AA2" s="208"/>
      <c r="AC2" s="28"/>
      <c r="AD2" s="28"/>
      <c r="AE2" s="28"/>
      <c r="AF2" s="28"/>
    </row>
    <row r="3" spans="1:32" ht="16.5" thickBot="1">
      <c r="A3" s="1255">
        <f>Instructions!H1</f>
        <v>0</v>
      </c>
      <c r="B3" s="211"/>
      <c r="C3" s="24"/>
      <c r="D3" s="24"/>
      <c r="E3" s="27"/>
      <c r="F3" s="26"/>
      <c r="G3" s="28"/>
      <c r="H3" s="26"/>
      <c r="I3" s="28"/>
      <c r="J3" s="26"/>
      <c r="K3" s="28"/>
      <c r="L3" s="26"/>
      <c r="M3" s="28"/>
      <c r="N3" s="26"/>
      <c r="O3" s="28"/>
      <c r="P3" s="26"/>
      <c r="Q3" s="28"/>
      <c r="R3" s="26"/>
      <c r="S3" s="28"/>
      <c r="T3" s="26"/>
      <c r="U3" s="28"/>
      <c r="V3" s="26"/>
      <c r="W3" s="28"/>
      <c r="X3" s="26"/>
      <c r="Y3" s="28"/>
      <c r="Z3" s="26"/>
      <c r="AA3" s="28"/>
      <c r="AB3" s="26"/>
      <c r="AC3" s="28"/>
      <c r="AD3" s="28"/>
      <c r="AE3" s="28"/>
      <c r="AF3" s="28"/>
    </row>
    <row r="4" spans="1:32" ht="15.75">
      <c r="A4" s="458"/>
      <c r="B4" s="76"/>
      <c r="C4" s="76"/>
      <c r="D4" s="76"/>
      <c r="E4" s="687" t="s">
        <v>85</v>
      </c>
      <c r="F4" s="459" t="s">
        <v>86</v>
      </c>
      <c r="G4" s="602" t="s">
        <v>87</v>
      </c>
      <c r="H4" s="459" t="s">
        <v>88</v>
      </c>
      <c r="I4" s="602" t="s">
        <v>89</v>
      </c>
      <c r="J4" s="459" t="s">
        <v>88</v>
      </c>
      <c r="K4" s="602" t="s">
        <v>90</v>
      </c>
      <c r="L4" s="459" t="s">
        <v>88</v>
      </c>
      <c r="M4" s="602" t="s">
        <v>91</v>
      </c>
      <c r="N4" s="459" t="s">
        <v>88</v>
      </c>
      <c r="O4" s="602" t="s">
        <v>92</v>
      </c>
      <c r="P4" s="459" t="s">
        <v>88</v>
      </c>
      <c r="Q4" s="602" t="s">
        <v>93</v>
      </c>
      <c r="R4" s="459" t="s">
        <v>88</v>
      </c>
      <c r="S4" s="602" t="s">
        <v>94</v>
      </c>
      <c r="T4" s="459" t="s">
        <v>88</v>
      </c>
      <c r="U4" s="602" t="s">
        <v>95</v>
      </c>
      <c r="V4" s="459" t="s">
        <v>88</v>
      </c>
      <c r="W4" s="602" t="s">
        <v>96</v>
      </c>
      <c r="X4" s="459" t="s">
        <v>88</v>
      </c>
      <c r="Y4" s="602" t="s">
        <v>97</v>
      </c>
      <c r="Z4" s="459" t="s">
        <v>88</v>
      </c>
      <c r="AA4" s="602" t="s">
        <v>98</v>
      </c>
      <c r="AB4" s="459" t="s">
        <v>88</v>
      </c>
      <c r="AC4" s="1195" t="s">
        <v>99</v>
      </c>
      <c r="AD4" s="1171"/>
      <c r="AE4" s="1171" t="s">
        <v>20</v>
      </c>
      <c r="AF4" s="1171"/>
    </row>
    <row r="5" spans="1:32" ht="16.5" thickBot="1">
      <c r="A5" s="215"/>
      <c r="B5" s="24"/>
      <c r="C5" s="24"/>
      <c r="D5" s="24"/>
      <c r="E5" s="258" t="s">
        <v>99</v>
      </c>
      <c r="F5" s="1185" t="s">
        <v>100</v>
      </c>
      <c r="G5" s="1187" t="s">
        <v>99</v>
      </c>
      <c r="H5" s="1185" t="s">
        <v>100</v>
      </c>
      <c r="I5" s="1187" t="s">
        <v>99</v>
      </c>
      <c r="J5" s="1185" t="s">
        <v>100</v>
      </c>
      <c r="K5" s="1187" t="s">
        <v>99</v>
      </c>
      <c r="L5" s="1185" t="s">
        <v>100</v>
      </c>
      <c r="M5" s="1187" t="s">
        <v>99</v>
      </c>
      <c r="N5" s="1185" t="s">
        <v>100</v>
      </c>
      <c r="O5" s="216" t="s">
        <v>99</v>
      </c>
      <c r="P5" s="65" t="s">
        <v>100</v>
      </c>
      <c r="Q5" s="216" t="s">
        <v>99</v>
      </c>
      <c r="R5" s="1185" t="s">
        <v>100</v>
      </c>
      <c r="S5" s="216" t="s">
        <v>99</v>
      </c>
      <c r="T5" s="65" t="s">
        <v>100</v>
      </c>
      <c r="U5" s="216" t="s">
        <v>99</v>
      </c>
      <c r="V5" s="65" t="s">
        <v>100</v>
      </c>
      <c r="W5" s="216" t="s">
        <v>99</v>
      </c>
      <c r="X5" s="65" t="s">
        <v>100</v>
      </c>
      <c r="Y5" s="216" t="s">
        <v>99</v>
      </c>
      <c r="Z5" s="65" t="s">
        <v>100</v>
      </c>
      <c r="AA5" s="216" t="s">
        <v>99</v>
      </c>
      <c r="AB5" s="65" t="s">
        <v>100</v>
      </c>
      <c r="AC5" s="1196" t="s">
        <v>101</v>
      </c>
      <c r="AD5" s="1172" t="s">
        <v>0</v>
      </c>
      <c r="AE5" s="1172" t="s">
        <v>17</v>
      </c>
      <c r="AF5" s="1172" t="s">
        <v>102</v>
      </c>
    </row>
    <row r="6" spans="1:32" ht="17.25" thickTop="1" thickBot="1">
      <c r="A6" s="218" t="s">
        <v>103</v>
      </c>
      <c r="B6" s="209"/>
      <c r="D6" s="468" t="s">
        <v>124</v>
      </c>
      <c r="E6" s="1211">
        <f>'2nd Interim-Cash Flow Year 1'!AA60</f>
        <v>0</v>
      </c>
      <c r="F6" s="66"/>
      <c r="G6" s="219">
        <f>E60</f>
        <v>0</v>
      </c>
      <c r="H6" s="66"/>
      <c r="I6" s="219">
        <f>G60</f>
        <v>0</v>
      </c>
      <c r="J6" s="66"/>
      <c r="K6" s="219">
        <f>I60</f>
        <v>0</v>
      </c>
      <c r="L6" s="66"/>
      <c r="M6" s="219">
        <f>K60</f>
        <v>0</v>
      </c>
      <c r="N6" s="66"/>
      <c r="O6" s="573">
        <f>M60</f>
        <v>0</v>
      </c>
      <c r="P6" s="66"/>
      <c r="Q6" s="573">
        <f>O60</f>
        <v>0</v>
      </c>
      <c r="R6" s="66"/>
      <c r="S6" s="573">
        <f>Q60</f>
        <v>0</v>
      </c>
      <c r="T6" s="66"/>
      <c r="U6" s="219">
        <f>S60</f>
        <v>0</v>
      </c>
      <c r="V6" s="66"/>
      <c r="W6" s="219">
        <f>U60</f>
        <v>0</v>
      </c>
      <c r="X6" s="66"/>
      <c r="Y6" s="219">
        <f>W60</f>
        <v>0</v>
      </c>
      <c r="Z6" s="66"/>
      <c r="AA6" s="219">
        <f>Y60</f>
        <v>0</v>
      </c>
      <c r="AB6" s="66"/>
      <c r="AC6" s="1197">
        <f>AA60</f>
        <v>0</v>
      </c>
      <c r="AD6" s="62">
        <f>AC60</f>
        <v>0</v>
      </c>
      <c r="AE6" s="62"/>
      <c r="AF6" s="62"/>
    </row>
    <row r="7" spans="1:32" ht="16.5" thickTop="1">
      <c r="A7" s="460"/>
      <c r="B7" s="423"/>
      <c r="C7" s="69"/>
      <c r="D7" s="69"/>
      <c r="E7" s="1636"/>
      <c r="F7" s="1637"/>
      <c r="G7" s="1637"/>
      <c r="H7" s="1637"/>
      <c r="I7" s="1637"/>
      <c r="J7" s="1637"/>
      <c r="K7" s="1637"/>
      <c r="L7" s="1637"/>
      <c r="M7" s="1637"/>
      <c r="N7" s="1637"/>
      <c r="O7" s="70"/>
      <c r="P7" s="67"/>
      <c r="Q7" s="70"/>
      <c r="R7" s="67"/>
      <c r="S7" s="70"/>
      <c r="T7" s="67"/>
      <c r="U7" s="70"/>
      <c r="V7" s="67"/>
      <c r="W7" s="70"/>
      <c r="X7" s="67"/>
      <c r="Y7" s="70"/>
      <c r="Z7" s="67"/>
      <c r="AA7" s="70"/>
      <c r="AB7" s="67"/>
      <c r="AC7" s="70"/>
      <c r="AD7" s="1236"/>
      <c r="AE7" s="70"/>
      <c r="AF7" s="614"/>
    </row>
    <row r="8" spans="1:32" ht="15.75">
      <c r="A8" s="71" t="s">
        <v>104</v>
      </c>
      <c r="B8" s="582"/>
      <c r="C8" s="428"/>
      <c r="D8" s="428"/>
      <c r="E8" s="429"/>
      <c r="F8" s="178"/>
      <c r="G8" s="430"/>
      <c r="H8" s="178"/>
      <c r="I8" s="430"/>
      <c r="J8" s="178"/>
      <c r="K8" s="430"/>
      <c r="L8" s="178"/>
      <c r="M8" s="430"/>
      <c r="N8" s="178"/>
      <c r="O8" s="430"/>
      <c r="P8" s="178"/>
      <c r="Q8" s="430"/>
      <c r="R8" s="178"/>
      <c r="S8" s="430"/>
      <c r="T8" s="178"/>
      <c r="U8" s="430"/>
      <c r="V8" s="178"/>
      <c r="W8" s="430"/>
      <c r="X8" s="178"/>
      <c r="Y8" s="430"/>
      <c r="Z8" s="178"/>
      <c r="AA8" s="430"/>
      <c r="AB8" s="178"/>
      <c r="AC8" s="584"/>
      <c r="AD8" s="1237"/>
      <c r="AE8" s="430"/>
      <c r="AF8" s="584"/>
    </row>
    <row r="9" spans="1:32" ht="15.75">
      <c r="A9" s="461" t="s">
        <v>319</v>
      </c>
      <c r="B9" s="153"/>
      <c r="C9" s="146"/>
      <c r="D9" s="1224"/>
      <c r="E9" s="860"/>
      <c r="F9" s="441"/>
      <c r="G9" s="569"/>
      <c r="H9" s="441"/>
      <c r="I9" s="569"/>
      <c r="J9" s="441"/>
      <c r="K9" s="569"/>
      <c r="L9" s="441"/>
      <c r="M9" s="569"/>
      <c r="N9" s="441"/>
      <c r="O9" s="569"/>
      <c r="P9" s="441"/>
      <c r="Q9" s="569"/>
      <c r="R9" s="441"/>
      <c r="S9" s="569"/>
      <c r="T9" s="441"/>
      <c r="U9" s="569"/>
      <c r="V9" s="441"/>
      <c r="W9" s="569"/>
      <c r="X9" s="441"/>
      <c r="Y9" s="569"/>
      <c r="Z9" s="441"/>
      <c r="AA9" s="569"/>
      <c r="AB9" s="441"/>
      <c r="AC9" s="861"/>
      <c r="AD9" s="1212"/>
      <c r="AE9" s="1169"/>
      <c r="AF9" s="442"/>
    </row>
    <row r="10" spans="1:32" ht="15.75">
      <c r="A10" s="462"/>
      <c r="B10" s="146" t="s">
        <v>163</v>
      </c>
      <c r="C10" s="322">
        <v>8011</v>
      </c>
      <c r="D10" s="1224"/>
      <c r="E10" s="433"/>
      <c r="F10" s="593" t="str">
        <f>IF($AE10&lt;1," ",IF(E10&lt;1," ",(E10)/$AE10))</f>
        <v xml:space="preserve"> </v>
      </c>
      <c r="G10" s="445"/>
      <c r="H10" s="593" t="str">
        <f>IF($AE10&lt;1," ",IF(G10&lt;1," ",(G10)/$AE10))</f>
        <v xml:space="preserve"> </v>
      </c>
      <c r="I10" s="445"/>
      <c r="J10" s="593" t="str">
        <f>IF($AE10&lt;1," ",IF(I10&lt;1," ",(I10)/$AE10))</f>
        <v xml:space="preserve"> </v>
      </c>
      <c r="K10" s="445"/>
      <c r="L10" s="593" t="str">
        <f>IF($AE10&lt;1," ",IF(K10&lt;1," ",(K10)/$AE10))</f>
        <v xml:space="preserve"> </v>
      </c>
      <c r="M10" s="445"/>
      <c r="N10" s="390" t="str">
        <f>IF($AE10&lt;1," ",IF(M10&lt;1," ",(M10)/$AE10))</f>
        <v xml:space="preserve"> </v>
      </c>
      <c r="O10" s="445"/>
      <c r="P10" s="390" t="str">
        <f>IF($AE10&lt;1," ",IF(O10&lt;1," ",(O10)/$AE10))</f>
        <v xml:space="preserve"> </v>
      </c>
      <c r="Q10" s="445"/>
      <c r="R10" s="593" t="str">
        <f>IF($AE10&lt;1," ",IF(Q10&lt;1," ",(Q10)/$AE10))</f>
        <v xml:space="preserve"> </v>
      </c>
      <c r="S10" s="445"/>
      <c r="T10" s="390" t="str">
        <f>IF($AE10&lt;1," ",IF(S10&lt;1," ",(S10)/$AE10))</f>
        <v xml:space="preserve"> </v>
      </c>
      <c r="U10" s="445"/>
      <c r="V10" s="390" t="str">
        <f>IF($AE10&lt;1," ",IF(U10&lt;1," ",(U10)/$AE10))</f>
        <v xml:space="preserve"> </v>
      </c>
      <c r="W10" s="445"/>
      <c r="X10" s="390" t="str">
        <f>IF($AE10&lt;1," ",IF(W10&lt;1," ",(W10)/$AE10))</f>
        <v xml:space="preserve"> </v>
      </c>
      <c r="Y10" s="445"/>
      <c r="Z10" s="390" t="str">
        <f>IF($AE10&lt;1," ",IF(Y10&lt;1," ",(Y10)/$AE10))</f>
        <v xml:space="preserve"> </v>
      </c>
      <c r="AA10" s="445"/>
      <c r="AB10" s="390" t="str">
        <f>IF($AE10&lt;1," ",IF(AA10&lt;1," ",(AA10)/$AE10))</f>
        <v xml:space="preserve"> </v>
      </c>
      <c r="AC10" s="450"/>
      <c r="AD10" s="434">
        <f>+E10+G10+I10+K10+M10+O10+Q10+S10+U10+W10+Y10+AA10+AC10</f>
        <v>0</v>
      </c>
      <c r="AE10" s="434">
        <f>'2nd Interim-Summary MYP'!J13</f>
        <v>0</v>
      </c>
      <c r="AF10" s="434">
        <f>+AE10-AD10</f>
        <v>0</v>
      </c>
    </row>
    <row r="11" spans="1:32" ht="15.75">
      <c r="A11" s="462"/>
      <c r="B11" s="146" t="s">
        <v>164</v>
      </c>
      <c r="C11" s="322">
        <v>8012</v>
      </c>
      <c r="D11" s="1224"/>
      <c r="E11" s="433"/>
      <c r="F11" s="593" t="str">
        <f>IF($AE11&lt;1," ",IF(E11&lt;1," ",(E11)/$AE11))</f>
        <v xml:space="preserve"> </v>
      </c>
      <c r="G11" s="445"/>
      <c r="H11" s="593" t="str">
        <f>IF($AE11&lt;1," ",IF(G11&lt;1," ",(G11)/$AE11))</f>
        <v xml:space="preserve"> </v>
      </c>
      <c r="I11" s="445"/>
      <c r="J11" s="593" t="str">
        <f>IF($AE11&lt;1," ",IF(I11&lt;1," ",(I11)/$AE11))</f>
        <v xml:space="preserve"> </v>
      </c>
      <c r="K11" s="445"/>
      <c r="L11" s="593" t="str">
        <f>IF($AE11&lt;1," ",IF(K11&lt;1," ",(K11)/$AE11))</f>
        <v xml:space="preserve"> </v>
      </c>
      <c r="M11" s="445"/>
      <c r="N11" s="390" t="str">
        <f>IF($AE11&lt;1," ",IF(M11&lt;1," ",(M11)/$AE11))</f>
        <v xml:space="preserve"> </v>
      </c>
      <c r="O11" s="445"/>
      <c r="P11" s="390" t="str">
        <f>IF($AE11&lt;1," ",IF(O11&lt;1," ",(O11)/$AE11))</f>
        <v xml:space="preserve"> </v>
      </c>
      <c r="Q11" s="445"/>
      <c r="R11" s="593" t="str">
        <f>IF($AE11&lt;1," ",IF(Q11&lt;1," ",(Q11)/$AE11))</f>
        <v xml:space="preserve"> </v>
      </c>
      <c r="S11" s="445"/>
      <c r="T11" s="390" t="str">
        <f>IF($AE11&lt;1," ",IF(S11&lt;1," ",(S11)/$AE11))</f>
        <v xml:space="preserve"> </v>
      </c>
      <c r="U11" s="445"/>
      <c r="V11" s="390" t="str">
        <f>IF($AE11&lt;1," ",IF(U11&lt;1," ",(U11)/$AE11))</f>
        <v xml:space="preserve"> </v>
      </c>
      <c r="W11" s="445"/>
      <c r="X11" s="390" t="str">
        <f>IF($AE11&lt;1," ",IF(W11&lt;1," ",(W11)/$AE11))</f>
        <v xml:space="preserve"> </v>
      </c>
      <c r="Y11" s="445"/>
      <c r="Z11" s="390" t="str">
        <f>IF($AE11&lt;1," ",IF(Y11&lt;1," ",(Y11)/$AE11))</f>
        <v xml:space="preserve"> </v>
      </c>
      <c r="AA11" s="445"/>
      <c r="AB11" s="390" t="str">
        <f>IF($AE11&lt;1," ",IF(AA11&lt;1," ",(AA11)/$AE11))</f>
        <v xml:space="preserve"> </v>
      </c>
      <c r="AC11" s="450"/>
      <c r="AD11" s="434">
        <f>+E11+G11+I11+K11+M11+O11+Q11+S11+U11+W11+Y11+AA11+AC11</f>
        <v>0</v>
      </c>
      <c r="AE11" s="434">
        <f>'2nd Interim-Summary MYP'!J14</f>
        <v>0</v>
      </c>
      <c r="AF11" s="434">
        <f>+AE11-AD11</f>
        <v>0</v>
      </c>
    </row>
    <row r="12" spans="1:32" ht="15.75">
      <c r="A12" s="462"/>
      <c r="B12" s="146" t="s">
        <v>317</v>
      </c>
      <c r="C12" s="322">
        <v>8019</v>
      </c>
      <c r="D12" s="1228"/>
      <c r="E12" s="433"/>
      <c r="F12" s="593" t="str">
        <f>IF($AE12&lt;1," ",IF(E12&lt;1," ",(E12)/$AE12))</f>
        <v xml:space="preserve"> </v>
      </c>
      <c r="G12" s="445"/>
      <c r="H12" s="593" t="str">
        <f>IF($AE12&lt;1," ",IF(G12&lt;1," ",(G12)/$AE12))</f>
        <v xml:space="preserve"> </v>
      </c>
      <c r="I12" s="445"/>
      <c r="J12" s="593" t="str">
        <f>IF($AE12&lt;1," ",IF(I12&lt;1," ",(I12)/$AE12))</f>
        <v xml:space="preserve"> </v>
      </c>
      <c r="K12" s="445"/>
      <c r="L12" s="593" t="str">
        <f>IF($AE12&lt;1," ",IF(K12&lt;1," ",(K12)/$AE12))</f>
        <v xml:space="preserve"> </v>
      </c>
      <c r="M12" s="445"/>
      <c r="N12" s="390" t="str">
        <f>IF($AE12&lt;1," ",IF(M12&lt;1," ",(M12)/$AE12))</f>
        <v xml:space="preserve"> </v>
      </c>
      <c r="O12" s="445"/>
      <c r="P12" s="390" t="str">
        <f>IF($AE12&lt;1," ",IF(O12&lt;1," ",(O12)/$AE12))</f>
        <v xml:space="preserve"> </v>
      </c>
      <c r="Q12" s="445"/>
      <c r="R12" s="593" t="str">
        <f>IF($AE12&lt;1," ",IF(Q12&lt;1," ",(Q12)/$AE12))</f>
        <v xml:space="preserve"> </v>
      </c>
      <c r="S12" s="445"/>
      <c r="T12" s="390" t="str">
        <f>IF($AE12&lt;1," ",IF(S12&lt;1," ",(S12)/$AE12))</f>
        <v xml:space="preserve"> </v>
      </c>
      <c r="U12" s="445"/>
      <c r="V12" s="390" t="str">
        <f>IF($AE12&lt;1," ",IF(U12&lt;1," ",(U12)/$AE12))</f>
        <v xml:space="preserve"> </v>
      </c>
      <c r="W12" s="445"/>
      <c r="X12" s="390" t="str">
        <f>IF($AE12&lt;1," ",IF(W12&lt;1," ",(W12)/$AE12))</f>
        <v xml:space="preserve"> </v>
      </c>
      <c r="Y12" s="445"/>
      <c r="Z12" s="390" t="str">
        <f>IF($AE12&lt;1," ",IF(Y12&lt;1," ",(Y12)/$AE12))</f>
        <v xml:space="preserve"> </v>
      </c>
      <c r="AA12" s="445"/>
      <c r="AB12" s="390" t="str">
        <f>IF($AE12&lt;1," ",IF(AA12&lt;1," ",(AA12)/$AE12))</f>
        <v xml:space="preserve"> </v>
      </c>
      <c r="AC12" s="450"/>
      <c r="AD12" s="434">
        <f>+E12+G12+I12+K12+M12+O12+Q12+S12+U12+W12+Y12+AA12+AC12</f>
        <v>0</v>
      </c>
      <c r="AE12" s="435">
        <f>'2nd Interim-Summary MYP'!J15</f>
        <v>0</v>
      </c>
      <c r="AF12" s="434">
        <f>+AE12-AD12</f>
        <v>0</v>
      </c>
    </row>
    <row r="13" spans="1:32" ht="15.75">
      <c r="A13" s="462"/>
      <c r="B13" s="146" t="s">
        <v>318</v>
      </c>
      <c r="C13" s="322">
        <v>8096</v>
      </c>
      <c r="D13" s="1228"/>
      <c r="E13" s="433"/>
      <c r="F13" s="593" t="str">
        <f>IF($AE13&lt;1," ",IF(E13&lt;1," ",(E13)/$AE13))</f>
        <v xml:space="preserve"> </v>
      </c>
      <c r="G13" s="445"/>
      <c r="H13" s="593" t="str">
        <f>IF($AE13&lt;1," ",IF(G13&lt;1," ",(G13)/$AE13))</f>
        <v xml:space="preserve"> </v>
      </c>
      <c r="I13" s="445"/>
      <c r="J13" s="593" t="str">
        <f>IF($AE13&lt;1," ",IF(I13&lt;1," ",(I13)/$AE13))</f>
        <v xml:space="preserve"> </v>
      </c>
      <c r="K13" s="445"/>
      <c r="L13" s="593" t="str">
        <f>IF($AE13&lt;1," ",IF(K13&lt;1," ",(K13)/$AE13))</f>
        <v xml:space="preserve"> </v>
      </c>
      <c r="M13" s="445"/>
      <c r="N13" s="390" t="str">
        <f>IF($AE13&lt;1," ",IF(M13&lt;1," ",(M13)/$AE13))</f>
        <v xml:space="preserve"> </v>
      </c>
      <c r="O13" s="445"/>
      <c r="P13" s="390" t="str">
        <f>IF($AE13&lt;1," ",IF(O13&lt;1," ",(O13)/$AE13))</f>
        <v xml:space="preserve"> </v>
      </c>
      <c r="Q13" s="445"/>
      <c r="R13" s="593" t="str">
        <f>IF($AE13&lt;1," ",IF(Q13&lt;1," ",(Q13)/$AE13))</f>
        <v xml:space="preserve"> </v>
      </c>
      <c r="S13" s="445"/>
      <c r="T13" s="390" t="str">
        <f>IF($AE13&lt;1," ",IF(S13&lt;1," ",(S13)/$AE13))</f>
        <v xml:space="preserve"> </v>
      </c>
      <c r="U13" s="445"/>
      <c r="V13" s="390" t="str">
        <f>IF($AE13&lt;1," ",IF(U13&lt;1," ",(U13)/$AE13))</f>
        <v xml:space="preserve"> </v>
      </c>
      <c r="W13" s="445"/>
      <c r="X13" s="390" t="str">
        <f>IF($AE13&lt;1," ",IF(W13&lt;1," ",(W13)/$AE13))</f>
        <v xml:space="preserve"> </v>
      </c>
      <c r="Y13" s="445"/>
      <c r="Z13" s="390" t="str">
        <f>IF($AE13&lt;1," ",IF(Y13&lt;1," ",(Y13)/$AE13))</f>
        <v xml:space="preserve"> </v>
      </c>
      <c r="AA13" s="445"/>
      <c r="AB13" s="390" t="str">
        <f>IF($AE13&lt;1," ",IF(AA13&lt;1," ",(AA13)/$AE13))</f>
        <v xml:space="preserve"> </v>
      </c>
      <c r="AC13" s="450"/>
      <c r="AD13" s="434">
        <f>+E13+G13+I13+K13+M13+O13+Q13+S13+U13+W13+Y13+AA13+AC13</f>
        <v>0</v>
      </c>
      <c r="AE13" s="434">
        <f>'2nd Interim-Summary MYP'!J16</f>
        <v>0</v>
      </c>
      <c r="AF13" s="434">
        <f>+AE13-AD13</f>
        <v>0</v>
      </c>
    </row>
    <row r="14" spans="1:32" ht="15.75">
      <c r="A14" s="461" t="s">
        <v>320</v>
      </c>
      <c r="B14" s="153"/>
      <c r="C14" s="322" t="s">
        <v>105</v>
      </c>
      <c r="D14" s="1224"/>
      <c r="E14" s="433"/>
      <c r="F14" s="593" t="str">
        <f>IF($AE14&lt;1," ",IF(E14&lt;1," ",(E14)/$AE14))</f>
        <v xml:space="preserve"> </v>
      </c>
      <c r="G14" s="445"/>
      <c r="H14" s="593" t="str">
        <f>IF($AE14&lt;1," ",IF(G14&lt;1," ",(G14)/$AE14))</f>
        <v xml:space="preserve"> </v>
      </c>
      <c r="I14" s="445"/>
      <c r="J14" s="593" t="str">
        <f>IF($AE14&lt;1," ",IF(I14&lt;1," ",(I14)/$AE14))</f>
        <v xml:space="preserve"> </v>
      </c>
      <c r="K14" s="445"/>
      <c r="L14" s="593" t="str">
        <f>IF($AE14&lt;1," ",IF(K14&lt;1," ",(K14)/$AE14))</f>
        <v xml:space="preserve"> </v>
      </c>
      <c r="M14" s="445"/>
      <c r="N14" s="390" t="str">
        <f>IF($AE14&lt;1," ",IF(M14&lt;1," ",(M14)/$AE14))</f>
        <v xml:space="preserve"> </v>
      </c>
      <c r="O14" s="445"/>
      <c r="P14" s="390" t="str">
        <f>IF($AE14&lt;1," ",IF(O14&lt;1," ",(O14)/$AE14))</f>
        <v xml:space="preserve"> </v>
      </c>
      <c r="Q14" s="445"/>
      <c r="R14" s="593" t="str">
        <f>IF($AE14&lt;1," ",IF(Q14&lt;1," ",(Q14)/$AE14))</f>
        <v xml:space="preserve"> </v>
      </c>
      <c r="S14" s="445"/>
      <c r="T14" s="390" t="str">
        <f>IF($AE14&lt;1," ",IF(S14&lt;1," ",(S14)/$AE14))</f>
        <v xml:space="preserve"> </v>
      </c>
      <c r="U14" s="445"/>
      <c r="V14" s="390" t="str">
        <f>IF($AE14&lt;1," ",IF(U14&lt;1," ",(U14)/$AE14))</f>
        <v xml:space="preserve"> </v>
      </c>
      <c r="W14" s="445"/>
      <c r="X14" s="390" t="str">
        <f>IF($AE14&lt;1," ",IF(W14&lt;1," ",(W14)/$AE14))</f>
        <v xml:space="preserve"> </v>
      </c>
      <c r="Y14" s="445"/>
      <c r="Z14" s="390" t="str">
        <f>IF($AE14&lt;1," ",IF(Y14&lt;1," ",(Y14)/$AE14))</f>
        <v xml:space="preserve"> </v>
      </c>
      <c r="AA14" s="445"/>
      <c r="AB14" s="390" t="str">
        <f>IF($AE14&lt;1," ",IF(AA14&lt;1," ",(AA14)/$AE14))</f>
        <v xml:space="preserve"> </v>
      </c>
      <c r="AC14" s="450"/>
      <c r="AD14" s="434">
        <f>+E14+G14+I14+K14+M14+O14+Q14+S14+U14+W14+Y14+AA14+AC14</f>
        <v>0</v>
      </c>
      <c r="AE14" s="434">
        <f>'2nd Interim-Summary MYP'!J17</f>
        <v>0</v>
      </c>
      <c r="AF14" s="434">
        <f t="shared" ref="AF14:AF22" si="0">+AE14-AD14</f>
        <v>0</v>
      </c>
    </row>
    <row r="15" spans="1:32" ht="15.75">
      <c r="A15" s="462" t="s">
        <v>321</v>
      </c>
      <c r="B15" s="146"/>
      <c r="C15" s="146"/>
      <c r="D15" s="1224"/>
      <c r="E15" s="570"/>
      <c r="F15" s="593"/>
      <c r="G15" s="446"/>
      <c r="H15" s="593"/>
      <c r="I15" s="446"/>
      <c r="J15" s="593"/>
      <c r="K15" s="446"/>
      <c r="L15" s="593"/>
      <c r="M15" s="446"/>
      <c r="N15" s="390"/>
      <c r="O15" s="446"/>
      <c r="P15" s="390"/>
      <c r="Q15" s="446"/>
      <c r="R15" s="593"/>
      <c r="S15" s="446"/>
      <c r="T15" s="390"/>
      <c r="U15" s="446"/>
      <c r="V15" s="390"/>
      <c r="W15" s="446"/>
      <c r="X15" s="390"/>
      <c r="Y15" s="446"/>
      <c r="Z15" s="390"/>
      <c r="AA15" s="446"/>
      <c r="AB15" s="390"/>
      <c r="AC15" s="1198"/>
      <c r="AD15" s="434"/>
      <c r="AE15" s="434"/>
      <c r="AF15" s="434"/>
    </row>
    <row r="16" spans="1:32" ht="15.75">
      <c r="A16" s="462"/>
      <c r="B16" s="146" t="s">
        <v>322</v>
      </c>
      <c r="C16" s="322">
        <v>8560</v>
      </c>
      <c r="D16" s="1224"/>
      <c r="E16" s="433"/>
      <c r="F16" s="593" t="e">
        <f>IF($AE16&lt;1," ",IF(E16&lt;1," ",(E16)/$AE16))</f>
        <v>#VALUE!</v>
      </c>
      <c r="G16" s="445"/>
      <c r="H16" s="593" t="e">
        <f>IF($AE16&lt;1," ",IF(G16&lt;1," ",(G16)/$AE16))</f>
        <v>#VALUE!</v>
      </c>
      <c r="I16" s="445"/>
      <c r="J16" s="593" t="e">
        <f>IF($AE16&lt;1," ",IF(I16&lt;1," ",(I16)/$AE16))</f>
        <v>#VALUE!</v>
      </c>
      <c r="K16" s="445"/>
      <c r="L16" s="593" t="e">
        <f>IF($AE16&lt;1," ",IF(K16&lt;1," ",(K16)/$AE16))</f>
        <v>#VALUE!</v>
      </c>
      <c r="M16" s="445"/>
      <c r="N16" s="390" t="e">
        <f>IF($AE16&lt;1," ",IF(M16&lt;1," ",(M16)/$AE16))</f>
        <v>#VALUE!</v>
      </c>
      <c r="O16" s="445"/>
      <c r="P16" s="390" t="e">
        <f>IF($AE16&lt;1," ",IF(O16&lt;1," ",(O16)/$AE16))</f>
        <v>#VALUE!</v>
      </c>
      <c r="Q16" s="445"/>
      <c r="R16" s="593" t="e">
        <f>IF($AE16&lt;1," ",IF(Q16&lt;1," ",(Q16)/$AE16))</f>
        <v>#VALUE!</v>
      </c>
      <c r="S16" s="445"/>
      <c r="T16" s="390" t="e">
        <f>IF($AE16&lt;1," ",IF(S16&lt;1," ",(S16)/$AE16))</f>
        <v>#VALUE!</v>
      </c>
      <c r="U16" s="445"/>
      <c r="V16" s="390" t="e">
        <f>IF($AE16&lt;1," ",IF(U16&lt;1," ",(U16)/$AE16))</f>
        <v>#VALUE!</v>
      </c>
      <c r="W16" s="445"/>
      <c r="X16" s="390" t="e">
        <f>IF($AE16&lt;1," ",IF(W16&lt;1," ",(W16)/$AE16))</f>
        <v>#VALUE!</v>
      </c>
      <c r="Y16" s="445"/>
      <c r="Z16" s="390" t="e">
        <f>IF($AE16&lt;1," ",IF(Y16&lt;1," ",(Y16)/$AE16))</f>
        <v>#VALUE!</v>
      </c>
      <c r="AA16" s="445"/>
      <c r="AB16" s="390" t="e">
        <f>IF($AE16&lt;1," ",IF(AA16&lt;1," ",(AA16)/$AE16))</f>
        <v>#VALUE!</v>
      </c>
      <c r="AC16" s="450"/>
      <c r="AD16" s="434">
        <f>+E16+G16+I16+K16+M16+O16+Q16+S16+U16+W16+Y16+AA16+AC16</f>
        <v>0</v>
      </c>
      <c r="AE16" s="434" t="e">
        <f>'2nd Interim-Summary MYP'!J19</f>
        <v>#VALUE!</v>
      </c>
      <c r="AF16" s="434" t="e">
        <f t="shared" si="0"/>
        <v>#VALUE!</v>
      </c>
    </row>
    <row r="17" spans="1:32" ht="15.75">
      <c r="A17" s="462"/>
      <c r="B17" s="146" t="s">
        <v>323</v>
      </c>
      <c r="C17" s="322">
        <v>8560</v>
      </c>
      <c r="D17" s="1224"/>
      <c r="E17" s="433"/>
      <c r="F17" s="593" t="e">
        <f>IF($AE17&lt;1," ",IF(E17&lt;1," ",(E17)/$AE17))</f>
        <v>#VALUE!</v>
      </c>
      <c r="G17" s="445"/>
      <c r="H17" s="593" t="e">
        <f>IF($AE17&lt;1," ",IF(G17&lt;1," ",(G17)/$AE17))</f>
        <v>#VALUE!</v>
      </c>
      <c r="I17" s="445"/>
      <c r="J17" s="593" t="e">
        <f>IF($AE17&lt;1," ",IF(I17&lt;1," ",(I17)/$AE17))</f>
        <v>#VALUE!</v>
      </c>
      <c r="K17" s="445"/>
      <c r="L17" s="593" t="e">
        <f>IF($AE17&lt;1," ",IF(K17&lt;1," ",(K17)/$AE17))</f>
        <v>#VALUE!</v>
      </c>
      <c r="M17" s="445"/>
      <c r="N17" s="390" t="e">
        <f>IF($AE17&lt;1," ",IF(M17&lt;1," ",(M17)/$AE17))</f>
        <v>#VALUE!</v>
      </c>
      <c r="O17" s="445"/>
      <c r="P17" s="390" t="e">
        <f>IF($AE17&lt;1," ",IF(O17&lt;1," ",(O17)/$AE17))</f>
        <v>#VALUE!</v>
      </c>
      <c r="Q17" s="445"/>
      <c r="R17" s="593" t="e">
        <f>IF($AE17&lt;1," ",IF(Q17&lt;1," ",(Q17)/$AE17))</f>
        <v>#VALUE!</v>
      </c>
      <c r="S17" s="445"/>
      <c r="T17" s="390" t="e">
        <f>IF($AE17&lt;1," ",IF(S17&lt;1," ",(S17)/$AE17))</f>
        <v>#VALUE!</v>
      </c>
      <c r="U17" s="445"/>
      <c r="V17" s="390" t="e">
        <f>IF($AE17&lt;1," ",IF(U17&lt;1," ",(U17)/$AE17))</f>
        <v>#VALUE!</v>
      </c>
      <c r="W17" s="445"/>
      <c r="X17" s="390" t="e">
        <f>IF($AE17&lt;1," ",IF(W17&lt;1," ",(W17)/$AE17))</f>
        <v>#VALUE!</v>
      </c>
      <c r="Y17" s="445"/>
      <c r="Z17" s="390" t="e">
        <f>IF($AE17&lt;1," ",IF(Y17&lt;1," ",(Y17)/$AE17))</f>
        <v>#VALUE!</v>
      </c>
      <c r="AA17" s="445"/>
      <c r="AB17" s="390" t="e">
        <f>IF($AE17&lt;1," ",IF(AA17&lt;1," ",(AA17)/$AE17))</f>
        <v>#VALUE!</v>
      </c>
      <c r="AC17" s="450"/>
      <c r="AD17" s="434">
        <f>+E17+G17+I17+K17+M17+O17+Q17+S17+U17+W17+Y17+AA17+AC17</f>
        <v>0</v>
      </c>
      <c r="AE17" s="434" t="e">
        <f>'2nd Interim-Summary MYP'!J20</f>
        <v>#VALUE!</v>
      </c>
      <c r="AF17" s="434" t="e">
        <f>+AE17-AD17</f>
        <v>#VALUE!</v>
      </c>
    </row>
    <row r="18" spans="1:32" ht="15.75">
      <c r="A18" s="462"/>
      <c r="B18" s="146" t="s">
        <v>324</v>
      </c>
      <c r="C18" s="322" t="s">
        <v>106</v>
      </c>
      <c r="D18" s="1224"/>
      <c r="E18" s="433"/>
      <c r="F18" s="593" t="str">
        <f>IF($AE18&lt;1," ",IF(E18&lt;1," ",(E18)/$AE18))</f>
        <v xml:space="preserve"> </v>
      </c>
      <c r="G18" s="445"/>
      <c r="H18" s="593" t="str">
        <f>IF($AE18&lt;1," ",IF(G18&lt;1," ",(G18)/$AE18))</f>
        <v xml:space="preserve"> </v>
      </c>
      <c r="I18" s="445"/>
      <c r="J18" s="593" t="str">
        <f>IF($AE18&lt;1," ",IF(I18&lt;1," ",(I18)/$AE18))</f>
        <v xml:space="preserve"> </v>
      </c>
      <c r="K18" s="445"/>
      <c r="L18" s="593" t="str">
        <f>IF($AE18&lt;1," ",IF(K18&lt;1," ",(K18)/$AE18))</f>
        <v xml:space="preserve"> </v>
      </c>
      <c r="M18" s="445"/>
      <c r="N18" s="390" t="str">
        <f>IF($AE18&lt;1," ",IF(M18&lt;1," ",(M18)/$AE18))</f>
        <v xml:space="preserve"> </v>
      </c>
      <c r="O18" s="445"/>
      <c r="P18" s="390" t="str">
        <f>IF($AE18&lt;1," ",IF(O18&lt;1," ",(O18)/$AE18))</f>
        <v xml:space="preserve"> </v>
      </c>
      <c r="Q18" s="445"/>
      <c r="R18" s="593" t="str">
        <f>IF($AE18&lt;1," ",IF(Q18&lt;1," ",(Q18)/$AE18))</f>
        <v xml:space="preserve"> </v>
      </c>
      <c r="S18" s="445"/>
      <c r="T18" s="390" t="str">
        <f>IF($AE18&lt;1," ",IF(S18&lt;1," ",(S18)/$AE18))</f>
        <v xml:space="preserve"> </v>
      </c>
      <c r="U18" s="445"/>
      <c r="V18" s="390" t="str">
        <f>IF($AE18&lt;1," ",IF(U18&lt;1," ",(U18)/$AE18))</f>
        <v xml:space="preserve"> </v>
      </c>
      <c r="W18" s="445"/>
      <c r="X18" s="390" t="str">
        <f>IF($AE18&lt;1," ",IF(W18&lt;1," ",(W18)/$AE18))</f>
        <v xml:space="preserve"> </v>
      </c>
      <c r="Y18" s="445"/>
      <c r="Z18" s="390" t="str">
        <f>IF($AE18&lt;1," ",IF(Y18&lt;1," ",(Y18)/$AE18))</f>
        <v xml:space="preserve"> </v>
      </c>
      <c r="AA18" s="445"/>
      <c r="AB18" s="390" t="str">
        <f>IF($AE18&lt;1," ",IF(AA18&lt;1," ",(AA18)/$AE18))</f>
        <v xml:space="preserve"> </v>
      </c>
      <c r="AC18" s="450"/>
      <c r="AD18" s="434">
        <f>+E18+G18+I18+K18+M18+O18+Q18+S18+U18+W18+Y18+AA18+AC18</f>
        <v>0</v>
      </c>
      <c r="AE18" s="434">
        <f>'2nd Interim-Summary MYP'!J21</f>
        <v>0</v>
      </c>
      <c r="AF18" s="434">
        <f t="shared" si="0"/>
        <v>0</v>
      </c>
    </row>
    <row r="19" spans="1:32" ht="15.75">
      <c r="A19" s="462" t="s">
        <v>325</v>
      </c>
      <c r="B19" s="146"/>
      <c r="C19" s="146"/>
      <c r="D19" s="1224"/>
      <c r="E19" s="570"/>
      <c r="F19" s="593"/>
      <c r="G19" s="446"/>
      <c r="H19" s="593"/>
      <c r="I19" s="446"/>
      <c r="J19" s="593"/>
      <c r="K19" s="446"/>
      <c r="L19" s="593"/>
      <c r="M19" s="446"/>
      <c r="N19" s="390"/>
      <c r="O19" s="446"/>
      <c r="P19" s="390"/>
      <c r="Q19" s="446"/>
      <c r="R19" s="593"/>
      <c r="S19" s="446"/>
      <c r="T19" s="390"/>
      <c r="U19" s="446"/>
      <c r="V19" s="390"/>
      <c r="W19" s="446"/>
      <c r="X19" s="390"/>
      <c r="Y19" s="446"/>
      <c r="Z19" s="390"/>
      <c r="AA19" s="446"/>
      <c r="AB19" s="390"/>
      <c r="AC19" s="1198"/>
      <c r="AD19" s="434"/>
      <c r="AE19" s="434"/>
      <c r="AF19" s="434"/>
    </row>
    <row r="20" spans="1:32" ht="15.75">
      <c r="A20" s="462"/>
      <c r="B20" s="146" t="s">
        <v>249</v>
      </c>
      <c r="C20" s="322">
        <v>8660</v>
      </c>
      <c r="D20" s="1224"/>
      <c r="E20" s="433"/>
      <c r="F20" s="593" t="str">
        <f>IF($AE20&lt;1," ",IF(E20&lt;1," ",(E20)/$AE20))</f>
        <v xml:space="preserve"> </v>
      </c>
      <c r="G20" s="445"/>
      <c r="H20" s="593" t="str">
        <f>IF($AE20&lt;1," ",IF(G20&lt;1," ",(G20)/$AE20))</f>
        <v xml:space="preserve"> </v>
      </c>
      <c r="I20" s="445"/>
      <c r="J20" s="593" t="str">
        <f>IF($AE20&lt;1," ",IF(I20&lt;1," ",(I20)/$AE20))</f>
        <v xml:space="preserve"> </v>
      </c>
      <c r="K20" s="445"/>
      <c r="L20" s="593" t="str">
        <f>IF($AE20&lt;1," ",IF(K20&lt;1," ",(K20)/$AE20))</f>
        <v xml:space="preserve"> </v>
      </c>
      <c r="M20" s="445"/>
      <c r="N20" s="390" t="str">
        <f>IF($AE20&lt;1," ",IF(M20&lt;1," ",(M20)/$AE20))</f>
        <v xml:space="preserve"> </v>
      </c>
      <c r="O20" s="445"/>
      <c r="P20" s="390" t="str">
        <f>IF($AE20&lt;1," ",IF(O20&lt;1," ",(O20)/$AE20))</f>
        <v xml:space="preserve"> </v>
      </c>
      <c r="Q20" s="445"/>
      <c r="R20" s="593" t="str">
        <f>IF($AE20&lt;1," ",IF(Q20&lt;1," ",(Q20)/$AE20))</f>
        <v xml:space="preserve"> </v>
      </c>
      <c r="S20" s="445"/>
      <c r="T20" s="390" t="str">
        <f>IF($AE20&lt;1," ",IF(S20&lt;1," ",(S20)/$AE20))</f>
        <v xml:space="preserve"> </v>
      </c>
      <c r="U20" s="445"/>
      <c r="V20" s="390" t="str">
        <f>IF($AE20&lt;1," ",IF(U20&lt;1," ",(U20)/$AE20))</f>
        <v xml:space="preserve"> </v>
      </c>
      <c r="W20" s="445"/>
      <c r="X20" s="390" t="str">
        <f>IF($AE20&lt;1," ",IF(W20&lt;1," ",(W20)/$AE20))</f>
        <v xml:space="preserve"> </v>
      </c>
      <c r="Y20" s="445"/>
      <c r="Z20" s="390" t="str">
        <f>IF($AE20&lt;1," ",IF(Y20&lt;1," ",(Y20)/$AE20))</f>
        <v xml:space="preserve"> </v>
      </c>
      <c r="AA20" s="445"/>
      <c r="AB20" s="390" t="str">
        <f>IF($AE20&lt;1," ",IF(AA20&lt;1," ",(AA20)/$AE20))</f>
        <v xml:space="preserve"> </v>
      </c>
      <c r="AC20" s="450"/>
      <c r="AD20" s="434">
        <f>+E20+G20+I20+K20+M20+O20+Q20+S20+U20+W20+Y20+AA20+AC20</f>
        <v>0</v>
      </c>
      <c r="AE20" s="434">
        <f>'2nd Interim-Summary MYP'!J23</f>
        <v>0</v>
      </c>
      <c r="AF20" s="434">
        <f t="shared" si="0"/>
        <v>0</v>
      </c>
    </row>
    <row r="21" spans="1:32" ht="15.75">
      <c r="A21" s="462"/>
      <c r="B21" s="146" t="s">
        <v>326</v>
      </c>
      <c r="C21" s="322">
        <v>8792</v>
      </c>
      <c r="D21" s="1224"/>
      <c r="E21" s="433"/>
      <c r="F21" s="593" t="str">
        <f>IF($AE21&lt;1," ",IF(E21&lt;1," ",(E21)/$AE21))</f>
        <v xml:space="preserve"> </v>
      </c>
      <c r="G21" s="445"/>
      <c r="H21" s="593" t="str">
        <f>IF($AE21&lt;1," ",IF(G21&lt;1," ",(G21)/$AE21))</f>
        <v xml:space="preserve"> </v>
      </c>
      <c r="I21" s="445"/>
      <c r="J21" s="593" t="str">
        <f>IF($AE21&lt;1," ",IF(I21&lt;1," ",(I21)/$AE21))</f>
        <v xml:space="preserve"> </v>
      </c>
      <c r="K21" s="445"/>
      <c r="L21" s="593" t="str">
        <f>IF($AE21&lt;1," ",IF(K21&lt;1," ",(K21)/$AE21))</f>
        <v xml:space="preserve"> </v>
      </c>
      <c r="M21" s="445"/>
      <c r="N21" s="390" t="str">
        <f>IF($AE21&lt;1," ",IF(M21&lt;1," ",(M21)/$AE21))</f>
        <v xml:space="preserve"> </v>
      </c>
      <c r="O21" s="445"/>
      <c r="P21" s="390" t="str">
        <f>IF($AE21&lt;1," ",IF(O21&lt;1," ",(O21)/$AE21))</f>
        <v xml:space="preserve"> </v>
      </c>
      <c r="Q21" s="445"/>
      <c r="R21" s="593" t="str">
        <f>IF($AE21&lt;1," ",IF(Q21&lt;1," ",(Q21)/$AE21))</f>
        <v xml:space="preserve"> </v>
      </c>
      <c r="S21" s="445"/>
      <c r="T21" s="390" t="str">
        <f>IF($AE21&lt;1," ",IF(S21&lt;1," ",(S21)/$AE21))</f>
        <v xml:space="preserve"> </v>
      </c>
      <c r="U21" s="445"/>
      <c r="V21" s="390" t="str">
        <f>IF($AE21&lt;1," ",IF(U21&lt;1," ",(U21)/$AE21))</f>
        <v xml:space="preserve"> </v>
      </c>
      <c r="W21" s="445"/>
      <c r="X21" s="390" t="str">
        <f>IF($AE21&lt;1," ",IF(W21&lt;1," ",(W21)/$AE21))</f>
        <v xml:space="preserve"> </v>
      </c>
      <c r="Y21" s="445"/>
      <c r="Z21" s="390" t="str">
        <f>IF($AE21&lt;1," ",IF(Y21&lt;1," ",(Y21)/$AE21))</f>
        <v xml:space="preserve"> </v>
      </c>
      <c r="AA21" s="445"/>
      <c r="AB21" s="390" t="str">
        <f>IF($AE21&lt;1," ",IF(AA21&lt;1," ",(AA21)/$AE21))</f>
        <v xml:space="preserve"> </v>
      </c>
      <c r="AC21" s="450"/>
      <c r="AD21" s="434">
        <f>+E21+G21+I21+K21+M21+O21+Q21+S21+U21+W21+Y21+AA21+AC21</f>
        <v>0</v>
      </c>
      <c r="AE21" s="434">
        <f>'2nd Interim-Summary MYP'!J24</f>
        <v>0</v>
      </c>
      <c r="AF21" s="434">
        <f t="shared" si="0"/>
        <v>0</v>
      </c>
    </row>
    <row r="22" spans="1:32" ht="15.75">
      <c r="A22" s="462"/>
      <c r="B22" s="146" t="s">
        <v>327</v>
      </c>
      <c r="C22" s="322" t="s">
        <v>107</v>
      </c>
      <c r="D22" s="1224"/>
      <c r="E22" s="433"/>
      <c r="F22" s="593" t="str">
        <f>IF($AE22&lt;1," ",IF(E22&lt;1," ",(E22)/$AE22))</f>
        <v xml:space="preserve"> </v>
      </c>
      <c r="G22" s="445"/>
      <c r="H22" s="593" t="str">
        <f>IF($AE22&lt;1," ",IF(G22&lt;1," ",(G22)/$AE22))</f>
        <v xml:space="preserve"> </v>
      </c>
      <c r="I22" s="445"/>
      <c r="J22" s="593" t="str">
        <f>IF($AE22&lt;1," ",IF(I22&lt;1," ",(I22)/$AE22))</f>
        <v xml:space="preserve"> </v>
      </c>
      <c r="K22" s="445"/>
      <c r="L22" s="593" t="str">
        <f>IF($AE22&lt;1," ",IF(K22&lt;1," ",(K22)/$AE22))</f>
        <v xml:space="preserve"> </v>
      </c>
      <c r="M22" s="445"/>
      <c r="N22" s="390" t="str">
        <f>IF($AE22&lt;1," ",IF(M22&lt;1," ",(M22)/$AE22))</f>
        <v xml:space="preserve"> </v>
      </c>
      <c r="O22" s="445"/>
      <c r="P22" s="390" t="str">
        <f>IF($AE22&lt;1," ",IF(O22&lt;1," ",(O22)/$AE22))</f>
        <v xml:space="preserve"> </v>
      </c>
      <c r="Q22" s="445"/>
      <c r="R22" s="593" t="str">
        <f>IF($AE22&lt;1," ",IF(Q22&lt;1," ",(Q22)/$AE22))</f>
        <v xml:space="preserve"> </v>
      </c>
      <c r="S22" s="445"/>
      <c r="T22" s="390" t="str">
        <f>IF($AE22&lt;1," ",IF(S22&lt;1," ",(S22)/$AE22))</f>
        <v xml:space="preserve"> </v>
      </c>
      <c r="U22" s="445"/>
      <c r="V22" s="390" t="str">
        <f>IF($AE22&lt;1," ",IF(U22&lt;1," ",(U22)/$AE22))</f>
        <v xml:space="preserve"> </v>
      </c>
      <c r="W22" s="445"/>
      <c r="X22" s="390" t="str">
        <f>IF($AE22&lt;1," ",IF(W22&lt;1," ",(W22)/$AE22))</f>
        <v xml:space="preserve"> </v>
      </c>
      <c r="Y22" s="445"/>
      <c r="Z22" s="390" t="str">
        <f>IF($AE22&lt;1," ",IF(Y22&lt;1," ",(Y22)/$AE22))</f>
        <v xml:space="preserve"> </v>
      </c>
      <c r="AA22" s="445"/>
      <c r="AB22" s="390" t="str">
        <f>IF($AE22&lt;1," ",IF(AA22&lt;1," ",(AA22)/$AE22))</f>
        <v xml:space="preserve"> </v>
      </c>
      <c r="AC22" s="450"/>
      <c r="AD22" s="434">
        <f>+E22+G22+I22+K22+M22+O22+Q22+S22+U22+W22+Y22+AA22+AC22</f>
        <v>0</v>
      </c>
      <c r="AE22" s="434">
        <f>'2nd Interim-Summary MYP'!J25</f>
        <v>0</v>
      </c>
      <c r="AF22" s="434">
        <f t="shared" si="0"/>
        <v>0</v>
      </c>
    </row>
    <row r="23" spans="1:32" ht="16.5" thickBot="1">
      <c r="A23" s="1223" t="s">
        <v>328</v>
      </c>
      <c r="B23" s="424"/>
      <c r="C23" s="75"/>
      <c r="D23" s="1229"/>
      <c r="E23" s="851">
        <f>SUM(E10:E22)</f>
        <v>0</v>
      </c>
      <c r="F23" s="595" t="e">
        <f>IF($AE23&lt;1," ",IF(E23&lt;1," ",(E23)/$AE23))</f>
        <v>#VALUE!</v>
      </c>
      <c r="G23" s="850">
        <f>SUM(G10:G22)</f>
        <v>0</v>
      </c>
      <c r="H23" s="595" t="e">
        <f>IF($AE23&lt;1," ",IF(G23&lt;1," ",(G23)/$AE23))</f>
        <v>#VALUE!</v>
      </c>
      <c r="I23" s="850">
        <f>SUM(I10:I22)</f>
        <v>0</v>
      </c>
      <c r="J23" s="595" t="e">
        <f>IF($AE23&lt;1," ",IF(I23&lt;1," ",(I23)/$AE23))</f>
        <v>#VALUE!</v>
      </c>
      <c r="K23" s="850">
        <f>SUM(K10:K22)</f>
        <v>0</v>
      </c>
      <c r="L23" s="595" t="e">
        <f>IF($AE23&lt;1," ",IF(K23&lt;1," ",(K23)/$AE23))</f>
        <v>#VALUE!</v>
      </c>
      <c r="M23" s="850">
        <f>SUM(M10:M22)</f>
        <v>0</v>
      </c>
      <c r="N23" s="439" t="e">
        <f>IF($AE23&lt;1," ",IF(M23&lt;1," ",(M23)/$AE23))</f>
        <v>#VALUE!</v>
      </c>
      <c r="O23" s="850">
        <f>SUM(O10:O22)</f>
        <v>0</v>
      </c>
      <c r="P23" s="439" t="e">
        <f>IF($AE23&lt;1," ",IF(O23&lt;1," ",(O23)/$AE23))</f>
        <v>#VALUE!</v>
      </c>
      <c r="Q23" s="850">
        <f>SUM(Q10:Q22)</f>
        <v>0</v>
      </c>
      <c r="R23" s="595" t="e">
        <f>IF($AE23&lt;1," ",IF(Q23&lt;1," ",(Q23)/$AE23))</f>
        <v>#VALUE!</v>
      </c>
      <c r="S23" s="850">
        <f>SUM(S10:S22)</f>
        <v>0</v>
      </c>
      <c r="T23" s="439" t="e">
        <f>IF($AE23&lt;1," ",IF(S23&lt;1," ",(S23)/$AE23))</f>
        <v>#VALUE!</v>
      </c>
      <c r="U23" s="850">
        <f>SUM(U10:U22)</f>
        <v>0</v>
      </c>
      <c r="V23" s="439" t="e">
        <f>IF($AE23&lt;1," ",IF(U23&lt;1," ",(U23)/$AE23))</f>
        <v>#VALUE!</v>
      </c>
      <c r="W23" s="850">
        <f>SUM(W10:W22)</f>
        <v>0</v>
      </c>
      <c r="X23" s="439" t="e">
        <f>IF($AE23&lt;1," ",IF(W23&lt;1," ",(W23)/$AE23))</f>
        <v>#VALUE!</v>
      </c>
      <c r="Y23" s="850">
        <f>SUM(Y10:Y22)</f>
        <v>0</v>
      </c>
      <c r="Z23" s="439" t="e">
        <f>IF($AE23&lt;1," ",IF(Y23&lt;1," ",(Y23)/$AE23))</f>
        <v>#VALUE!</v>
      </c>
      <c r="AA23" s="850">
        <f>SUM(AA10:AA22)</f>
        <v>0</v>
      </c>
      <c r="AB23" s="439" t="e">
        <f>IF($AE23&lt;1," ",IF(AA23&lt;1," ",(AA23)/$AE23))</f>
        <v>#VALUE!</v>
      </c>
      <c r="AC23" s="1199">
        <f>SUM(AC10:AC22)</f>
        <v>0</v>
      </c>
      <c r="AD23" s="852">
        <f>SUM(AD10:AD22)</f>
        <v>0</v>
      </c>
      <c r="AE23" s="852" t="e">
        <f>SUM(AE10:AE22)</f>
        <v>#VALUE!</v>
      </c>
      <c r="AF23" s="852" t="e">
        <f>SUM(AF10:AF22)</f>
        <v>#VALUE!</v>
      </c>
    </row>
    <row r="24" spans="1:32" ht="15.75">
      <c r="A24" s="73"/>
      <c r="B24" s="211"/>
      <c r="C24" s="24"/>
      <c r="D24" s="588"/>
      <c r="E24" s="78"/>
      <c r="F24" s="225"/>
      <c r="G24" s="78"/>
      <c r="H24" s="225"/>
      <c r="I24" s="78"/>
      <c r="J24" s="225"/>
      <c r="K24" s="78"/>
      <c r="L24" s="1213"/>
      <c r="M24" s="1214"/>
      <c r="N24" s="225"/>
      <c r="O24" s="78"/>
      <c r="P24" s="225"/>
      <c r="Q24" s="78"/>
      <c r="R24" s="1213"/>
      <c r="S24" s="1214"/>
      <c r="T24" s="225"/>
      <c r="U24" s="78"/>
      <c r="V24" s="225"/>
      <c r="W24" s="78"/>
      <c r="X24" s="225"/>
      <c r="Y24" s="78"/>
      <c r="Z24" s="225"/>
      <c r="AA24" s="78"/>
      <c r="AB24" s="225"/>
      <c r="AC24" s="1200"/>
      <c r="AD24" s="1161"/>
      <c r="AE24" s="1161"/>
      <c r="AF24" s="1179"/>
    </row>
    <row r="25" spans="1:32" ht="15.75">
      <c r="A25" s="71" t="s">
        <v>3</v>
      </c>
      <c r="B25" s="209"/>
      <c r="C25" s="428"/>
      <c r="D25" s="1227"/>
      <c r="E25" s="585"/>
      <c r="F25" s="539"/>
      <c r="G25" s="585"/>
      <c r="H25" s="539"/>
      <c r="I25" s="585"/>
      <c r="J25" s="539"/>
      <c r="K25" s="585"/>
      <c r="L25" s="1215"/>
      <c r="M25" s="1216"/>
      <c r="N25" s="539"/>
      <c r="O25" s="585"/>
      <c r="P25" s="539"/>
      <c r="Q25" s="585"/>
      <c r="R25" s="1215"/>
      <c r="S25" s="1216"/>
      <c r="T25" s="539"/>
      <c r="U25" s="585"/>
      <c r="V25" s="539"/>
      <c r="W25" s="585"/>
      <c r="X25" s="539"/>
      <c r="Y25" s="585"/>
      <c r="Z25" s="539"/>
      <c r="AA25" s="585"/>
      <c r="AB25" s="539"/>
      <c r="AC25" s="592"/>
      <c r="AD25" s="1165"/>
      <c r="AE25" s="1165"/>
      <c r="AF25" s="1174"/>
    </row>
    <row r="26" spans="1:32" ht="15.75">
      <c r="A26" s="462" t="s">
        <v>4</v>
      </c>
      <c r="B26" s="146"/>
      <c r="C26" s="322" t="s">
        <v>108</v>
      </c>
      <c r="D26" s="1224"/>
      <c r="E26" s="433"/>
      <c r="F26" s="593" t="str">
        <f>IF($AE$26&lt;1," ",IF(E26&lt;1," ",(E26)/$AE$26))</f>
        <v xml:space="preserve"> </v>
      </c>
      <c r="G26" s="445"/>
      <c r="H26" s="593" t="str">
        <f>IF($AE$26&lt;1," ",IF(G26&lt;1," ",(G26)/$AE$26))</f>
        <v xml:space="preserve"> </v>
      </c>
      <c r="I26" s="445"/>
      <c r="J26" s="593" t="str">
        <f>IF($AE$26&lt;1," ",IF(I26&lt;1," ",(I26)/$AE$26))</f>
        <v xml:space="preserve"> </v>
      </c>
      <c r="K26" s="445"/>
      <c r="L26" s="593" t="str">
        <f>IF($AE$26&lt;1," ",IF(K26&lt;1," ",(K26)/$AE$26))</f>
        <v xml:space="preserve"> </v>
      </c>
      <c r="M26" s="445"/>
      <c r="N26" s="390" t="str">
        <f>IF($AE$26&lt;1," ",IF(M26&lt;1," ",(M26)/$AE$26))</f>
        <v xml:space="preserve"> </v>
      </c>
      <c r="O26" s="445"/>
      <c r="P26" s="593" t="str">
        <f>IF($AE$26&lt;1," ",IF(O26&lt;1," ",(O26)/$AE$26))</f>
        <v xml:space="preserve"> </v>
      </c>
      <c r="Q26" s="445"/>
      <c r="R26" s="593" t="str">
        <f>IF($AE$26&lt;1," ",IF(Q26&lt;1," ",(Q26)/$AE$26))</f>
        <v xml:space="preserve"> </v>
      </c>
      <c r="S26" s="445"/>
      <c r="T26" s="390" t="str">
        <f>IF($AE$26&lt;1," ",IF(S26&lt;1," ",(S26)/$AE$26))</f>
        <v xml:space="preserve"> </v>
      </c>
      <c r="U26" s="445"/>
      <c r="V26" s="390" t="str">
        <f>IF($AE$26&lt;1," ",IF(U26&lt;1," ",(U26)/$AE$26))</f>
        <v xml:space="preserve"> </v>
      </c>
      <c r="W26" s="445"/>
      <c r="X26" s="390" t="str">
        <f>IF($AE$26&lt;1," ",IF(W26&lt;1," ",(W26)/$AE$26))</f>
        <v xml:space="preserve"> </v>
      </c>
      <c r="Y26" s="445"/>
      <c r="Z26" s="390" t="str">
        <f>IF($AE$26&lt;1," ",IF(Y26&lt;1," ",(Y26)/$AE$26))</f>
        <v xml:space="preserve"> </v>
      </c>
      <c r="AA26" s="445"/>
      <c r="AB26" s="390" t="str">
        <f>IF($AE$26&lt;1," ",IF(AA26&lt;1," ",(AA26)/$AE$26))</f>
        <v xml:space="preserve"> </v>
      </c>
      <c r="AC26" s="450"/>
      <c r="AD26" s="442">
        <f t="shared" ref="AD26:AD33" si="1">+E26+G26+I26+K26+M26+O26+Q26+S26+U26+W26+Y26+AA26+AC26</f>
        <v>0</v>
      </c>
      <c r="AE26" s="442">
        <f>'2nd Interim-Summary MYP'!J29</f>
        <v>0</v>
      </c>
      <c r="AF26" s="442">
        <f t="shared" ref="AF26:AF33" si="2">+AE26-AD26</f>
        <v>0</v>
      </c>
    </row>
    <row r="27" spans="1:32" ht="15.75">
      <c r="A27" s="462" t="s">
        <v>24</v>
      </c>
      <c r="B27" s="146"/>
      <c r="C27" s="322" t="s">
        <v>109</v>
      </c>
      <c r="D27" s="1224"/>
      <c r="E27" s="433"/>
      <c r="F27" s="593" t="str">
        <f>IF($AE$27&lt;1," ",IF(E27&lt;1," ",(E27)/$AE$27))</f>
        <v xml:space="preserve"> </v>
      </c>
      <c r="G27" s="445"/>
      <c r="H27" s="593" t="str">
        <f>IF($AE$27&lt;1," ",IF(G27&lt;1," ",(G27)/$AE$27))</f>
        <v xml:space="preserve"> </v>
      </c>
      <c r="I27" s="445"/>
      <c r="J27" s="593" t="str">
        <f>IF($AE$27&lt;1," ",IF(I27&lt;1," ",(I27)/$AE$27))</f>
        <v xml:space="preserve"> </v>
      </c>
      <c r="K27" s="445"/>
      <c r="L27" s="593" t="str">
        <f>IF($AE$27&lt;1," ",IF(K27&lt;1," ",(K27)/$AE$27))</f>
        <v xml:space="preserve"> </v>
      </c>
      <c r="M27" s="445"/>
      <c r="N27" s="390" t="str">
        <f>IF($AE$27&lt;1," ",IF(M27&lt;1," ",(M27)/$AE$27))</f>
        <v xml:space="preserve"> </v>
      </c>
      <c r="O27" s="445"/>
      <c r="P27" s="593" t="str">
        <f>IF($AE$27&lt;1," ",IF(O27&lt;1," ",(O27)/$AE$27))</f>
        <v xml:space="preserve"> </v>
      </c>
      <c r="Q27" s="445"/>
      <c r="R27" s="593" t="str">
        <f>IF($AE$27&lt;1," ",IF(Q27&lt;1," ",(Q27)/$AE$27))</f>
        <v xml:space="preserve"> </v>
      </c>
      <c r="S27" s="445"/>
      <c r="T27" s="390" t="str">
        <f>IF($AE$27&lt;1," ",IF(S27&lt;1," ",(S27)/$AE$27))</f>
        <v xml:space="preserve"> </v>
      </c>
      <c r="U27" s="445"/>
      <c r="V27" s="390" t="str">
        <f>IF($AE$27&lt;1," ",IF(U27&lt;1," ",(U27)/$AE$27))</f>
        <v xml:space="preserve"> </v>
      </c>
      <c r="W27" s="445"/>
      <c r="X27" s="390" t="str">
        <f>IF($AE$27&lt;1," ",IF(W27&lt;1," ",(W27)/$AE$27))</f>
        <v xml:space="preserve"> </v>
      </c>
      <c r="Y27" s="445"/>
      <c r="Z27" s="390" t="str">
        <f>IF($AE$27&lt;1," ",IF(Y27&lt;1," ",(Y27)/$AE$27))</f>
        <v xml:space="preserve"> </v>
      </c>
      <c r="AA27" s="445"/>
      <c r="AB27" s="390" t="str">
        <f>IF($AE$27&lt;1," ",IF(AA27&lt;1," ",(AA27)/$AE$27))</f>
        <v xml:space="preserve"> </v>
      </c>
      <c r="AC27" s="450"/>
      <c r="AD27" s="442">
        <f t="shared" si="1"/>
        <v>0</v>
      </c>
      <c r="AE27" s="442">
        <f>'2nd Interim-Summary MYP'!J30</f>
        <v>0</v>
      </c>
      <c r="AF27" s="442">
        <f t="shared" si="2"/>
        <v>0</v>
      </c>
    </row>
    <row r="28" spans="1:32" ht="15.75">
      <c r="A28" s="462" t="s">
        <v>25</v>
      </c>
      <c r="B28" s="146"/>
      <c r="C28" s="322" t="s">
        <v>110</v>
      </c>
      <c r="D28" s="1224"/>
      <c r="E28" s="433"/>
      <c r="F28" s="593" t="str">
        <f>IF($AE$28&lt;1," ",IF(E28&lt;1," ",(E28)/$AE$28))</f>
        <v xml:space="preserve"> </v>
      </c>
      <c r="G28" s="445"/>
      <c r="H28" s="593" t="str">
        <f>IF($AE$28&lt;1," ",IF(G28&lt;1," ",(G28)/$AE$28))</f>
        <v xml:space="preserve"> </v>
      </c>
      <c r="I28" s="445"/>
      <c r="J28" s="593" t="str">
        <f>IF($AE$28&lt;1," ",IF(I28&lt;1," ",(I28)/$AE$28))</f>
        <v xml:space="preserve"> </v>
      </c>
      <c r="K28" s="445"/>
      <c r="L28" s="593" t="str">
        <f>IF($AE$28&lt;1," ",IF(K28&lt;1," ",(K28)/$AE$28))</f>
        <v xml:space="preserve"> </v>
      </c>
      <c r="M28" s="445"/>
      <c r="N28" s="390" t="str">
        <f>IF($AE$28&lt;1," ",IF(M28&lt;1," ",(M28)/$AE$28))</f>
        <v xml:space="preserve"> </v>
      </c>
      <c r="O28" s="445"/>
      <c r="P28" s="593" t="str">
        <f>IF($AE$28&lt;1," ",IF(O28&lt;1," ",(O28)/$AE$28))</f>
        <v xml:space="preserve"> </v>
      </c>
      <c r="Q28" s="445"/>
      <c r="R28" s="593" t="str">
        <f>IF($AE$28&lt;1," ",IF(Q28&lt;1," ",(Q28)/$AE$28))</f>
        <v xml:space="preserve"> </v>
      </c>
      <c r="S28" s="445"/>
      <c r="T28" s="390" t="str">
        <f>IF($AE$28&lt;1," ",IF(S28&lt;1," ",(S28)/$AE$28))</f>
        <v xml:space="preserve"> </v>
      </c>
      <c r="U28" s="445"/>
      <c r="V28" s="390" t="str">
        <f>IF($AE$28&lt;1," ",IF(U28&lt;1," ",(U28)/$AE$28))</f>
        <v xml:space="preserve"> </v>
      </c>
      <c r="W28" s="445"/>
      <c r="X28" s="390" t="str">
        <f>IF($AE$28&lt;1," ",IF(W28&lt;1," ",(W28)/$AE$28))</f>
        <v xml:space="preserve"> </v>
      </c>
      <c r="Y28" s="445"/>
      <c r="Z28" s="390" t="str">
        <f>IF($AE$28&lt;1," ",IF(Y28&lt;1," ",(Y28)/$AE$28))</f>
        <v xml:space="preserve"> </v>
      </c>
      <c r="AA28" s="445"/>
      <c r="AB28" s="390" t="str">
        <f>IF($AE$28&lt;1," ",IF(AA28&lt;1," ",(AA28)/$AE$28))</f>
        <v xml:space="preserve"> </v>
      </c>
      <c r="AC28" s="450"/>
      <c r="AD28" s="442">
        <f t="shared" si="1"/>
        <v>0</v>
      </c>
      <c r="AE28" s="442">
        <f>'2nd Interim-Summary MYP'!J31</f>
        <v>0</v>
      </c>
      <c r="AF28" s="442">
        <f t="shared" si="2"/>
        <v>0</v>
      </c>
    </row>
    <row r="29" spans="1:32" ht="15.75">
      <c r="A29" s="462" t="s">
        <v>26</v>
      </c>
      <c r="B29" s="146"/>
      <c r="C29" s="322" t="s">
        <v>111</v>
      </c>
      <c r="D29" s="1224"/>
      <c r="E29" s="433"/>
      <c r="F29" s="593" t="str">
        <f>IF($AE$29&lt;1," ",IF(E29&lt;1," ",(E29)/$AE$29))</f>
        <v xml:space="preserve"> </v>
      </c>
      <c r="G29" s="445"/>
      <c r="H29" s="593" t="str">
        <f>IF($AE$29&lt;1," ",IF(G29&lt;1," ",(G29)/$AE$29))</f>
        <v xml:space="preserve"> </v>
      </c>
      <c r="I29" s="445"/>
      <c r="J29" s="593" t="str">
        <f>IF($AE$29&lt;1," ",IF(I29&lt;1," ",(I29)/$AE$29))</f>
        <v xml:space="preserve"> </v>
      </c>
      <c r="K29" s="445"/>
      <c r="L29" s="593" t="str">
        <f>IF($AE$29&lt;1," ",IF(K29&lt;1," ",(K29)/$AE$29))</f>
        <v xml:space="preserve"> </v>
      </c>
      <c r="M29" s="445"/>
      <c r="N29" s="390" t="str">
        <f>IF($AE$29&lt;1," ",IF(M29&lt;1," ",(M29)/$AE$29))</f>
        <v xml:space="preserve"> </v>
      </c>
      <c r="O29" s="445"/>
      <c r="P29" s="593" t="str">
        <f>IF($AE$29&lt;1," ",IF(O29&lt;1," ",(O29)/$AE$29))</f>
        <v xml:space="preserve"> </v>
      </c>
      <c r="Q29" s="445"/>
      <c r="R29" s="593" t="str">
        <f>IF($AE$29&lt;1," ",IF(Q29&lt;1," ",(Q29)/$AE$29))</f>
        <v xml:space="preserve"> </v>
      </c>
      <c r="S29" s="445"/>
      <c r="T29" s="390" t="str">
        <f>IF($AE$29&lt;1," ",IF(S29&lt;1," ",(S29)/$AE$29))</f>
        <v xml:space="preserve"> </v>
      </c>
      <c r="U29" s="445"/>
      <c r="V29" s="390" t="str">
        <f>IF($AE$29&lt;1," ",IF(U29&lt;1," ",(U29)/$AE$29))</f>
        <v xml:space="preserve"> </v>
      </c>
      <c r="W29" s="445"/>
      <c r="X29" s="390" t="str">
        <f>IF($AE$29&lt;1," ",IF(W29&lt;1," ",(W29)/$AE$29))</f>
        <v xml:space="preserve"> </v>
      </c>
      <c r="Y29" s="445"/>
      <c r="Z29" s="390" t="str">
        <f>IF($AE$29&lt;1," ",IF(Y29&lt;1," ",(Y29)/$AE$29))</f>
        <v xml:space="preserve"> </v>
      </c>
      <c r="AA29" s="445"/>
      <c r="AB29" s="390" t="str">
        <f>IF($AE$29&lt;1," ",IF(AA29&lt;1," ",(AA29)/$AE$29))</f>
        <v xml:space="preserve"> </v>
      </c>
      <c r="AC29" s="450"/>
      <c r="AD29" s="442">
        <f t="shared" si="1"/>
        <v>0</v>
      </c>
      <c r="AE29" s="442">
        <f>'2nd Interim-Summary MYP'!J32</f>
        <v>0</v>
      </c>
      <c r="AF29" s="442">
        <f t="shared" si="2"/>
        <v>0</v>
      </c>
    </row>
    <row r="30" spans="1:32" ht="15.75">
      <c r="A30" s="462" t="s">
        <v>27</v>
      </c>
      <c r="B30" s="146"/>
      <c r="C30" s="322" t="s">
        <v>112</v>
      </c>
      <c r="D30" s="1224"/>
      <c r="E30" s="433"/>
      <c r="F30" s="593" t="str">
        <f>IF($AE$30&lt;1," ",IF(E30&lt;1," ",(E30)/$AE$30))</f>
        <v xml:space="preserve"> </v>
      </c>
      <c r="G30" s="445"/>
      <c r="H30" s="593" t="str">
        <f>IF($AE$30&lt;1," ",IF(G30&lt;1," ",(G30)/$AE$30))</f>
        <v xml:space="preserve"> </v>
      </c>
      <c r="I30" s="445"/>
      <c r="J30" s="593" t="str">
        <f>IF($AE$30&lt;1," ",IF(I30&lt;1," ",(I30)/$AE$30))</f>
        <v xml:space="preserve"> </v>
      </c>
      <c r="K30" s="445"/>
      <c r="L30" s="593" t="str">
        <f>IF($AE$30&lt;1," ",IF(K30&lt;1," ",(K30)/$AE$30))</f>
        <v xml:space="preserve"> </v>
      </c>
      <c r="M30" s="445"/>
      <c r="N30" s="390" t="str">
        <f>IF($AE$30&lt;1," ",IF(M30&lt;1," ",(M30)/$AE$30))</f>
        <v xml:space="preserve"> </v>
      </c>
      <c r="O30" s="445"/>
      <c r="P30" s="593" t="str">
        <f>IF($AE$30&lt;1," ",IF(O30&lt;1," ",(O30)/$AE$30))</f>
        <v xml:space="preserve"> </v>
      </c>
      <c r="Q30" s="445"/>
      <c r="R30" s="593" t="str">
        <f>IF($AE$30&lt;1," ",IF(Q30&lt;1," ",(Q30)/$AE$30))</f>
        <v xml:space="preserve"> </v>
      </c>
      <c r="S30" s="445"/>
      <c r="T30" s="390" t="str">
        <f>IF($AE$30&lt;1," ",IF(S30&lt;1," ",(S30)/$AE$30))</f>
        <v xml:space="preserve"> </v>
      </c>
      <c r="U30" s="445"/>
      <c r="V30" s="390" t="str">
        <f>IF($AE$30&lt;1," ",IF(U30&lt;1," ",(U30)/$AE$30))</f>
        <v xml:space="preserve"> </v>
      </c>
      <c r="W30" s="445"/>
      <c r="X30" s="390" t="str">
        <f>IF($AE$30&lt;1," ",IF(W30&lt;1," ",(W30)/$AE$30))</f>
        <v xml:space="preserve"> </v>
      </c>
      <c r="Y30" s="445"/>
      <c r="Z30" s="390" t="str">
        <f>IF($AE$30&lt;1," ",IF(Y30&lt;1," ",(Y30)/$AE$30))</f>
        <v xml:space="preserve"> </v>
      </c>
      <c r="AA30" s="445"/>
      <c r="AB30" s="390" t="str">
        <f>IF($AE$30&lt;1," ",IF(AA30&lt;1," ",(AA30)/$AE$30))</f>
        <v xml:space="preserve"> </v>
      </c>
      <c r="AC30" s="450"/>
      <c r="AD30" s="442">
        <f t="shared" si="1"/>
        <v>0</v>
      </c>
      <c r="AE30" s="442">
        <f>'2nd Interim-Summary MYP'!J33</f>
        <v>0</v>
      </c>
      <c r="AF30" s="442">
        <f t="shared" si="2"/>
        <v>0</v>
      </c>
    </row>
    <row r="31" spans="1:32" ht="15.75">
      <c r="A31" s="462" t="s">
        <v>5</v>
      </c>
      <c r="B31" s="146"/>
      <c r="C31" s="322" t="s">
        <v>113</v>
      </c>
      <c r="D31" s="1224"/>
      <c r="E31" s="433"/>
      <c r="F31" s="593" t="str">
        <f>IF($AE$31&lt;1," ",IF(E31&lt;1," ",(E31)/$AE$31))</f>
        <v xml:space="preserve"> </v>
      </c>
      <c r="G31" s="445"/>
      <c r="H31" s="593" t="str">
        <f>IF($AE$31&lt;1," ",IF(G31&lt;1," ",(G31)/$AE$31))</f>
        <v xml:space="preserve"> </v>
      </c>
      <c r="I31" s="445"/>
      <c r="J31" s="593" t="str">
        <f>IF($AE$31&lt;1," ",IF(I31&lt;1," ",(I31)/$AE$31))</f>
        <v xml:space="preserve"> </v>
      </c>
      <c r="K31" s="445"/>
      <c r="L31" s="593" t="str">
        <f>IF($AE$31&lt;1," ",IF(K31&lt;1," ",(K31)/$AE$31))</f>
        <v xml:space="preserve"> </v>
      </c>
      <c r="M31" s="445"/>
      <c r="N31" s="390" t="str">
        <f>IF($AE$31&lt;1," ",IF(M31&lt;1," ",(M31)/$AE$31))</f>
        <v xml:space="preserve"> </v>
      </c>
      <c r="O31" s="445"/>
      <c r="P31" s="593" t="str">
        <f>IF($AE$31&lt;1," ",IF(O31&lt;1," ",(O31)/$AE$31))</f>
        <v xml:space="preserve"> </v>
      </c>
      <c r="Q31" s="445"/>
      <c r="R31" s="593" t="str">
        <f>IF($AE$31&lt;1," ",IF(Q31&lt;1," ",(Q31)/$AE$31))</f>
        <v xml:space="preserve"> </v>
      </c>
      <c r="S31" s="445"/>
      <c r="T31" s="390" t="str">
        <f>IF($AE$31&lt;1," ",IF(S31&lt;1," ",(S31)/$AE$31))</f>
        <v xml:space="preserve"> </v>
      </c>
      <c r="U31" s="445"/>
      <c r="V31" s="390" t="str">
        <f>IF($AE$31&lt;1," ",IF(U31&lt;1," ",(U31)/$AE$31))</f>
        <v xml:space="preserve"> </v>
      </c>
      <c r="W31" s="445"/>
      <c r="X31" s="390" t="str">
        <f>IF($AE$31&lt;1," ",IF(W31&lt;1," ",(W31)/$AE$31))</f>
        <v xml:space="preserve"> </v>
      </c>
      <c r="Y31" s="445"/>
      <c r="Z31" s="390" t="str">
        <f>IF($AE$31&lt;1," ",IF(Y31&lt;1," ",(Y31)/$AE$31))</f>
        <v xml:space="preserve"> </v>
      </c>
      <c r="AA31" s="445"/>
      <c r="AB31" s="390" t="str">
        <f>IF($AE$31&lt;1," ",IF(AA31&lt;1," ",(AA31)/$AE$31))</f>
        <v xml:space="preserve"> </v>
      </c>
      <c r="AC31" s="450"/>
      <c r="AD31" s="442">
        <f t="shared" si="1"/>
        <v>0</v>
      </c>
      <c r="AE31" s="442">
        <f>'2nd Interim-Summary MYP'!J34</f>
        <v>0</v>
      </c>
      <c r="AF31" s="442">
        <f t="shared" si="2"/>
        <v>0</v>
      </c>
    </row>
    <row r="32" spans="1:32" ht="15.75">
      <c r="A32" s="462" t="s">
        <v>28</v>
      </c>
      <c r="B32" s="146"/>
      <c r="C32" s="322" t="s">
        <v>114</v>
      </c>
      <c r="D32" s="1224"/>
      <c r="E32" s="433"/>
      <c r="F32" s="593" t="str">
        <f>IF($AE$32&lt;1," ",IF(E32&lt;1," ",(E32)/$AE$32))</f>
        <v xml:space="preserve"> </v>
      </c>
      <c r="G32" s="445"/>
      <c r="H32" s="593" t="str">
        <f>IF($AE$32&lt;1," ",IF(G32&lt;1," ",(G32)/$AE$32))</f>
        <v xml:space="preserve"> </v>
      </c>
      <c r="I32" s="445"/>
      <c r="J32" s="593" t="str">
        <f>IF($AE$32&lt;1," ",IF(I32&lt;1," ",(I32)/$AE$32))</f>
        <v xml:space="preserve"> </v>
      </c>
      <c r="K32" s="445"/>
      <c r="L32" s="593" t="str">
        <f>IF($AE$32&lt;1," ",IF(K32&lt;1," ",(K32)/$AE$32))</f>
        <v xml:space="preserve"> </v>
      </c>
      <c r="M32" s="445"/>
      <c r="N32" s="390" t="str">
        <f>IF($AE$32&lt;1," ",IF(M32&lt;1," ",(M32)/$AE$32))</f>
        <v xml:space="preserve"> </v>
      </c>
      <c r="O32" s="445"/>
      <c r="P32" s="593" t="str">
        <f>IF($AE$32&lt;1," ",IF(O32&lt;1," ",(O32)/$AE$32))</f>
        <v xml:space="preserve"> </v>
      </c>
      <c r="Q32" s="445"/>
      <c r="R32" s="593" t="str">
        <f>IF($AE$32&lt;1," ",IF(Q32&lt;1," ",(Q32)/$AE$32))</f>
        <v xml:space="preserve"> </v>
      </c>
      <c r="S32" s="445"/>
      <c r="T32" s="390" t="str">
        <f>IF($AE$32&lt;1," ",IF(S32&lt;1," ",(S32)/$AE$32))</f>
        <v xml:space="preserve"> </v>
      </c>
      <c r="U32" s="445"/>
      <c r="V32" s="390" t="str">
        <f>IF($AE$32&lt;1," ",IF(U32&lt;1," ",(U32)/$AE$32))</f>
        <v xml:space="preserve"> </v>
      </c>
      <c r="W32" s="445"/>
      <c r="X32" s="390" t="str">
        <f>IF($AE$32&lt;1," ",IF(W32&lt;1," ",(W32)/$AE$32))</f>
        <v xml:space="preserve"> </v>
      </c>
      <c r="Y32" s="445"/>
      <c r="Z32" s="390" t="str">
        <f>IF($AE$32&lt;1," ",IF(Y32&lt;1," ",(Y32)/$AE$32))</f>
        <v xml:space="preserve"> </v>
      </c>
      <c r="AA32" s="445"/>
      <c r="AB32" s="390" t="str">
        <f>IF($AE$32&lt;1," ",IF(AA32&lt;1," ",(AA32)/$AE$32))</f>
        <v xml:space="preserve"> </v>
      </c>
      <c r="AC32" s="450"/>
      <c r="AD32" s="442">
        <f t="shared" si="1"/>
        <v>0</v>
      </c>
      <c r="AE32" s="442">
        <f>'2nd Interim-Summary MYP'!J35</f>
        <v>0</v>
      </c>
      <c r="AF32" s="442">
        <f t="shared" si="2"/>
        <v>0</v>
      </c>
    </row>
    <row r="33" spans="1:32" ht="15.75">
      <c r="A33" s="462" t="s">
        <v>157</v>
      </c>
      <c r="B33" s="146"/>
      <c r="C33" s="322" t="s">
        <v>120</v>
      </c>
      <c r="D33" s="1224"/>
      <c r="E33" s="433"/>
      <c r="F33" s="593" t="str">
        <f>IF($AE33&lt;1," ",IF(E33&lt;1," ",(E33)/$AE33))</f>
        <v xml:space="preserve"> </v>
      </c>
      <c r="G33" s="445"/>
      <c r="H33" s="593" t="str">
        <f>IF($AE33&lt;1," ",IF(G33&lt;1," ",(G33)/$AE33))</f>
        <v xml:space="preserve"> </v>
      </c>
      <c r="I33" s="445"/>
      <c r="J33" s="593" t="str">
        <f>IF($AE33&lt;1," ",IF(I33&lt;1," ",(I33)/$AE33))</f>
        <v xml:space="preserve"> </v>
      </c>
      <c r="K33" s="445"/>
      <c r="L33" s="593" t="str">
        <f>IF($AE33&lt;1," ",IF(K33&lt;1," ",(K33)/$AE33))</f>
        <v xml:space="preserve"> </v>
      </c>
      <c r="M33" s="445"/>
      <c r="N33" s="390" t="str">
        <f>IF($AE33&lt;1," ",IF(M33&lt;1," ",(M33)/$AE33))</f>
        <v xml:space="preserve"> </v>
      </c>
      <c r="O33" s="445"/>
      <c r="P33" s="593" t="str">
        <f>IF($AE33&lt;1," ",IF(O33&lt;1," ",(O33)/$AE33))</f>
        <v xml:space="preserve"> </v>
      </c>
      <c r="Q33" s="445"/>
      <c r="R33" s="593" t="str">
        <f>IF($AE33&lt;1," ",IF(Q33&lt;1," ",(Q33)/$AE33))</f>
        <v xml:space="preserve"> </v>
      </c>
      <c r="S33" s="445"/>
      <c r="T33" s="390" t="str">
        <f>IF($AE33&lt;1," ",IF(S33&lt;1," ",(S33)/$AE33))</f>
        <v xml:space="preserve"> </v>
      </c>
      <c r="U33" s="445"/>
      <c r="V33" s="390" t="str">
        <f>IF($AE33&lt;1," ",IF(U33&lt;1," ",(U33)/$AE33))</f>
        <v xml:space="preserve"> </v>
      </c>
      <c r="W33" s="445"/>
      <c r="X33" s="390" t="str">
        <f>IF($AE33&lt;1," ",IF(W33&lt;1," ",(W33)/$AE33))</f>
        <v xml:space="preserve"> </v>
      </c>
      <c r="Y33" s="445"/>
      <c r="Z33" s="390" t="str">
        <f>IF($AE33&lt;1," ",IF(Y33&lt;1," ",(Y33)/$AE33))</f>
        <v xml:space="preserve"> </v>
      </c>
      <c r="AA33" s="445"/>
      <c r="AB33" s="390" t="str">
        <f>IF($AE33&lt;1," ",IF(AA33&lt;1," ",(AA33)/$AE33))</f>
        <v xml:space="preserve"> </v>
      </c>
      <c r="AC33" s="450"/>
      <c r="AD33" s="442">
        <f t="shared" si="1"/>
        <v>0</v>
      </c>
      <c r="AE33" s="442">
        <f>'2nd Interim-Summary MYP'!J36</f>
        <v>0</v>
      </c>
      <c r="AF33" s="442">
        <f t="shared" si="2"/>
        <v>0</v>
      </c>
    </row>
    <row r="34" spans="1:32" ht="16.5" thickBot="1">
      <c r="A34" s="464" t="s">
        <v>29</v>
      </c>
      <c r="B34" s="437"/>
      <c r="C34" s="438"/>
      <c r="D34" s="1229"/>
      <c r="E34" s="851">
        <f>+SUM(E26:E33)</f>
        <v>0</v>
      </c>
      <c r="F34" s="594" t="str">
        <f>IF($AE34&lt;1," ",IF(E34&lt;1," ",(E34)/$AE34))</f>
        <v xml:space="preserve"> </v>
      </c>
      <c r="G34" s="850">
        <f>+SUM(G26:G33)</f>
        <v>0</v>
      </c>
      <c r="H34" s="594" t="str">
        <f>IF($AE34&lt;1," ",IF(G34&lt;1," ",(G34)/$AE34))</f>
        <v xml:space="preserve"> </v>
      </c>
      <c r="I34" s="850">
        <f>+SUM(I26:I33)</f>
        <v>0</v>
      </c>
      <c r="J34" s="594" t="str">
        <f>IF($AE34&lt;1," ",IF(I34&lt;1," ",(I34)/$AE34))</f>
        <v xml:space="preserve"> </v>
      </c>
      <c r="K34" s="850">
        <f>+SUM(K26:K33)</f>
        <v>0</v>
      </c>
      <c r="L34" s="594" t="str">
        <f>IF($AE34&lt;1," ",IF(K34&lt;1," ",(K34)/$AE34))</f>
        <v xml:space="preserve"> </v>
      </c>
      <c r="M34" s="850">
        <f>+SUM(M26:M33)</f>
        <v>0</v>
      </c>
      <c r="N34" s="443" t="str">
        <f>IF($AE34&lt;1," ",IF(M34&lt;1," ",(M34)/$AE34))</f>
        <v xml:space="preserve"> </v>
      </c>
      <c r="O34" s="850">
        <f>+SUM(O26:O33)</f>
        <v>0</v>
      </c>
      <c r="P34" s="594" t="str">
        <f>IF($AE34&lt;1," ",IF(O34&lt;1," ",(O34)/$AE34))</f>
        <v xml:space="preserve"> </v>
      </c>
      <c r="Q34" s="850">
        <f>+SUM(Q26:Q33)</f>
        <v>0</v>
      </c>
      <c r="R34" s="594" t="str">
        <f>IF($AE34&lt;1," ",IF(Q34&lt;1," ",(Q34)/$AE34))</f>
        <v xml:space="preserve"> </v>
      </c>
      <c r="S34" s="850">
        <f>+SUM(S26:S33)</f>
        <v>0</v>
      </c>
      <c r="T34" s="443" t="str">
        <f>IF($AE34&lt;1," ",IF(S34&lt;1," ",(S34)/$AE34))</f>
        <v xml:space="preserve"> </v>
      </c>
      <c r="U34" s="850">
        <f>+SUM(U26:U33)</f>
        <v>0</v>
      </c>
      <c r="V34" s="443" t="str">
        <f>IF($AE34&lt;1," ",IF(U34&lt;1," ",(U34)/$AE34))</f>
        <v xml:space="preserve"> </v>
      </c>
      <c r="W34" s="850">
        <f>+SUM(W26:W33)</f>
        <v>0</v>
      </c>
      <c r="X34" s="443" t="str">
        <f>IF($AE34&lt;1," ",IF(W34&lt;1," ",(W34)/$AE34))</f>
        <v xml:space="preserve"> </v>
      </c>
      <c r="Y34" s="850">
        <f>+SUM(Y26:Y33)</f>
        <v>0</v>
      </c>
      <c r="Z34" s="443" t="str">
        <f>IF($AE34&lt;1," ",IF(Y34&lt;1," ",(Y34)/$AE34))</f>
        <v xml:space="preserve"> </v>
      </c>
      <c r="AA34" s="850">
        <f>+SUM(AA26:AA33)</f>
        <v>0</v>
      </c>
      <c r="AB34" s="443" t="str">
        <f>IF($AE34&lt;1," ",IF(AA34&lt;1," ",(AA34)/$AE34))</f>
        <v xml:space="preserve"> </v>
      </c>
      <c r="AC34" s="1199">
        <f>+SUM(AC26:AC33)</f>
        <v>0</v>
      </c>
      <c r="AD34" s="852">
        <f>+SUM(AD26:AD33)</f>
        <v>0</v>
      </c>
      <c r="AE34" s="852">
        <f>+SUM(AE26:AE33)</f>
        <v>0</v>
      </c>
      <c r="AF34" s="852">
        <f>+SUM(AF26:AF33)</f>
        <v>0</v>
      </c>
    </row>
    <row r="35" spans="1:32" ht="15.75">
      <c r="A35" s="465"/>
      <c r="B35" s="426"/>
      <c r="C35" s="76"/>
      <c r="D35" s="588"/>
      <c r="E35" s="80"/>
      <c r="F35" s="226"/>
      <c r="G35" s="80"/>
      <c r="H35" s="226"/>
      <c r="I35" s="80"/>
      <c r="J35" s="226"/>
      <c r="K35" s="80"/>
      <c r="L35" s="1217"/>
      <c r="M35" s="1218"/>
      <c r="N35" s="226"/>
      <c r="O35" s="80"/>
      <c r="P35" s="226"/>
      <c r="Q35" s="80"/>
      <c r="R35" s="1217"/>
      <c r="S35" s="1218"/>
      <c r="T35" s="226"/>
      <c r="U35" s="80"/>
      <c r="V35" s="226"/>
      <c r="W35" s="80"/>
      <c r="X35" s="226"/>
      <c r="Y35" s="80"/>
      <c r="Z35" s="226"/>
      <c r="AA35" s="80"/>
      <c r="AB35" s="226"/>
      <c r="AC35" s="220"/>
      <c r="AD35" s="1161"/>
      <c r="AE35" s="1161"/>
      <c r="AF35" s="1179"/>
    </row>
    <row r="36" spans="1:32" ht="15.75">
      <c r="A36" s="71" t="s">
        <v>115</v>
      </c>
      <c r="B36" s="209"/>
      <c r="C36" s="428"/>
      <c r="D36" s="1227"/>
      <c r="E36" s="583"/>
      <c r="F36" s="539"/>
      <c r="G36" s="583"/>
      <c r="H36" s="539"/>
      <c r="I36" s="583"/>
      <c r="J36" s="539"/>
      <c r="K36" s="583"/>
      <c r="L36" s="1215"/>
      <c r="M36" s="1219"/>
      <c r="N36" s="539"/>
      <c r="O36" s="583"/>
      <c r="P36" s="539"/>
      <c r="Q36" s="583"/>
      <c r="R36" s="1215"/>
      <c r="S36" s="1219"/>
      <c r="T36" s="539"/>
      <c r="U36" s="583"/>
      <c r="V36" s="539"/>
      <c r="W36" s="583"/>
      <c r="X36" s="539"/>
      <c r="Y36" s="583"/>
      <c r="Z36" s="539"/>
      <c r="AA36" s="583"/>
      <c r="AB36" s="539"/>
      <c r="AC36" s="586"/>
      <c r="AD36" s="1165"/>
      <c r="AE36" s="1165"/>
      <c r="AF36" s="1174"/>
    </row>
    <row r="37" spans="1:32" ht="15.75">
      <c r="A37" s="462" t="s">
        <v>135</v>
      </c>
      <c r="B37" s="146"/>
      <c r="C37" s="322">
        <v>8900</v>
      </c>
      <c r="D37" s="1230"/>
      <c r="E37" s="433"/>
      <c r="F37" s="593" t="str">
        <f>IF($AE37&lt;1," ",IF(E37&lt;1," ",(E37)/$AE37))</f>
        <v xml:space="preserve"> </v>
      </c>
      <c r="G37" s="445"/>
      <c r="H37" s="593" t="str">
        <f>IF($AE37&lt;1," ",IF(G37&lt;1," ",(G37)/$AE37))</f>
        <v xml:space="preserve"> </v>
      </c>
      <c r="I37" s="445"/>
      <c r="J37" s="593" t="str">
        <f>IF($AE37&lt;1," ",IF(I37&lt;1," ",(I37)/$AE37))</f>
        <v xml:space="preserve"> </v>
      </c>
      <c r="K37" s="445"/>
      <c r="L37" s="593" t="str">
        <f>IF($AE37&lt;1," ",IF(K37&lt;1," ",(K37)/$AE37))</f>
        <v xml:space="preserve"> </v>
      </c>
      <c r="M37" s="445"/>
      <c r="N37" s="390" t="str">
        <f>IF($AE37&lt;1," ",IF(M37&lt;1," ",(M37)/$AE37))</f>
        <v xml:space="preserve"> </v>
      </c>
      <c r="O37" s="445"/>
      <c r="P37" s="390" t="str">
        <f>IF($AE37&lt;1," ",IF(O37&lt;1," ",(O37)/$AE37))</f>
        <v xml:space="preserve"> </v>
      </c>
      <c r="Q37" s="445"/>
      <c r="R37" s="593" t="str">
        <f>IF($AE37&lt;1," ",IF(Q37&lt;1," ",(Q37)/$AE37))</f>
        <v xml:space="preserve"> </v>
      </c>
      <c r="S37" s="445"/>
      <c r="T37" s="390" t="str">
        <f>IF($AE37&lt;1," ",IF(S37&lt;1," ",(S37)/$AE37))</f>
        <v xml:space="preserve"> </v>
      </c>
      <c r="U37" s="445"/>
      <c r="V37" s="390" t="str">
        <f>IF($AE37&lt;1," ",IF(U37&lt;1," ",(U37)/$AE37))</f>
        <v xml:space="preserve"> </v>
      </c>
      <c r="W37" s="445"/>
      <c r="X37" s="390" t="str">
        <f>IF($AE37&lt;1," ",IF(W37&lt;1," ",(W37)/$AE37))</f>
        <v xml:space="preserve"> </v>
      </c>
      <c r="Y37" s="445"/>
      <c r="Z37" s="390" t="str">
        <f>IF($AE37&lt;1," ",IF(Y37&lt;1," ",(Y37)/$AE37))</f>
        <v xml:space="preserve"> </v>
      </c>
      <c r="AA37" s="445"/>
      <c r="AB37" s="390" t="str">
        <f>IF($AE37&lt;1," ",IF(AA37&lt;1," ",(AA37)/$AE37))</f>
        <v xml:space="preserve"> </v>
      </c>
      <c r="AC37" s="450"/>
      <c r="AD37" s="442">
        <f>+E37+G37+I37+K37+M37+O37+Q37+S37+U37+W37+Y37+AA37+AC37</f>
        <v>0</v>
      </c>
      <c r="AE37" s="442">
        <f>'2nd Interim-Summary MYP'!J42</f>
        <v>0</v>
      </c>
      <c r="AF37" s="442">
        <f>+AE37-AD37</f>
        <v>0</v>
      </c>
    </row>
    <row r="38" spans="1:32" ht="15.75">
      <c r="A38" s="462" t="s">
        <v>31</v>
      </c>
      <c r="B38" s="146"/>
      <c r="C38" s="322">
        <v>7600</v>
      </c>
      <c r="D38" s="1230"/>
      <c r="E38" s="433"/>
      <c r="F38" s="593" t="str">
        <f>IF($AE38&lt;1," ",IF(E38&lt;1," ",(E38)/$AE38))</f>
        <v xml:space="preserve"> </v>
      </c>
      <c r="G38" s="445"/>
      <c r="H38" s="593" t="str">
        <f>IF($AE38&lt;1," ",IF(G38&lt;1," ",(G38)/$AE38))</f>
        <v xml:space="preserve"> </v>
      </c>
      <c r="I38" s="445"/>
      <c r="J38" s="593" t="str">
        <f>IF($AE38&lt;1," ",IF(I38&lt;1," ",(I38)/$AE38))</f>
        <v xml:space="preserve"> </v>
      </c>
      <c r="K38" s="445"/>
      <c r="L38" s="593" t="str">
        <f>IF($AE38&lt;1," ",IF(K38&lt;1," ",(K38)/$AE38))</f>
        <v xml:space="preserve"> </v>
      </c>
      <c r="M38" s="445"/>
      <c r="N38" s="390" t="str">
        <f>IF($AE38&lt;1," ",IF(M38&lt;1," ",(M38)/$AE38))</f>
        <v xml:space="preserve"> </v>
      </c>
      <c r="O38" s="445"/>
      <c r="P38" s="390" t="str">
        <f>IF($AE38&lt;1," ",IF(O38&lt;1," ",(O38)/$AE38))</f>
        <v xml:space="preserve"> </v>
      </c>
      <c r="Q38" s="445"/>
      <c r="R38" s="593" t="str">
        <f>IF($AE38&lt;1," ",IF(Q38&lt;1," ",(Q38)/$AE38))</f>
        <v xml:space="preserve"> </v>
      </c>
      <c r="S38" s="445"/>
      <c r="T38" s="390" t="str">
        <f>IF($AE38&lt;1," ",IF(S38&lt;1," ",(S38)/$AE38))</f>
        <v xml:space="preserve"> </v>
      </c>
      <c r="U38" s="445"/>
      <c r="V38" s="390" t="str">
        <f>IF($AE38&lt;1," ",IF(U38&lt;1," ",(U38)/$AE38))</f>
        <v xml:space="preserve"> </v>
      </c>
      <c r="W38" s="445"/>
      <c r="X38" s="390" t="str">
        <f>IF($AE38&lt;1," ",IF(W38&lt;1," ",(W38)/$AE38))</f>
        <v xml:space="preserve"> </v>
      </c>
      <c r="Y38" s="445"/>
      <c r="Z38" s="390" t="str">
        <f>IF($AE38&lt;1," ",IF(Y38&lt;1," ",(Y38)/$AE38))</f>
        <v xml:space="preserve"> </v>
      </c>
      <c r="AA38" s="445"/>
      <c r="AB38" s="390" t="str">
        <f>IF($AE38&lt;1," ",IF(AA38&lt;1," ",(AA38)/$AE38))</f>
        <v xml:space="preserve"> </v>
      </c>
      <c r="AC38" s="450"/>
      <c r="AD38" s="442">
        <f>+E38+G38+I38+K38+M38+O38+Q38+S38+U38+W38+Y38+AA38+AC38</f>
        <v>0</v>
      </c>
      <c r="AE38" s="442">
        <f>'2nd Interim-Summary MYP'!J43</f>
        <v>0</v>
      </c>
      <c r="AF38" s="442">
        <f>+AE38-AD38</f>
        <v>0</v>
      </c>
    </row>
    <row r="39" spans="1:32" ht="16.5" thickBot="1">
      <c r="A39" s="466" t="s">
        <v>32</v>
      </c>
      <c r="B39" s="437"/>
      <c r="C39" s="438"/>
      <c r="D39" s="1229"/>
      <c r="E39" s="851"/>
      <c r="F39" s="594" t="str">
        <f>IF($AE39&lt;1," ",IF(E39&lt;1," ",(E39)/$AE39))</f>
        <v xml:space="preserve"> </v>
      </c>
      <c r="G39" s="850">
        <f>+G37-G38</f>
        <v>0</v>
      </c>
      <c r="H39" s="594" t="str">
        <f>IF($AE39&lt;1," ",IF(G39&lt;1," ",(G39)/$AE39))</f>
        <v xml:space="preserve"> </v>
      </c>
      <c r="I39" s="850">
        <f>+I37-I38</f>
        <v>0</v>
      </c>
      <c r="J39" s="594" t="str">
        <f>IF($AE39&lt;1," ",IF(I39&lt;1," ",(I39)/$AE39))</f>
        <v xml:space="preserve"> </v>
      </c>
      <c r="K39" s="850">
        <f>+K37-K38</f>
        <v>0</v>
      </c>
      <c r="L39" s="594" t="str">
        <f>IF($AE39&lt;1," ",IF(K39&lt;1," ",(K39)/$AE39))</f>
        <v xml:space="preserve"> </v>
      </c>
      <c r="M39" s="850">
        <f>+M37-M38</f>
        <v>0</v>
      </c>
      <c r="N39" s="443" t="str">
        <f>IF($AE39&lt;1," ",IF(M39&lt;1," ",(M39)/$AE39))</f>
        <v xml:space="preserve"> </v>
      </c>
      <c r="O39" s="850">
        <f>+O37-O38</f>
        <v>0</v>
      </c>
      <c r="P39" s="443" t="str">
        <f>IF($AE39&lt;1," ",IF(O39&lt;1," ",(O39)/$AE39))</f>
        <v xml:space="preserve"> </v>
      </c>
      <c r="Q39" s="850">
        <f>+Q37-Q38</f>
        <v>0</v>
      </c>
      <c r="R39" s="594" t="str">
        <f>IF($AE39&lt;1," ",IF(Q39&lt;1," ",(Q39)/$AE39))</f>
        <v xml:space="preserve"> </v>
      </c>
      <c r="S39" s="850">
        <f>+S37-S38</f>
        <v>0</v>
      </c>
      <c r="T39" s="443" t="str">
        <f>IF($AE39&lt;1," ",IF(S39&lt;1," ",(S39)/$AE39))</f>
        <v xml:space="preserve"> </v>
      </c>
      <c r="U39" s="850">
        <f>+U37-U38</f>
        <v>0</v>
      </c>
      <c r="V39" s="443" t="str">
        <f>IF($AE39&lt;1," ",IF(U39&lt;1," ",(U39)/$AE39))</f>
        <v xml:space="preserve"> </v>
      </c>
      <c r="W39" s="850">
        <f>+W37-W38</f>
        <v>0</v>
      </c>
      <c r="X39" s="443" t="str">
        <f>IF($AE39&lt;1," ",IF(W39&lt;1," ",(W39)/$AE39))</f>
        <v xml:space="preserve"> </v>
      </c>
      <c r="Y39" s="850">
        <f>+Y37-Y38</f>
        <v>0</v>
      </c>
      <c r="Z39" s="443" t="str">
        <f>IF($AE39&lt;1," ",IF(Y39&lt;1," ",(Y39)/$AE39))</f>
        <v xml:space="preserve"> </v>
      </c>
      <c r="AA39" s="850">
        <f>+AA37-AA38</f>
        <v>0</v>
      </c>
      <c r="AB39" s="443" t="str">
        <f>IF($AE39&lt;1," ",IF(AA39&lt;1," ",(AA39)/$AE39))</f>
        <v xml:space="preserve"> </v>
      </c>
      <c r="AC39" s="1199">
        <f>+AC37-AC38</f>
        <v>0</v>
      </c>
      <c r="AD39" s="852">
        <f>+AD37-AD38</f>
        <v>0</v>
      </c>
      <c r="AE39" s="852">
        <f>+AE37-AE38</f>
        <v>0</v>
      </c>
      <c r="AF39" s="852">
        <f>+AF37-AF38</f>
        <v>0</v>
      </c>
    </row>
    <row r="40" spans="1:32" ht="15.75" customHeight="1">
      <c r="A40" s="465"/>
      <c r="B40" s="211"/>
      <c r="C40" s="24"/>
      <c r="D40" s="1638" t="s">
        <v>221</v>
      </c>
      <c r="E40" s="1188"/>
      <c r="F40" s="597" t="s">
        <v>88</v>
      </c>
      <c r="G40" s="448"/>
      <c r="H40" s="597" t="s">
        <v>88</v>
      </c>
      <c r="I40" s="448"/>
      <c r="J40" s="597" t="s">
        <v>88</v>
      </c>
      <c r="K40" s="448"/>
      <c r="L40" s="597" t="s">
        <v>88</v>
      </c>
      <c r="M40" s="448"/>
      <c r="N40" s="1191" t="s">
        <v>88</v>
      </c>
      <c r="O40" s="448"/>
      <c r="P40" s="228" t="s">
        <v>88</v>
      </c>
      <c r="Q40" s="448"/>
      <c r="R40" s="596" t="s">
        <v>88</v>
      </c>
      <c r="S40" s="448"/>
      <c r="T40" s="228" t="s">
        <v>88</v>
      </c>
      <c r="U40" s="448"/>
      <c r="V40" s="228" t="s">
        <v>88</v>
      </c>
      <c r="W40" s="448"/>
      <c r="X40" s="228" t="s">
        <v>88</v>
      </c>
      <c r="Y40" s="448"/>
      <c r="Z40" s="228" t="s">
        <v>88</v>
      </c>
      <c r="AA40" s="448"/>
      <c r="AB40" s="228" t="s">
        <v>88</v>
      </c>
      <c r="AC40" s="1201"/>
      <c r="AD40" s="1173"/>
      <c r="AE40" s="1587" t="s">
        <v>222</v>
      </c>
      <c r="AF40" s="1180"/>
    </row>
    <row r="41" spans="1:32" ht="15.75">
      <c r="A41" s="71" t="s">
        <v>116</v>
      </c>
      <c r="B41" s="209"/>
      <c r="C41" s="24"/>
      <c r="D41" s="1639"/>
      <c r="E41" s="1188"/>
      <c r="F41" s="597" t="s">
        <v>239</v>
      </c>
      <c r="G41" s="448"/>
      <c r="H41" s="597" t="s">
        <v>239</v>
      </c>
      <c r="I41" s="448"/>
      <c r="J41" s="597" t="s">
        <v>239</v>
      </c>
      <c r="K41" s="448"/>
      <c r="L41" s="597" t="s">
        <v>239</v>
      </c>
      <c r="M41" s="448"/>
      <c r="N41" s="1191" t="s">
        <v>239</v>
      </c>
      <c r="O41" s="448"/>
      <c r="P41" s="228" t="s">
        <v>239</v>
      </c>
      <c r="Q41" s="448"/>
      <c r="R41" s="597" t="s">
        <v>239</v>
      </c>
      <c r="S41" s="448"/>
      <c r="T41" s="228" t="s">
        <v>239</v>
      </c>
      <c r="U41" s="448"/>
      <c r="V41" s="228" t="s">
        <v>239</v>
      </c>
      <c r="W41" s="448"/>
      <c r="X41" s="228" t="s">
        <v>239</v>
      </c>
      <c r="Y41" s="448"/>
      <c r="Z41" s="228" t="s">
        <v>239</v>
      </c>
      <c r="AA41" s="448"/>
      <c r="AB41" s="228" t="s">
        <v>239</v>
      </c>
      <c r="AC41" s="1201"/>
      <c r="AD41" s="1173"/>
      <c r="AE41" s="1587"/>
      <c r="AF41" s="853"/>
    </row>
    <row r="42" spans="1:32" ht="15.75">
      <c r="A42" s="73"/>
      <c r="B42" s="211"/>
      <c r="C42" s="24"/>
      <c r="D42" s="1639"/>
      <c r="E42" s="1188"/>
      <c r="F42" s="598"/>
      <c r="G42" s="448"/>
      <c r="H42" s="598"/>
      <c r="I42" s="448"/>
      <c r="J42" s="598"/>
      <c r="K42" s="448"/>
      <c r="L42" s="598"/>
      <c r="M42" s="448"/>
      <c r="N42" s="1192"/>
      <c r="O42" s="448"/>
      <c r="P42" s="224"/>
      <c r="Q42" s="448"/>
      <c r="R42" s="598"/>
      <c r="S42" s="448"/>
      <c r="T42" s="224"/>
      <c r="U42" s="448"/>
      <c r="V42" s="224"/>
      <c r="W42" s="448"/>
      <c r="X42" s="224"/>
      <c r="Y42" s="448"/>
      <c r="Z42" s="224"/>
      <c r="AA42" s="448"/>
      <c r="AB42" s="224"/>
      <c r="AC42" s="1201"/>
      <c r="AD42" s="1173"/>
      <c r="AE42" s="1587"/>
      <c r="AF42" s="853"/>
    </row>
    <row r="43" spans="1:32" ht="15.75" customHeight="1">
      <c r="A43" s="467" t="s">
        <v>343</v>
      </c>
      <c r="B43" s="452"/>
      <c r="C43" s="685">
        <v>9210</v>
      </c>
      <c r="D43" s="1231"/>
      <c r="E43" s="571"/>
      <c r="F43" s="593" t="str">
        <f>IF($D43&lt;1," ",IF(E43&lt;1," ",(E43)/$D43))</f>
        <v xml:space="preserve"> </v>
      </c>
      <c r="G43" s="454"/>
      <c r="H43" s="593" t="str">
        <f>IF($D43&lt;1," ",IF(G43&lt;1," ",(G43)/$D43))</f>
        <v xml:space="preserve"> </v>
      </c>
      <c r="I43" s="454"/>
      <c r="J43" s="593" t="str">
        <f>IF($D43&lt;1," ",IF(I43&lt;1," ",(I43)/$D43))</f>
        <v xml:space="preserve"> </v>
      </c>
      <c r="K43" s="454"/>
      <c r="L43" s="593" t="str">
        <f>IF($D43&lt;1," ",IF(K43&lt;1," ",(K43)/$D43))</f>
        <v xml:space="preserve"> </v>
      </c>
      <c r="M43" s="454"/>
      <c r="N43" s="390" t="str">
        <f>IF($D43&lt;1," ",IF(M43&lt;1," ",(M43)/$D43))</f>
        <v xml:space="preserve"> </v>
      </c>
      <c r="O43" s="454"/>
      <c r="P43" s="390" t="str">
        <f>IF($D43&lt;1," ",IF(O43&lt;1," ",(O43)/$D43))</f>
        <v xml:space="preserve"> </v>
      </c>
      <c r="Q43" s="454"/>
      <c r="R43" s="593" t="str">
        <f>IF($D43&lt;1," ",IF(Q43&lt;1," ",(Q43)/$D43))</f>
        <v xml:space="preserve"> </v>
      </c>
      <c r="S43" s="454"/>
      <c r="T43" s="390" t="str">
        <f>IF($D43&lt;1," ",IF(S43&lt;1," ",(S43)/$D43))</f>
        <v xml:space="preserve"> </v>
      </c>
      <c r="U43" s="454"/>
      <c r="V43" s="390" t="str">
        <f>IF($D43&lt;1," ",IF(U43&lt;1," ",(U43)/$D43))</f>
        <v xml:space="preserve"> </v>
      </c>
      <c r="W43" s="454"/>
      <c r="X43" s="390" t="str">
        <f>IF($D43&lt;1," ",IF(W43&lt;1," ",(W43)/$D43))</f>
        <v xml:space="preserve"> </v>
      </c>
      <c r="Y43" s="454"/>
      <c r="Z43" s="390" t="str">
        <f>IF($D43&lt;1," ",IF(Y43&lt;1," ",(Y43)/$D43))</f>
        <v xml:space="preserve"> </v>
      </c>
      <c r="AA43" s="454"/>
      <c r="AB43" s="390" t="str">
        <f>IF($D43&lt;1," ",IF(AA43&lt;1," ",(AA43)/$D43))</f>
        <v xml:space="preserve"> </v>
      </c>
      <c r="AC43" s="1202"/>
      <c r="AD43" s="434">
        <f>+E43+G43+I43+K43+M43+O43+Q43+S43+U43+W43+Y43+AA43+AC43</f>
        <v>0</v>
      </c>
      <c r="AE43" s="455">
        <f>D43-AD43</f>
        <v>0</v>
      </c>
      <c r="AF43" s="853"/>
    </row>
    <row r="44" spans="1:32" ht="15.75">
      <c r="A44" s="467" t="s">
        <v>11</v>
      </c>
      <c r="B44" s="452"/>
      <c r="C44" s="685">
        <v>9330</v>
      </c>
      <c r="D44" s="1231"/>
      <c r="E44" s="571"/>
      <c r="F44" s="593" t="str">
        <f>IF($D44&lt;1," ",IF(E44&lt;1," ",(E44)/$D44))</f>
        <v xml:space="preserve"> </v>
      </c>
      <c r="G44" s="454"/>
      <c r="H44" s="593" t="str">
        <f>IF($D44&lt;1," ",IF(G44&lt;1," ",(G44)/$D44))</f>
        <v xml:space="preserve"> </v>
      </c>
      <c r="I44" s="454"/>
      <c r="J44" s="593" t="str">
        <f>IF($D44&lt;1," ",IF(I44&lt;1," ",(I44)/$D44))</f>
        <v xml:space="preserve"> </v>
      </c>
      <c r="K44" s="454"/>
      <c r="L44" s="593" t="str">
        <f>IF($D44&lt;1," ",IF(K44&lt;1," ",(K44)/$D44))</f>
        <v xml:space="preserve"> </v>
      </c>
      <c r="M44" s="454"/>
      <c r="N44" s="390" t="str">
        <f>IF($D44&lt;1," ",IF(M44&lt;1," ",(M44)/$D44))</f>
        <v xml:space="preserve"> </v>
      </c>
      <c r="O44" s="454"/>
      <c r="P44" s="390" t="str">
        <f>IF($D44&lt;1," ",IF(O44&lt;1," ",(O44)/$D44))</f>
        <v xml:space="preserve"> </v>
      </c>
      <c r="Q44" s="454"/>
      <c r="R44" s="593" t="str">
        <f>IF($D44&lt;1," ",IF(Q44&lt;1," ",(Q44)/$D44))</f>
        <v xml:space="preserve"> </v>
      </c>
      <c r="S44" s="454"/>
      <c r="T44" s="390" t="str">
        <f>IF($D44&lt;1," ",IF(S44&lt;1," ",(S44)/$D44))</f>
        <v xml:space="preserve"> </v>
      </c>
      <c r="U44" s="454"/>
      <c r="V44" s="390" t="str">
        <f>IF($D44&lt;1," ",IF(U44&lt;1," ",(U44)/$D44))</f>
        <v xml:space="preserve"> </v>
      </c>
      <c r="W44" s="454"/>
      <c r="X44" s="390" t="str">
        <f>IF($D44&lt;1," ",IF(W44&lt;1," ",(W44)/$D44))</f>
        <v xml:space="preserve"> </v>
      </c>
      <c r="Y44" s="454"/>
      <c r="Z44" s="390" t="str">
        <f>IF($D44&lt;1," ",IF(Y44&lt;1," ",(Y44)/$D44))</f>
        <v xml:space="preserve"> </v>
      </c>
      <c r="AA44" s="454"/>
      <c r="AB44" s="390" t="str">
        <f>IF($D44&lt;1," ",IF(AA44&lt;1," ",(AA44)/$D44))</f>
        <v xml:space="preserve"> </v>
      </c>
      <c r="AC44" s="1202"/>
      <c r="AD44" s="434">
        <f>+E44+G44+I44+K44+M44+O44+Q44+S44+U44+W44+Y44+AA44+AC44</f>
        <v>0</v>
      </c>
      <c r="AE44" s="455">
        <f>D44-AD44</f>
        <v>0</v>
      </c>
      <c r="AF44" s="853"/>
    </row>
    <row r="45" spans="1:32" ht="15.75">
      <c r="A45" s="467" t="s">
        <v>344</v>
      </c>
      <c r="B45" s="452"/>
      <c r="C45" s="685">
        <v>9510</v>
      </c>
      <c r="D45" s="1231"/>
      <c r="E45" s="571"/>
      <c r="F45" s="593" t="str">
        <f>IF($D45&lt;1," ",IF(E45&lt;1," ",(E45)/$D45))</f>
        <v xml:space="preserve"> </v>
      </c>
      <c r="G45" s="454"/>
      <c r="H45" s="593" t="str">
        <f>IF($D45&lt;1," ",IF(G45&lt;1," ",(G45)/$D45))</f>
        <v xml:space="preserve"> </v>
      </c>
      <c r="I45" s="454"/>
      <c r="J45" s="593" t="str">
        <f>IF($D45&lt;1," ",IF(I45&lt;1," ",(I45)/$D45))</f>
        <v xml:space="preserve"> </v>
      </c>
      <c r="K45" s="454"/>
      <c r="L45" s="593" t="str">
        <f>IF($D45&lt;1," ",IF(K45&lt;1," ",(K45)/$D45))</f>
        <v xml:space="preserve"> </v>
      </c>
      <c r="M45" s="454"/>
      <c r="N45" s="390" t="str">
        <f>IF($D45&lt;1," ",IF(M45&lt;1," ",(M45)/$D45))</f>
        <v xml:space="preserve"> </v>
      </c>
      <c r="O45" s="454"/>
      <c r="P45" s="390" t="str">
        <f>IF($D45&lt;1," ",IF(O45&lt;1," ",(O45)/$D45))</f>
        <v xml:space="preserve"> </v>
      </c>
      <c r="Q45" s="454"/>
      <c r="R45" s="593" t="str">
        <f>IF($D45&lt;1," ",IF(Q45&lt;1," ",(Q45)/$D45))</f>
        <v xml:space="preserve"> </v>
      </c>
      <c r="S45" s="454"/>
      <c r="T45" s="390" t="str">
        <f>IF($D45&lt;1," ",IF(S45&lt;1," ",(S45)/$D45))</f>
        <v xml:space="preserve"> </v>
      </c>
      <c r="U45" s="454"/>
      <c r="V45" s="390" t="str">
        <f>IF($D45&lt;1," ",IF(U45&lt;1," ",(U45)/$D45))</f>
        <v xml:space="preserve"> </v>
      </c>
      <c r="W45" s="454"/>
      <c r="X45" s="390" t="str">
        <f>IF($D45&lt;1," ",IF(W45&lt;1," ",(W45)/$D45))</f>
        <v xml:space="preserve"> </v>
      </c>
      <c r="Y45" s="454"/>
      <c r="Z45" s="390" t="str">
        <f>IF($D45&lt;1," ",IF(Y45&lt;1," ",(Y45)/$D45))</f>
        <v xml:space="preserve"> </v>
      </c>
      <c r="AA45" s="454"/>
      <c r="AB45" s="390" t="str">
        <f>IF($D45&lt;1," ",IF(AA45&lt;1," ",(AA45)/$D45))</f>
        <v xml:space="preserve"> </v>
      </c>
      <c r="AC45" s="1202"/>
      <c r="AD45" s="434">
        <f>+E45+G45+I45+K45+M45+O45+Q45+S45+U45+W45+Y45+AA45+AC45</f>
        <v>0</v>
      </c>
      <c r="AE45" s="455">
        <f>D45-AD45</f>
        <v>0</v>
      </c>
      <c r="AF45" s="853"/>
    </row>
    <row r="46" spans="1:32" ht="15.75">
      <c r="A46" s="467" t="s">
        <v>345</v>
      </c>
      <c r="B46" s="452"/>
      <c r="C46" s="686">
        <v>9640</v>
      </c>
      <c r="D46" s="1232"/>
      <c r="E46" s="571"/>
      <c r="F46" s="593" t="str">
        <f>IF($D46&lt;1," ",IF(E46&lt;1," ",(E46)/$D46))</f>
        <v xml:space="preserve"> </v>
      </c>
      <c r="G46" s="454"/>
      <c r="H46" s="593" t="str">
        <f>IF($D46&lt;1," ",IF(G46&lt;1," ",(G46)/$D46))</f>
        <v xml:space="preserve"> </v>
      </c>
      <c r="I46" s="454"/>
      <c r="J46" s="593" t="str">
        <f>IF($D46&lt;1," ",IF(I46&lt;1," ",(I46)/$D46))</f>
        <v xml:space="preserve"> </v>
      </c>
      <c r="K46" s="454"/>
      <c r="L46" s="593" t="str">
        <f>IF($D46&lt;1," ",IF(K46&lt;1," ",(K46)/$D46))</f>
        <v xml:space="preserve"> </v>
      </c>
      <c r="M46" s="454"/>
      <c r="N46" s="390" t="str">
        <f>IF($D46&lt;1," ",IF(M46&lt;1," ",(M46)/$D46))</f>
        <v xml:space="preserve"> </v>
      </c>
      <c r="O46" s="454"/>
      <c r="P46" s="390" t="str">
        <f>IF($D46&lt;1," ",IF(O46&lt;1," ",(O46)/$D46))</f>
        <v xml:space="preserve"> </v>
      </c>
      <c r="Q46" s="454"/>
      <c r="R46" s="593" t="str">
        <f>IF($D46&lt;1," ",IF(Q46&lt;1," ",(Q46)/$D46))</f>
        <v xml:space="preserve"> </v>
      </c>
      <c r="S46" s="454"/>
      <c r="T46" s="390" t="str">
        <f>IF($D46&lt;1," ",IF(S46&lt;1," ",(S46)/$D46))</f>
        <v xml:space="preserve"> </v>
      </c>
      <c r="U46" s="454"/>
      <c r="V46" s="390" t="str">
        <f>IF($D46&lt;1," ",IF(U46&lt;1," ",(U46)/$D46))</f>
        <v xml:space="preserve"> </v>
      </c>
      <c r="W46" s="454"/>
      <c r="X46" s="390" t="str">
        <f>IF($D46&lt;1," ",IF(W46&lt;1," ",(W46)/$D46))</f>
        <v xml:space="preserve"> </v>
      </c>
      <c r="Y46" s="454"/>
      <c r="Z46" s="390" t="str">
        <f>IF($D46&lt;1," ",IF(Y46&lt;1," ",(Y46)/$D46))</f>
        <v xml:space="preserve"> </v>
      </c>
      <c r="AA46" s="454"/>
      <c r="AB46" s="390" t="str">
        <f>IF($D46&lt;1," ",IF(AA46&lt;1," ",(AA46)/$D46))</f>
        <v xml:space="preserve"> </v>
      </c>
      <c r="AC46" s="1202"/>
      <c r="AD46" s="434">
        <f>+E46+G46+I46+K46+M46+O46+Q46+S46+U46+W46+Y46+AA46+AC46</f>
        <v>0</v>
      </c>
      <c r="AE46" s="455">
        <f>D46-AD46</f>
        <v>0</v>
      </c>
      <c r="AF46" s="853"/>
    </row>
    <row r="47" spans="1:32" ht="15.75">
      <c r="A47" s="467" t="s">
        <v>346</v>
      </c>
      <c r="B47" s="452"/>
      <c r="C47" s="685">
        <v>9650</v>
      </c>
      <c r="D47" s="1231"/>
      <c r="E47" s="571"/>
      <c r="F47" s="593" t="str">
        <f>IF($D47&lt;1," ",IF(E47&lt;1," ",(E47)/$D47))</f>
        <v xml:space="preserve"> </v>
      </c>
      <c r="G47" s="454"/>
      <c r="H47" s="593" t="str">
        <f>IF($D47&lt;1," ",IF(G47&lt;1," ",(G47)/$D47))</f>
        <v xml:space="preserve"> </v>
      </c>
      <c r="I47" s="454"/>
      <c r="J47" s="593" t="str">
        <f>IF($D47&lt;1," ",IF(I47&lt;1," ",(I47)/$D47))</f>
        <v xml:space="preserve"> </v>
      </c>
      <c r="K47" s="454"/>
      <c r="L47" s="593" t="str">
        <f>IF($D47&lt;1," ",IF(K47&lt;1," ",(K47)/$D47))</f>
        <v xml:space="preserve"> </v>
      </c>
      <c r="M47" s="454"/>
      <c r="N47" s="390" t="str">
        <f>IF($D47&lt;1," ",IF(M47&lt;1," ",(M47)/$D47))</f>
        <v xml:space="preserve"> </v>
      </c>
      <c r="O47" s="454"/>
      <c r="P47" s="390" t="str">
        <f>IF($D47&lt;1," ",IF(O47&lt;1," ",(O47)/$D47))</f>
        <v xml:space="preserve"> </v>
      </c>
      <c r="Q47" s="454"/>
      <c r="R47" s="593" t="str">
        <f>IF($D47&lt;1," ",IF(Q47&lt;1," ",(Q47)/$D47))</f>
        <v xml:space="preserve"> </v>
      </c>
      <c r="S47" s="454"/>
      <c r="T47" s="390" t="str">
        <f>IF($D47&lt;1," ",IF(S47&lt;1," ",(S47)/$D47))</f>
        <v xml:space="preserve"> </v>
      </c>
      <c r="U47" s="454"/>
      <c r="V47" s="390" t="str">
        <f>IF($D47&lt;1," ",IF(U47&lt;1," ",(U47)/$D47))</f>
        <v xml:space="preserve"> </v>
      </c>
      <c r="W47" s="454"/>
      <c r="X47" s="390" t="str">
        <f>IF($D47&lt;1," ",IF(W47&lt;1," ",(W47)/$D47))</f>
        <v xml:space="preserve"> </v>
      </c>
      <c r="Y47" s="454"/>
      <c r="Z47" s="390" t="str">
        <f>IF($D47&lt;1," ",IF(Y47&lt;1," ",(Y47)/$D47))</f>
        <v xml:space="preserve"> </v>
      </c>
      <c r="AA47" s="454"/>
      <c r="AB47" s="390" t="str">
        <f>IF($D47&lt;1," ",IF(AA47&lt;1," ",(AA47)/$D47))</f>
        <v xml:space="preserve"> </v>
      </c>
      <c r="AC47" s="1202"/>
      <c r="AD47" s="434">
        <f>+E47+G47+I47+K47+M47+O47+Q47+S47+U47+W47+Y47+AA47+AC47</f>
        <v>0</v>
      </c>
      <c r="AE47" s="455">
        <f>D47-AD47</f>
        <v>0</v>
      </c>
      <c r="AF47" s="853"/>
    </row>
    <row r="48" spans="1:32" ht="16.5" thickBot="1">
      <c r="A48" s="74" t="s">
        <v>117</v>
      </c>
      <c r="B48" s="424"/>
      <c r="C48" s="75"/>
      <c r="D48" s="1233">
        <f>+D43+D44-D45-D46-D47</f>
        <v>0</v>
      </c>
      <c r="E48" s="1184">
        <f>+E43+E44-E45-E46-E47</f>
        <v>0</v>
      </c>
      <c r="F48" s="599"/>
      <c r="G48" s="1194">
        <f>+G43+G44-G45-G46-G47</f>
        <v>0</v>
      </c>
      <c r="H48" s="599"/>
      <c r="I48" s="1194">
        <f>+I43+I44-I45-I46-I47</f>
        <v>0</v>
      </c>
      <c r="J48" s="599"/>
      <c r="K48" s="1194">
        <f>+K43+K44-K45-K46-K47</f>
        <v>0</v>
      </c>
      <c r="L48" s="599"/>
      <c r="M48" s="1194">
        <f>+M43+M44-M45-M46-M47</f>
        <v>0</v>
      </c>
      <c r="N48" s="227"/>
      <c r="O48" s="1194">
        <f>+O43+O44-O45-O46-O47</f>
        <v>0</v>
      </c>
      <c r="P48" s="227"/>
      <c r="Q48" s="1194">
        <f>+Q43+Q44-Q45-Q46-Q47</f>
        <v>0</v>
      </c>
      <c r="R48" s="599"/>
      <c r="S48" s="1194">
        <f>+S43+S44-S45-S46-S47</f>
        <v>0</v>
      </c>
      <c r="T48" s="227"/>
      <c r="U48" s="1194">
        <f>+U43+U44-U45-U46-U47</f>
        <v>0</v>
      </c>
      <c r="V48" s="227"/>
      <c r="W48" s="1194">
        <f>+W43+W44-W45-W46-W47</f>
        <v>0</v>
      </c>
      <c r="X48" s="227"/>
      <c r="Y48" s="1194">
        <f>+Y43+Y44-Y45-Y46-Y47</f>
        <v>0</v>
      </c>
      <c r="Z48" s="227"/>
      <c r="AA48" s="1194">
        <f>+AA43+AA44-AA45-AA46-AA47</f>
        <v>0</v>
      </c>
      <c r="AB48" s="227"/>
      <c r="AC48" s="1203">
        <f>+AC43+AC44-AC45-AC46-AC47</f>
        <v>0</v>
      </c>
      <c r="AD48" s="852">
        <f>+AD43+AD44-AD45-AD46-AD47</f>
        <v>0</v>
      </c>
      <c r="AE48" s="852">
        <f>+AE43+AE44-AE45-AE46-AE47</f>
        <v>0</v>
      </c>
      <c r="AF48" s="1181"/>
    </row>
    <row r="49" spans="1:32" ht="15.75">
      <c r="A49" s="463"/>
      <c r="B49" s="425"/>
      <c r="C49" s="76"/>
      <c r="D49" s="588"/>
      <c r="E49" s="221"/>
      <c r="F49" s="226"/>
      <c r="G49" s="221"/>
      <c r="H49" s="226"/>
      <c r="I49" s="221"/>
      <c r="J49" s="226"/>
      <c r="K49" s="221"/>
      <c r="L49" s="1217"/>
      <c r="M49" s="1220"/>
      <c r="N49" s="226"/>
      <c r="O49" s="221"/>
      <c r="P49" s="226"/>
      <c r="Q49" s="221"/>
      <c r="R49" s="1217"/>
      <c r="S49" s="1220"/>
      <c r="T49" s="226"/>
      <c r="U49" s="221"/>
      <c r="V49" s="226"/>
      <c r="W49" s="221"/>
      <c r="X49" s="226"/>
      <c r="Y49" s="221"/>
      <c r="Z49" s="226"/>
      <c r="AA49" s="221"/>
      <c r="AB49" s="226"/>
      <c r="AC49" s="222"/>
      <c r="AD49" s="1161"/>
      <c r="AE49" s="1161"/>
      <c r="AF49" s="1179"/>
    </row>
    <row r="50" spans="1:32" ht="15.75">
      <c r="A50" s="71" t="s">
        <v>122</v>
      </c>
      <c r="B50" s="209"/>
      <c r="C50" s="428"/>
      <c r="D50" s="1227"/>
      <c r="E50" s="585"/>
      <c r="F50" s="591"/>
      <c r="G50" s="585"/>
      <c r="H50" s="591"/>
      <c r="I50" s="585"/>
      <c r="J50" s="591"/>
      <c r="K50" s="585"/>
      <c r="L50" s="1221"/>
      <c r="M50" s="1216"/>
      <c r="N50" s="591"/>
      <c r="O50" s="585"/>
      <c r="P50" s="591"/>
      <c r="Q50" s="585"/>
      <c r="R50" s="1221"/>
      <c r="S50" s="1216"/>
      <c r="T50" s="591"/>
      <c r="U50" s="585"/>
      <c r="V50" s="591"/>
      <c r="W50" s="585"/>
      <c r="X50" s="591"/>
      <c r="Y50" s="585"/>
      <c r="Z50" s="591"/>
      <c r="AA50" s="585"/>
      <c r="AB50" s="591"/>
      <c r="AC50" s="592"/>
      <c r="AD50" s="1165"/>
      <c r="AE50" s="1165"/>
      <c r="AF50" s="1174"/>
    </row>
    <row r="51" spans="1:32" ht="15.75">
      <c r="A51" s="1581"/>
      <c r="B51" s="1582"/>
      <c r="C51" s="431"/>
      <c r="D51" s="1224"/>
      <c r="E51" s="571"/>
      <c r="F51" s="593" t="str">
        <f>IF($AE51&lt;1," ",IF(E51&lt;1," ",(E51)/$AE51))</f>
        <v xml:space="preserve"> </v>
      </c>
      <c r="G51" s="454"/>
      <c r="H51" s="593" t="str">
        <f>IF($AE51&lt;1," ",IF(G51&lt;1," ",(G51)/$AE51))</f>
        <v xml:space="preserve"> </v>
      </c>
      <c r="I51" s="454"/>
      <c r="J51" s="593" t="str">
        <f>IF($AE51&lt;1," ",IF(I51&lt;1," ",(I51)/$AE51))</f>
        <v xml:space="preserve"> </v>
      </c>
      <c r="K51" s="454"/>
      <c r="L51" s="593" t="str">
        <f>IF($AE51&lt;1," ",IF(K51&lt;1," ",(K51)/$AE51))</f>
        <v xml:space="preserve"> </v>
      </c>
      <c r="M51" s="454"/>
      <c r="N51" s="390" t="str">
        <f>IF($AE51&lt;1," ",IF(M51&lt;1," ",(M51)/$AE51))</f>
        <v xml:space="preserve"> </v>
      </c>
      <c r="O51" s="454"/>
      <c r="P51" s="390" t="str">
        <f>IF($AE51&lt;1," ",IF(O51&lt;1," ",(O51)/$AE51))</f>
        <v xml:space="preserve"> </v>
      </c>
      <c r="Q51" s="454"/>
      <c r="R51" s="593" t="str">
        <f>IF($AE51&lt;1," ",IF(Q51&lt;1," ",(Q51)/$AE51))</f>
        <v xml:space="preserve"> </v>
      </c>
      <c r="S51" s="454"/>
      <c r="T51" s="390" t="str">
        <f>IF($AE51&lt;1," ",IF(S51&lt;1," ",(S51)/$AE51))</f>
        <v xml:space="preserve"> </v>
      </c>
      <c r="U51" s="454"/>
      <c r="V51" s="390" t="str">
        <f>IF($AE51&lt;1," ",IF(U51&lt;1," ",(U51)/$AE51))</f>
        <v xml:space="preserve"> </v>
      </c>
      <c r="W51" s="454"/>
      <c r="X51" s="390" t="str">
        <f>IF($AE51&lt;1," ",IF(W51&lt;1," ",(W51)/$AE51))</f>
        <v xml:space="preserve"> </v>
      </c>
      <c r="Y51" s="454"/>
      <c r="Z51" s="390" t="str">
        <f>IF($AE51&lt;1," ",IF(Y51&lt;1," ",(Y51)/$AE51))</f>
        <v xml:space="preserve"> </v>
      </c>
      <c r="AA51" s="454"/>
      <c r="AB51" s="390" t="str">
        <f>IF($AE51&lt;1," ",IF(AA51&lt;1," ",(AA51)/$AE51))</f>
        <v xml:space="preserve"> </v>
      </c>
      <c r="AC51" s="1202"/>
      <c r="AD51" s="434">
        <f>+E51+G51+I51+K51+M51+O51+Q51+S51+U51+W51+Y51+AA51+AC51</f>
        <v>0</v>
      </c>
      <c r="AE51" s="854"/>
      <c r="AF51" s="855"/>
    </row>
    <row r="52" spans="1:32" ht="15.75">
      <c r="A52" s="1581"/>
      <c r="B52" s="1582"/>
      <c r="C52" s="451"/>
      <c r="D52" s="1230"/>
      <c r="E52" s="571"/>
      <c r="F52" s="593" t="str">
        <f>IF($AE52&lt;1," ",IF(E52&lt;1," ",(E52)/$AE52))</f>
        <v xml:space="preserve"> </v>
      </c>
      <c r="G52" s="454"/>
      <c r="H52" s="593" t="str">
        <f>IF($AE52&lt;1," ",IF(G52&lt;1," ",(G52)/$AE52))</f>
        <v xml:space="preserve"> </v>
      </c>
      <c r="I52" s="454"/>
      <c r="J52" s="593" t="str">
        <f>IF($AE52&lt;1," ",IF(I52&lt;1," ",(I52)/$AE52))</f>
        <v xml:space="preserve"> </v>
      </c>
      <c r="K52" s="454"/>
      <c r="L52" s="593" t="str">
        <f>IF($AE52&lt;1," ",IF(K52&lt;1," ",(K52)/$AE52))</f>
        <v xml:space="preserve"> </v>
      </c>
      <c r="M52" s="454"/>
      <c r="N52" s="390" t="str">
        <f>IF($AE52&lt;1," ",IF(M52&lt;1," ",(M52)/$AE52))</f>
        <v xml:space="preserve"> </v>
      </c>
      <c r="O52" s="454"/>
      <c r="P52" s="390" t="str">
        <f>IF($AE52&lt;1," ",IF(O52&lt;1," ",(O52)/$AE52))</f>
        <v xml:space="preserve"> </v>
      </c>
      <c r="Q52" s="454"/>
      <c r="R52" s="593" t="str">
        <f>IF($AE52&lt;1," ",IF(Q52&lt;1," ",(Q52)/$AE52))</f>
        <v xml:space="preserve"> </v>
      </c>
      <c r="S52" s="454"/>
      <c r="T52" s="390" t="str">
        <f>IF($AE52&lt;1," ",IF(S52&lt;1," ",(S52)/$AE52))</f>
        <v xml:space="preserve"> </v>
      </c>
      <c r="U52" s="454"/>
      <c r="V52" s="390" t="str">
        <f>IF($AE52&lt;1," ",IF(U52&lt;1," ",(U52)/$AE52))</f>
        <v xml:space="preserve"> </v>
      </c>
      <c r="W52" s="454"/>
      <c r="X52" s="390" t="str">
        <f>IF($AE52&lt;1," ",IF(W52&lt;1," ",(W52)/$AE52))</f>
        <v xml:space="preserve"> </v>
      </c>
      <c r="Y52" s="454"/>
      <c r="Z52" s="390" t="str">
        <f>IF($AE52&lt;1," ",IF(Y52&lt;1," ",(Y52)/$AE52))</f>
        <v xml:space="preserve"> </v>
      </c>
      <c r="AA52" s="454"/>
      <c r="AB52" s="390" t="str">
        <f>IF($AE52&lt;1," ",IF(AA52&lt;1," ",(AA52)/$AE52))</f>
        <v xml:space="preserve"> </v>
      </c>
      <c r="AC52" s="1202"/>
      <c r="AD52" s="434">
        <f>+E52+G52+I52+K52+M52+O52+Q52+S52+U52+W52+Y52+AA52+AC52</f>
        <v>0</v>
      </c>
      <c r="AE52" s="856"/>
      <c r="AF52" s="857"/>
    </row>
    <row r="53" spans="1:32" ht="15.75">
      <c r="A53" s="1581"/>
      <c r="B53" s="1582"/>
      <c r="C53" s="431"/>
      <c r="D53" s="1224"/>
      <c r="E53" s="571"/>
      <c r="F53" s="593" t="str">
        <f>IF($AE53&lt;1," ",IF(E53&lt;1," ",(E53)/$AE53))</f>
        <v xml:space="preserve"> </v>
      </c>
      <c r="G53" s="454"/>
      <c r="H53" s="593" t="str">
        <f>IF($AE53&lt;1," ",IF(G53&lt;1," ",(G53)/$AE53))</f>
        <v xml:space="preserve"> </v>
      </c>
      <c r="I53" s="454"/>
      <c r="J53" s="593" t="str">
        <f>IF($AE53&lt;1," ",IF(I53&lt;1," ",(I53)/$AE53))</f>
        <v xml:space="preserve"> </v>
      </c>
      <c r="K53" s="454"/>
      <c r="L53" s="593" t="str">
        <f>IF($AE53&lt;1," ",IF(K53&lt;1," ",(K53)/$AE53))</f>
        <v xml:space="preserve"> </v>
      </c>
      <c r="M53" s="454"/>
      <c r="N53" s="390" t="str">
        <f>IF($AE53&lt;1," ",IF(M53&lt;1," ",(M53)/$AE53))</f>
        <v xml:space="preserve"> </v>
      </c>
      <c r="O53" s="454"/>
      <c r="P53" s="390" t="str">
        <f>IF($AE53&lt;1," ",IF(O53&lt;1," ",(O53)/$AE53))</f>
        <v xml:space="preserve"> </v>
      </c>
      <c r="Q53" s="454"/>
      <c r="R53" s="593" t="str">
        <f>IF($AE53&lt;1," ",IF(Q53&lt;1," ",(Q53)/$AE53))</f>
        <v xml:space="preserve"> </v>
      </c>
      <c r="S53" s="454"/>
      <c r="T53" s="390" t="str">
        <f>IF($AE53&lt;1," ",IF(S53&lt;1," ",(S53)/$AE53))</f>
        <v xml:space="preserve"> </v>
      </c>
      <c r="U53" s="454"/>
      <c r="V53" s="390" t="str">
        <f>IF($AE53&lt;1," ",IF(U53&lt;1," ",(U53)/$AE53))</f>
        <v xml:space="preserve"> </v>
      </c>
      <c r="W53" s="454"/>
      <c r="X53" s="390" t="str">
        <f>IF($AE53&lt;1," ",IF(W53&lt;1," ",(W53)/$AE53))</f>
        <v xml:space="preserve"> </v>
      </c>
      <c r="Y53" s="454"/>
      <c r="Z53" s="390" t="str">
        <f>IF($AE53&lt;1," ",IF(Y53&lt;1," ",(Y53)/$AE53))</f>
        <v xml:space="preserve"> </v>
      </c>
      <c r="AA53" s="454"/>
      <c r="AB53" s="390" t="str">
        <f>IF($AE53&lt;1," ",IF(AA53&lt;1," ",(AA53)/$AE53))</f>
        <v xml:space="preserve"> </v>
      </c>
      <c r="AC53" s="1202"/>
      <c r="AD53" s="434">
        <f>+E53+G53+I53+K53+M53+O53+Q53+S53+U53+W53+Y53+AA53+AC53</f>
        <v>0</v>
      </c>
      <c r="AE53" s="856"/>
      <c r="AF53" s="857"/>
    </row>
    <row r="54" spans="1:32" ht="15.75">
      <c r="A54" s="1581"/>
      <c r="B54" s="1582"/>
      <c r="C54" s="431"/>
      <c r="D54" s="1224"/>
      <c r="E54" s="571"/>
      <c r="F54" s="593" t="str">
        <f>IF($AE54&lt;1," ",IF(E54&lt;1," ",(E54)/$AE54))</f>
        <v xml:space="preserve"> </v>
      </c>
      <c r="G54" s="454"/>
      <c r="H54" s="593" t="str">
        <f>IF($AE54&lt;1," ",IF(G54&lt;1," ",(G54)/$AE54))</f>
        <v xml:space="preserve"> </v>
      </c>
      <c r="I54" s="454"/>
      <c r="J54" s="593" t="str">
        <f>IF($AE54&lt;1," ",IF(I54&lt;1," ",(I54)/$AE54))</f>
        <v xml:space="preserve"> </v>
      </c>
      <c r="K54" s="454"/>
      <c r="L54" s="593" t="str">
        <f>IF($AE54&lt;1," ",IF(K54&lt;1," ",(K54)/$AE54))</f>
        <v xml:space="preserve"> </v>
      </c>
      <c r="M54" s="454"/>
      <c r="N54" s="390" t="str">
        <f>IF($AE54&lt;1," ",IF(M54&lt;1," ",(M54)/$AE54))</f>
        <v xml:space="preserve"> </v>
      </c>
      <c r="O54" s="454"/>
      <c r="P54" s="390" t="str">
        <f>IF($AE54&lt;1," ",IF(O54&lt;1," ",(O54)/$AE54))</f>
        <v xml:space="preserve"> </v>
      </c>
      <c r="Q54" s="454"/>
      <c r="R54" s="593" t="str">
        <f>IF($AE54&lt;1," ",IF(Q54&lt;1," ",(Q54)/$AE54))</f>
        <v xml:space="preserve"> </v>
      </c>
      <c r="S54" s="454"/>
      <c r="T54" s="390" t="str">
        <f>IF($AE54&lt;1," ",IF(S54&lt;1," ",(S54)/$AE54))</f>
        <v xml:space="preserve"> </v>
      </c>
      <c r="U54" s="454"/>
      <c r="V54" s="390" t="str">
        <f>IF($AE54&lt;1," ",IF(U54&lt;1," ",(U54)/$AE54))</f>
        <v xml:space="preserve"> </v>
      </c>
      <c r="W54" s="454"/>
      <c r="X54" s="390" t="str">
        <f>IF($AE54&lt;1," ",IF(W54&lt;1," ",(W54)/$AE54))</f>
        <v xml:space="preserve"> </v>
      </c>
      <c r="Y54" s="454"/>
      <c r="Z54" s="390" t="str">
        <f>IF($AE54&lt;1," ",IF(Y54&lt;1," ",(Y54)/$AE54))</f>
        <v xml:space="preserve"> </v>
      </c>
      <c r="AA54" s="454"/>
      <c r="AB54" s="390" t="str">
        <f>IF($AE54&lt;1," ",IF(AA54&lt;1," ",(AA54)/$AE54))</f>
        <v xml:space="preserve"> </v>
      </c>
      <c r="AC54" s="1202"/>
      <c r="AD54" s="434">
        <f>+E54+G54+I54+K54+M54+O54+Q54+S54+U54+W54+Y54+AA54+AC54</f>
        <v>0</v>
      </c>
      <c r="AE54" s="856"/>
      <c r="AF54" s="857"/>
    </row>
    <row r="55" spans="1:32" ht="15.75">
      <c r="A55" s="1581"/>
      <c r="B55" s="1582"/>
      <c r="C55" s="431"/>
      <c r="D55" s="1224"/>
      <c r="E55" s="571"/>
      <c r="F55" s="593" t="str">
        <f>IF($AE55&lt;1," ",IF(E55&lt;1," ",(E55)/$AE55))</f>
        <v xml:space="preserve"> </v>
      </c>
      <c r="G55" s="454"/>
      <c r="H55" s="593" t="str">
        <f>IF($AE55&lt;1," ",IF(G55&lt;1," ",(G55)/$AE55))</f>
        <v xml:space="preserve"> </v>
      </c>
      <c r="I55" s="454"/>
      <c r="J55" s="593" t="str">
        <f>IF($AE55&lt;1," ",IF(I55&lt;1," ",(I55)/$AE55))</f>
        <v xml:space="preserve"> </v>
      </c>
      <c r="K55" s="454"/>
      <c r="L55" s="593" t="str">
        <f>IF($AE55&lt;1," ",IF(K55&lt;1," ",(K55)/$AE55))</f>
        <v xml:space="preserve"> </v>
      </c>
      <c r="M55" s="454"/>
      <c r="N55" s="390" t="str">
        <f>IF($AE55&lt;1," ",IF(M55&lt;1," ",(M55)/$AE55))</f>
        <v xml:space="preserve"> </v>
      </c>
      <c r="O55" s="454"/>
      <c r="P55" s="390" t="str">
        <f>IF($AE55&lt;1," ",IF(O55&lt;1," ",(O55)/$AE55))</f>
        <v xml:space="preserve"> </v>
      </c>
      <c r="Q55" s="454"/>
      <c r="R55" s="593" t="str">
        <f>IF($AE55&lt;1," ",IF(Q55&lt;1," ",(Q55)/$AE55))</f>
        <v xml:space="preserve"> </v>
      </c>
      <c r="S55" s="454"/>
      <c r="T55" s="390" t="str">
        <f>IF($AE55&lt;1," ",IF(S55&lt;1," ",(S55)/$AE55))</f>
        <v xml:space="preserve"> </v>
      </c>
      <c r="U55" s="454"/>
      <c r="V55" s="390" t="str">
        <f>IF($AE55&lt;1," ",IF(U55&lt;1," ",(U55)/$AE55))</f>
        <v xml:space="preserve"> </v>
      </c>
      <c r="W55" s="454"/>
      <c r="X55" s="390" t="str">
        <f>IF($AE55&lt;1," ",IF(W55&lt;1," ",(W55)/$AE55))</f>
        <v xml:space="preserve"> </v>
      </c>
      <c r="Y55" s="454"/>
      <c r="Z55" s="390" t="str">
        <f>IF($AE55&lt;1," ",IF(Y55&lt;1," ",(Y55)/$AE55))</f>
        <v xml:space="preserve"> </v>
      </c>
      <c r="AA55" s="454"/>
      <c r="AB55" s="390" t="str">
        <f>IF($AE55&lt;1," ",IF(AA55&lt;1," ",(AA55)/$AE55))</f>
        <v xml:space="preserve"> </v>
      </c>
      <c r="AC55" s="1202"/>
      <c r="AD55" s="434">
        <f>+E55+G55+I55+K55+M55+O55+Q55+S55+U55+W55+Y55+AA55+AC55</f>
        <v>0</v>
      </c>
      <c r="AE55" s="856"/>
      <c r="AF55" s="857"/>
    </row>
    <row r="56" spans="1:32" ht="16.5" thickBot="1">
      <c r="A56" s="456" t="s">
        <v>118</v>
      </c>
      <c r="B56" s="457"/>
      <c r="C56" s="431"/>
      <c r="D56" s="1224"/>
      <c r="E56" s="851">
        <f>SUM(E51:E55)</f>
        <v>0</v>
      </c>
      <c r="F56" s="1208" t="s">
        <v>2</v>
      </c>
      <c r="G56" s="850">
        <f>SUM(G51:G55)</f>
        <v>0</v>
      </c>
      <c r="H56" s="1208" t="s">
        <v>2</v>
      </c>
      <c r="I56" s="850">
        <f>SUM(I51:I55)</f>
        <v>0</v>
      </c>
      <c r="J56" s="1208" t="s">
        <v>2</v>
      </c>
      <c r="K56" s="850">
        <f>SUM(K51:K55)</f>
        <v>0</v>
      </c>
      <c r="L56" s="1208" t="s">
        <v>2</v>
      </c>
      <c r="M56" s="850">
        <f>SUM(M51:M55)</f>
        <v>0</v>
      </c>
      <c r="N56" s="1206" t="s">
        <v>2</v>
      </c>
      <c r="O56" s="850">
        <f>SUM(O51:O55)</f>
        <v>0</v>
      </c>
      <c r="P56" s="1206" t="s">
        <v>2</v>
      </c>
      <c r="Q56" s="850">
        <f>SUM(Q51:Q55)</f>
        <v>0</v>
      </c>
      <c r="R56" s="1208" t="s">
        <v>2</v>
      </c>
      <c r="S56" s="850">
        <f>SUM(S51:S55)</f>
        <v>0</v>
      </c>
      <c r="T56" s="1206" t="s">
        <v>2</v>
      </c>
      <c r="U56" s="850">
        <f>SUM(U51:U55)</f>
        <v>0</v>
      </c>
      <c r="V56" s="1206" t="s">
        <v>2</v>
      </c>
      <c r="W56" s="850">
        <f>SUM(W51:W55)</f>
        <v>0</v>
      </c>
      <c r="X56" s="1206" t="s">
        <v>2</v>
      </c>
      <c r="Y56" s="850">
        <f>SUM(Y51:Y55)</f>
        <v>0</v>
      </c>
      <c r="Z56" s="1206" t="s">
        <v>2</v>
      </c>
      <c r="AA56" s="850">
        <f>SUM(AA51:AA55)</f>
        <v>0</v>
      </c>
      <c r="AB56" s="1206" t="s">
        <v>2</v>
      </c>
      <c r="AC56" s="1199">
        <f>SUM(AC51:AC55)</f>
        <v>0</v>
      </c>
      <c r="AD56" s="852">
        <f>SUM(AD51:AD55)</f>
        <v>0</v>
      </c>
      <c r="AE56" s="858"/>
      <c r="AF56" s="859"/>
    </row>
    <row r="57" spans="1:32" ht="15.75">
      <c r="A57" s="73"/>
      <c r="B57" s="211"/>
      <c r="C57" s="24"/>
      <c r="D57" s="589"/>
      <c r="E57" s="1189"/>
      <c r="F57" s="600"/>
      <c r="G57" s="447"/>
      <c r="H57" s="600"/>
      <c r="I57" s="447"/>
      <c r="J57" s="600"/>
      <c r="K57" s="447"/>
      <c r="L57" s="600"/>
      <c r="M57" s="447"/>
      <c r="N57" s="1193"/>
      <c r="O57" s="447"/>
      <c r="P57" s="56"/>
      <c r="Q57" s="447"/>
      <c r="R57" s="600"/>
      <c r="S57" s="447"/>
      <c r="T57" s="56"/>
      <c r="U57" s="447"/>
      <c r="V57" s="56"/>
      <c r="W57" s="447"/>
      <c r="X57" s="56"/>
      <c r="Y57" s="447"/>
      <c r="Z57" s="56"/>
      <c r="AA57" s="447"/>
      <c r="AB57" s="56"/>
      <c r="AC57" s="1204"/>
      <c r="AD57" s="1174"/>
      <c r="AE57" s="1176"/>
      <c r="AF57" s="1182"/>
    </row>
    <row r="58" spans="1:32" ht="16.5" thickBot="1">
      <c r="A58" s="456" t="s">
        <v>121</v>
      </c>
      <c r="B58" s="457"/>
      <c r="C58" s="431"/>
      <c r="D58" s="1224"/>
      <c r="E58" s="851">
        <f>+E23-E34+E39+E48+E56</f>
        <v>0</v>
      </c>
      <c r="F58" s="595"/>
      <c r="G58" s="850">
        <f>+G23-G34+G39+G48+G56</f>
        <v>0</v>
      </c>
      <c r="H58" s="595"/>
      <c r="I58" s="850">
        <f>+I23-I34+I39+I48+I56</f>
        <v>0</v>
      </c>
      <c r="J58" s="595"/>
      <c r="K58" s="850">
        <f>+K23-K34+K39+K48+K56</f>
        <v>0</v>
      </c>
      <c r="L58" s="595"/>
      <c r="M58" s="850">
        <f>+M23-M34+M39+M48+M56</f>
        <v>0</v>
      </c>
      <c r="N58" s="439"/>
      <c r="O58" s="850">
        <f>+O23-O34+O39+O48+O56</f>
        <v>0</v>
      </c>
      <c r="P58" s="439"/>
      <c r="Q58" s="850">
        <f>+Q23-Q34+Q39+Q48+Q56</f>
        <v>0</v>
      </c>
      <c r="R58" s="595"/>
      <c r="S58" s="850">
        <f>+S23-S34+S39+S48+S56</f>
        <v>0</v>
      </c>
      <c r="T58" s="439"/>
      <c r="U58" s="850">
        <f>+U23-U34+U39+U48+U56</f>
        <v>0</v>
      </c>
      <c r="V58" s="439"/>
      <c r="W58" s="850">
        <f>+W23-W34+W39+W48+W56</f>
        <v>0</v>
      </c>
      <c r="X58" s="439"/>
      <c r="Y58" s="850">
        <f>+Y23-Y34+Y39+Y48+Y56</f>
        <v>0</v>
      </c>
      <c r="Z58" s="439"/>
      <c r="AA58" s="850">
        <f>+AA23-AA34+AA39+AA48+AA56</f>
        <v>0</v>
      </c>
      <c r="AB58" s="439"/>
      <c r="AC58" s="1199">
        <f>+AC23-AC34+AC39+AC48+AC56</f>
        <v>0</v>
      </c>
      <c r="AD58" s="852">
        <f>+AD23-AD34+AD39+AD48+AD56</f>
        <v>0</v>
      </c>
      <c r="AE58" s="858"/>
      <c r="AF58" s="859"/>
    </row>
    <row r="59" spans="1:32" ht="16.5" thickBot="1">
      <c r="A59" s="74"/>
      <c r="B59" s="424"/>
      <c r="C59" s="75"/>
      <c r="D59" s="1234"/>
      <c r="E59" s="23"/>
      <c r="F59" s="599"/>
      <c r="G59" s="449"/>
      <c r="H59" s="599"/>
      <c r="I59" s="449"/>
      <c r="J59" s="599"/>
      <c r="K59" s="449"/>
      <c r="L59" s="599"/>
      <c r="M59" s="449"/>
      <c r="N59" s="227"/>
      <c r="O59" s="449"/>
      <c r="P59" s="227"/>
      <c r="Q59" s="449"/>
      <c r="R59" s="599"/>
      <c r="S59" s="449"/>
      <c r="T59" s="227"/>
      <c r="U59" s="449"/>
      <c r="V59" s="227"/>
      <c r="W59" s="449"/>
      <c r="X59" s="227"/>
      <c r="Y59" s="449"/>
      <c r="Z59" s="227"/>
      <c r="AA59" s="449"/>
      <c r="AB59" s="227"/>
      <c r="AC59" s="1205"/>
      <c r="AD59" s="1209"/>
      <c r="AE59" s="858"/>
      <c r="AF59" s="859"/>
    </row>
    <row r="60" spans="1:32" ht="16.5" thickBot="1">
      <c r="A60" s="74" t="s">
        <v>119</v>
      </c>
      <c r="B60" s="424"/>
      <c r="C60" s="75"/>
      <c r="D60" s="1234"/>
      <c r="E60" s="1184">
        <f>+E6+E58</f>
        <v>0</v>
      </c>
      <c r="F60" s="599"/>
      <c r="G60" s="1194">
        <f>+G6+G58</f>
        <v>0</v>
      </c>
      <c r="H60" s="599"/>
      <c r="I60" s="1194">
        <f>+I6+I58</f>
        <v>0</v>
      </c>
      <c r="J60" s="599"/>
      <c r="K60" s="1194">
        <f>+K6+K58</f>
        <v>0</v>
      </c>
      <c r="L60" s="599"/>
      <c r="M60" s="1194">
        <f>+M6+M58</f>
        <v>0</v>
      </c>
      <c r="N60" s="227"/>
      <c r="O60" s="1194">
        <f>+O6+O58</f>
        <v>0</v>
      </c>
      <c r="P60" s="227"/>
      <c r="Q60" s="1194">
        <f>+Q6+Q58</f>
        <v>0</v>
      </c>
      <c r="R60" s="599"/>
      <c r="S60" s="1194">
        <f>+S6+S58</f>
        <v>0</v>
      </c>
      <c r="T60" s="227"/>
      <c r="U60" s="1194">
        <f>+U6+U58</f>
        <v>0</v>
      </c>
      <c r="V60" s="227"/>
      <c r="W60" s="1194">
        <f>+W6+W58</f>
        <v>0</v>
      </c>
      <c r="X60" s="227"/>
      <c r="Y60" s="1194">
        <f>+Y6+Y58</f>
        <v>0</v>
      </c>
      <c r="Z60" s="227"/>
      <c r="AA60" s="1194">
        <f>+AA6+AA58</f>
        <v>0</v>
      </c>
      <c r="AB60" s="227"/>
      <c r="AC60" s="1203">
        <f>+AC6+AC58</f>
        <v>0</v>
      </c>
      <c r="AD60" s="1175"/>
      <c r="AE60" s="1177"/>
      <c r="AF60" s="1183"/>
    </row>
  </sheetData>
  <sheetProtection password="B5CC" sheet="1"/>
  <mergeCells count="12">
    <mergeCell ref="A55:B55"/>
    <mergeCell ref="F1:L1"/>
    <mergeCell ref="AE40:AE42"/>
    <mergeCell ref="A51:B51"/>
    <mergeCell ref="A52:B52"/>
    <mergeCell ref="A53:B53"/>
    <mergeCell ref="A54:B54"/>
    <mergeCell ref="T1:Z1"/>
    <mergeCell ref="G2:K2"/>
    <mergeCell ref="T2:Z2"/>
    <mergeCell ref="E7:N7"/>
    <mergeCell ref="D40:D42"/>
  </mergeCells>
  <conditionalFormatting sqref="F1">
    <cfRule type="containsText" dxfId="1" priority="2" stopIfTrue="1" operator="containsText" text="Enter">
      <formula>NOT(ISERROR(SEARCH("Enter",F1)))</formula>
    </cfRule>
  </conditionalFormatting>
  <conditionalFormatting sqref="T1">
    <cfRule type="containsText" dxfId="0" priority="1" stopIfTrue="1" operator="containsText" text="Enter">
      <formula>NOT(ISERROR(SEARCH("Enter",T1)))</formula>
    </cfRule>
  </conditionalFormatting>
  <pageMargins left="0.7" right="0.7" top="0.75" bottom="0.75" header="0.3" footer="0.3"/>
  <pageSetup scale="53" fitToWidth="0" orientation="landscape" r:id="rId1"/>
  <colBreaks count="1" manualBreakCount="1">
    <brk id="18"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760AC-41B9-4C34-AE5E-4D6A648236FA}">
  <dimension ref="A2:M48"/>
  <sheetViews>
    <sheetView topLeftCell="A10" workbookViewId="0">
      <selection activeCell="I12" sqref="I12:L12"/>
    </sheetView>
  </sheetViews>
  <sheetFormatPr defaultColWidth="8.85546875" defaultRowHeight="15"/>
  <cols>
    <col min="1" max="1" width="9.28515625" style="1395" customWidth="1"/>
    <col min="2" max="2" width="13.85546875" style="1395" customWidth="1"/>
    <col min="3" max="3" width="19" style="1395" customWidth="1"/>
    <col min="4" max="5" width="9.28515625" style="1395" customWidth="1"/>
    <col min="6" max="6" width="11.5703125" style="1395" customWidth="1"/>
    <col min="7" max="7" width="16.7109375" style="1395" customWidth="1"/>
    <col min="8" max="12" width="11.140625" style="1395" customWidth="1"/>
    <col min="13" max="16384" width="8.85546875" style="1395"/>
  </cols>
  <sheetData>
    <row r="2" spans="1:13" ht="16.5">
      <c r="A2" s="1431" t="s">
        <v>12</v>
      </c>
      <c r="B2" s="1431"/>
      <c r="C2" s="1431"/>
      <c r="D2" s="1431"/>
      <c r="E2" s="1431"/>
      <c r="F2" s="1431"/>
      <c r="G2" s="1431"/>
      <c r="H2" s="1432" t="s">
        <v>404</v>
      </c>
      <c r="I2" s="1432"/>
      <c r="J2" s="1432"/>
      <c r="K2" s="1432"/>
      <c r="L2" s="1432"/>
      <c r="M2" s="1432"/>
    </row>
    <row r="3" spans="1:13" ht="16.5">
      <c r="A3" s="1431" t="s">
        <v>13</v>
      </c>
      <c r="B3" s="1431"/>
      <c r="C3" s="1431"/>
      <c r="D3" s="1431"/>
      <c r="E3" s="1431"/>
      <c r="F3" s="1431"/>
      <c r="G3" s="1431"/>
      <c r="H3" s="1433" t="s">
        <v>408</v>
      </c>
      <c r="I3" s="1433"/>
      <c r="J3" s="1433"/>
      <c r="K3" s="1433"/>
      <c r="L3" s="1433"/>
      <c r="M3" s="1433"/>
    </row>
    <row r="4" spans="1:13" ht="16.5">
      <c r="A4" s="1431" t="s">
        <v>419</v>
      </c>
      <c r="B4" s="1431"/>
      <c r="C4" s="1431"/>
      <c r="D4" s="1431"/>
      <c r="E4" s="1431"/>
      <c r="F4" s="1431"/>
      <c r="G4" s="1431"/>
      <c r="H4" s="1434" t="s">
        <v>405</v>
      </c>
      <c r="I4" s="1434"/>
      <c r="J4" s="1434"/>
      <c r="K4" s="1434"/>
      <c r="L4" s="1434"/>
      <c r="M4" s="1434"/>
    </row>
    <row r="5" spans="1:13" ht="16.5">
      <c r="A5" s="1431" t="s">
        <v>15</v>
      </c>
      <c r="B5" s="1431"/>
      <c r="C5" s="1431"/>
      <c r="D5" s="1431"/>
      <c r="E5" s="1431"/>
      <c r="F5" s="1431"/>
      <c r="G5" s="1431"/>
      <c r="H5" s="1434" t="s">
        <v>406</v>
      </c>
      <c r="I5" s="1434"/>
      <c r="J5" s="1434"/>
      <c r="K5" s="1434"/>
      <c r="L5" s="1434"/>
      <c r="M5" s="1434"/>
    </row>
    <row r="6" spans="1:13" ht="16.5">
      <c r="A6" s="1431" t="s">
        <v>16</v>
      </c>
      <c r="B6" s="1431"/>
      <c r="C6" s="1431"/>
      <c r="D6" s="1431"/>
      <c r="E6" s="1431"/>
      <c r="F6" s="1431"/>
      <c r="G6" s="1431"/>
      <c r="H6" s="1437" t="s">
        <v>407</v>
      </c>
      <c r="I6" s="1437"/>
      <c r="J6" s="1437"/>
      <c r="K6" s="1437"/>
      <c r="L6" s="1437"/>
      <c r="M6" s="1437"/>
    </row>
    <row r="7" spans="1:13" ht="15.75" thickBot="1">
      <c r="A7" s="1396"/>
      <c r="B7" s="1396"/>
      <c r="C7" s="1396"/>
      <c r="D7" s="1396"/>
      <c r="E7" s="1396"/>
      <c r="F7" s="1396"/>
      <c r="G7" s="1396"/>
      <c r="H7" s="1396"/>
      <c r="I7" s="1396"/>
      <c r="J7" s="1396"/>
      <c r="K7" s="1396"/>
      <c r="L7" s="1396"/>
    </row>
    <row r="8" spans="1:13" ht="15.75" thickTop="1"/>
    <row r="9" spans="1:13">
      <c r="B9" s="1435" t="s">
        <v>367</v>
      </c>
      <c r="C9" s="1435"/>
      <c r="D9" s="1435"/>
      <c r="E9" s="1435"/>
      <c r="F9" s="1435"/>
      <c r="G9" s="1435"/>
      <c r="H9" s="1435"/>
      <c r="I9" s="1435"/>
      <c r="J9" s="1435"/>
      <c r="K9" s="1435"/>
      <c r="L9" s="1435"/>
    </row>
    <row r="10" spans="1:13" ht="31.15" customHeight="1">
      <c r="B10" s="1436" t="s">
        <v>418</v>
      </c>
      <c r="C10" s="1436"/>
      <c r="D10" s="1436"/>
      <c r="E10" s="1436"/>
      <c r="F10" s="1436"/>
      <c r="G10" s="1436"/>
      <c r="H10" s="1436"/>
      <c r="I10" s="1436"/>
      <c r="J10" s="1436"/>
      <c r="K10" s="1436"/>
      <c r="L10" s="1436"/>
    </row>
    <row r="12" spans="1:13" ht="25.15" customHeight="1">
      <c r="B12" s="1395" t="s">
        <v>47</v>
      </c>
      <c r="C12" s="1427" t="s">
        <v>398</v>
      </c>
      <c r="D12" s="1427"/>
      <c r="E12" s="1427"/>
      <c r="F12" s="1427"/>
      <c r="H12" s="1395" t="s">
        <v>411</v>
      </c>
      <c r="I12" s="1428">
        <v>44007</v>
      </c>
      <c r="J12" s="1429"/>
      <c r="K12" s="1429"/>
      <c r="L12" s="1429"/>
    </row>
    <row r="13" spans="1:13">
      <c r="C13" s="1430" t="s">
        <v>49</v>
      </c>
      <c r="D13" s="1430"/>
      <c r="E13" s="1430"/>
      <c r="F13" s="1430"/>
    </row>
    <row r="15" spans="1:13" ht="21.6" customHeight="1">
      <c r="B15" s="1395" t="s">
        <v>415</v>
      </c>
      <c r="C15" s="1432" t="s">
        <v>398</v>
      </c>
      <c r="D15" s="1432"/>
      <c r="E15" s="1432"/>
      <c r="F15" s="1432"/>
      <c r="H15" s="1395" t="s">
        <v>414</v>
      </c>
      <c r="I15" s="1432" t="s">
        <v>399</v>
      </c>
      <c r="J15" s="1432"/>
      <c r="K15" s="1432"/>
      <c r="L15" s="1432"/>
    </row>
    <row r="16" spans="1:13">
      <c r="A16" s="1397"/>
      <c r="B16" s="1397"/>
      <c r="C16" s="1397"/>
      <c r="D16" s="1397"/>
      <c r="E16" s="1397"/>
      <c r="F16" s="1397"/>
      <c r="G16" s="1397"/>
      <c r="H16" s="1397"/>
      <c r="I16" s="1397"/>
      <c r="J16" s="1397"/>
      <c r="K16" s="1397"/>
      <c r="L16" s="1397"/>
    </row>
    <row r="18" spans="1:12">
      <c r="B18" s="1435" t="s">
        <v>413</v>
      </c>
      <c r="C18" s="1435"/>
      <c r="D18" s="1435"/>
      <c r="E18" s="1435"/>
      <c r="F18" s="1435"/>
      <c r="G18" s="1435"/>
      <c r="H18" s="1435"/>
      <c r="I18" s="1435"/>
      <c r="J18" s="1435"/>
      <c r="K18" s="1435"/>
      <c r="L18" s="1435"/>
    </row>
    <row r="19" spans="1:12" ht="31.15" customHeight="1">
      <c r="B19" s="1436" t="s">
        <v>417</v>
      </c>
      <c r="C19" s="1436"/>
      <c r="D19" s="1436"/>
      <c r="E19" s="1436"/>
      <c r="F19" s="1436"/>
      <c r="G19" s="1436"/>
      <c r="H19" s="1436"/>
      <c r="I19" s="1436"/>
      <c r="J19" s="1436"/>
      <c r="K19" s="1436"/>
      <c r="L19" s="1436"/>
    </row>
    <row r="21" spans="1:12">
      <c r="B21" s="1395" t="s">
        <v>47</v>
      </c>
      <c r="C21" s="1439"/>
      <c r="D21" s="1439"/>
      <c r="E21" s="1439"/>
      <c r="F21" s="1439"/>
      <c r="H21" s="1395" t="s">
        <v>411</v>
      </c>
      <c r="I21" s="1439"/>
      <c r="J21" s="1439"/>
      <c r="K21" s="1439"/>
      <c r="L21" s="1439"/>
    </row>
    <row r="22" spans="1:12">
      <c r="C22" s="1430" t="s">
        <v>416</v>
      </c>
      <c r="D22" s="1430"/>
      <c r="E22" s="1430"/>
      <c r="F22" s="1430"/>
    </row>
    <row r="24" spans="1:12">
      <c r="B24" s="1395" t="s">
        <v>415</v>
      </c>
      <c r="C24" s="1429" t="s">
        <v>391</v>
      </c>
      <c r="D24" s="1429"/>
      <c r="E24" s="1429"/>
      <c r="F24" s="1429"/>
      <c r="H24" s="1395" t="s">
        <v>414</v>
      </c>
      <c r="I24" s="1429" t="s">
        <v>392</v>
      </c>
      <c r="J24" s="1429"/>
      <c r="K24" s="1429"/>
      <c r="L24" s="1429"/>
    </row>
    <row r="25" spans="1:12">
      <c r="A25" s="1397"/>
      <c r="B25" s="1397"/>
      <c r="C25" s="1397"/>
      <c r="D25" s="1397"/>
      <c r="E25" s="1397"/>
      <c r="F25" s="1397"/>
      <c r="G25" s="1397"/>
      <c r="H25" s="1397"/>
      <c r="I25" s="1397"/>
      <c r="J25" s="1397"/>
      <c r="K25" s="1397"/>
      <c r="L25" s="1397"/>
    </row>
    <row r="27" spans="1:12">
      <c r="B27" s="1435" t="s">
        <v>413</v>
      </c>
      <c r="C27" s="1435"/>
      <c r="D27" s="1435"/>
      <c r="E27" s="1435"/>
      <c r="F27" s="1435"/>
      <c r="G27" s="1435"/>
      <c r="H27" s="1435"/>
      <c r="I27" s="1435"/>
      <c r="J27" s="1435"/>
      <c r="K27" s="1435"/>
      <c r="L27" s="1435"/>
    </row>
    <row r="28" spans="1:12" ht="32.450000000000003" customHeight="1">
      <c r="B28" s="1436" t="s">
        <v>412</v>
      </c>
      <c r="C28" s="1436"/>
      <c r="D28" s="1436"/>
      <c r="E28" s="1436"/>
      <c r="F28" s="1436"/>
      <c r="G28" s="1436"/>
      <c r="H28" s="1436"/>
      <c r="I28" s="1436"/>
      <c r="J28" s="1436"/>
      <c r="K28" s="1436"/>
      <c r="L28" s="1436"/>
    </row>
    <row r="30" spans="1:12">
      <c r="B30" s="1395" t="s">
        <v>47</v>
      </c>
      <c r="C30" s="1439"/>
      <c r="D30" s="1439"/>
      <c r="E30" s="1439"/>
      <c r="F30" s="1439"/>
      <c r="H30" s="1395" t="s">
        <v>411</v>
      </c>
      <c r="I30" s="1439"/>
      <c r="J30" s="1439"/>
      <c r="K30" s="1439"/>
      <c r="L30" s="1439"/>
    </row>
    <row r="31" spans="1:12">
      <c r="C31" s="1430" t="s">
        <v>55</v>
      </c>
      <c r="D31" s="1430"/>
      <c r="E31" s="1430"/>
      <c r="F31" s="1430"/>
    </row>
    <row r="32" spans="1:12" ht="15.75" thickBot="1">
      <c r="A32" s="1396"/>
      <c r="B32" s="1396"/>
      <c r="C32" s="1396"/>
      <c r="D32" s="1396"/>
      <c r="E32" s="1396"/>
      <c r="F32" s="1396"/>
      <c r="G32" s="1396"/>
      <c r="H32" s="1396"/>
      <c r="I32" s="1396"/>
      <c r="J32" s="1396"/>
      <c r="K32" s="1396"/>
      <c r="L32" s="1396"/>
    </row>
    <row r="33" spans="2:12" ht="15.75" thickTop="1"/>
    <row r="34" spans="2:12">
      <c r="B34" s="1438" t="s">
        <v>62</v>
      </c>
      <c r="C34" s="1438"/>
      <c r="D34" s="1438"/>
      <c r="E34" s="1438"/>
      <c r="F34" s="1438"/>
    </row>
    <row r="36" spans="2:12">
      <c r="B36" s="1440" t="s">
        <v>56</v>
      </c>
      <c r="C36" s="1440"/>
      <c r="D36" s="1440"/>
      <c r="E36" s="1440"/>
      <c r="F36" s="1440"/>
      <c r="H36" s="1440" t="s">
        <v>57</v>
      </c>
      <c r="I36" s="1440"/>
      <c r="J36" s="1440"/>
      <c r="K36" s="1440"/>
      <c r="L36" s="1440"/>
    </row>
    <row r="38" spans="2:12" ht="16.5">
      <c r="B38" s="1429" t="s">
        <v>387</v>
      </c>
      <c r="C38" s="1429"/>
      <c r="D38" s="1429"/>
      <c r="E38" s="1429"/>
      <c r="F38" s="1429"/>
      <c r="H38" s="1432" t="s">
        <v>398</v>
      </c>
      <c r="I38" s="1432"/>
      <c r="J38" s="1432"/>
      <c r="K38" s="1432"/>
      <c r="L38" s="1432"/>
    </row>
    <row r="39" spans="2:12">
      <c r="B39" s="1441" t="s">
        <v>58</v>
      </c>
      <c r="C39" s="1441"/>
      <c r="D39" s="1441"/>
      <c r="E39" s="1441"/>
      <c r="F39" s="1441"/>
      <c r="H39" s="1441" t="s">
        <v>58</v>
      </c>
      <c r="I39" s="1441"/>
      <c r="J39" s="1441"/>
      <c r="K39" s="1441"/>
      <c r="L39" s="1441"/>
    </row>
    <row r="41" spans="2:12" ht="16.5">
      <c r="B41" s="1429" t="s">
        <v>388</v>
      </c>
      <c r="C41" s="1429"/>
      <c r="D41" s="1429"/>
      <c r="E41" s="1429"/>
      <c r="F41" s="1429"/>
      <c r="H41" s="1432" t="s">
        <v>399</v>
      </c>
      <c r="I41" s="1432"/>
      <c r="J41" s="1432"/>
      <c r="K41" s="1432"/>
      <c r="L41" s="1432"/>
    </row>
    <row r="42" spans="2:12">
      <c r="B42" s="1441" t="s">
        <v>59</v>
      </c>
      <c r="C42" s="1441"/>
      <c r="D42" s="1441"/>
      <c r="E42" s="1441"/>
      <c r="F42" s="1441"/>
      <c r="H42" s="1441" t="s">
        <v>59</v>
      </c>
      <c r="I42" s="1441"/>
      <c r="J42" s="1441"/>
      <c r="K42" s="1441"/>
      <c r="L42" s="1441"/>
    </row>
    <row r="44" spans="2:12" ht="16.5">
      <c r="B44" s="1429" t="s">
        <v>389</v>
      </c>
      <c r="C44" s="1429"/>
      <c r="D44" s="1429"/>
      <c r="E44" s="1429"/>
      <c r="F44" s="1429"/>
      <c r="H44" s="1432" t="s">
        <v>400</v>
      </c>
      <c r="I44" s="1432"/>
      <c r="J44" s="1432"/>
      <c r="K44" s="1432"/>
      <c r="L44" s="1432"/>
    </row>
    <row r="45" spans="2:12">
      <c r="B45" s="1441" t="s">
        <v>60</v>
      </c>
      <c r="C45" s="1441"/>
      <c r="D45" s="1441"/>
      <c r="E45" s="1441"/>
      <c r="F45" s="1441"/>
      <c r="H45" s="1441" t="s">
        <v>60</v>
      </c>
      <c r="I45" s="1441"/>
      <c r="J45" s="1441"/>
      <c r="K45" s="1441"/>
      <c r="L45" s="1441"/>
    </row>
    <row r="47" spans="2:12" ht="16.5">
      <c r="B47" s="1414" t="s">
        <v>390</v>
      </c>
      <c r="C47" s="1429"/>
      <c r="D47" s="1429"/>
      <c r="E47" s="1429"/>
      <c r="F47" s="1429"/>
      <c r="H47" s="1442" t="s">
        <v>401</v>
      </c>
      <c r="I47" s="1432"/>
      <c r="J47" s="1432"/>
      <c r="K47" s="1432"/>
      <c r="L47" s="1432"/>
    </row>
    <row r="48" spans="2:12">
      <c r="B48" s="1441" t="s">
        <v>410</v>
      </c>
      <c r="C48" s="1441"/>
      <c r="D48" s="1441"/>
      <c r="E48" s="1441"/>
      <c r="F48" s="1441"/>
      <c r="H48" s="1441" t="s">
        <v>410</v>
      </c>
      <c r="I48" s="1441"/>
      <c r="J48" s="1441"/>
      <c r="K48" s="1441"/>
      <c r="L48" s="1441"/>
    </row>
  </sheetData>
  <mergeCells count="48">
    <mergeCell ref="B41:F41"/>
    <mergeCell ref="H41:L41"/>
    <mergeCell ref="B47:F47"/>
    <mergeCell ref="H47:L47"/>
    <mergeCell ref="B48:F48"/>
    <mergeCell ref="H48:L48"/>
    <mergeCell ref="B42:F42"/>
    <mergeCell ref="H42:L42"/>
    <mergeCell ref="B44:F44"/>
    <mergeCell ref="H44:L44"/>
    <mergeCell ref="B45:F45"/>
    <mergeCell ref="H45:L45"/>
    <mergeCell ref="B36:F36"/>
    <mergeCell ref="H36:L36"/>
    <mergeCell ref="B38:F38"/>
    <mergeCell ref="H38:L38"/>
    <mergeCell ref="B39:F39"/>
    <mergeCell ref="H39:L39"/>
    <mergeCell ref="C15:F15"/>
    <mergeCell ref="I15:L15"/>
    <mergeCell ref="B34:F34"/>
    <mergeCell ref="B19:L19"/>
    <mergeCell ref="C21:F21"/>
    <mergeCell ref="I21:L21"/>
    <mergeCell ref="C22:F22"/>
    <mergeCell ref="C24:F24"/>
    <mergeCell ref="I24:L24"/>
    <mergeCell ref="B27:L27"/>
    <mergeCell ref="B18:L18"/>
    <mergeCell ref="B28:L28"/>
    <mergeCell ref="C30:F30"/>
    <mergeCell ref="I30:L30"/>
    <mergeCell ref="C31:F31"/>
    <mergeCell ref="C12:F12"/>
    <mergeCell ref="I12:L12"/>
    <mergeCell ref="C13:F13"/>
    <mergeCell ref="A2:G2"/>
    <mergeCell ref="A3:G3"/>
    <mergeCell ref="A4:G4"/>
    <mergeCell ref="H2:M2"/>
    <mergeCell ref="H3:M3"/>
    <mergeCell ref="H4:M4"/>
    <mergeCell ref="A5:G5"/>
    <mergeCell ref="A6:G6"/>
    <mergeCell ref="B9:L9"/>
    <mergeCell ref="B10:L10"/>
    <mergeCell ref="H5:M5"/>
    <mergeCell ref="H6:M6"/>
  </mergeCells>
  <hyperlinks>
    <hyperlink ref="B47" r:id="rId1" xr:uid="{525549C4-ED67-4C33-9059-9B094C2C085B}"/>
    <hyperlink ref="H47" r:id="rId2" xr:uid="{7B460CF2-DA8C-4537-B7FD-5E0D6A1BE625}"/>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4">
    <tabColor theme="6" tint="-0.249977111117893"/>
    <pageSetUpPr fitToPage="1"/>
  </sheetPr>
  <dimension ref="A1:AH88"/>
  <sheetViews>
    <sheetView showGridLines="0" zoomScaleNormal="100" workbookViewId="0">
      <pane xSplit="8" ySplit="9" topLeftCell="I10" activePane="bottomRight" state="frozen"/>
      <selection activeCell="J13" sqref="J13"/>
      <selection pane="topRight" activeCell="J13" sqref="J13"/>
      <selection pane="bottomLeft" activeCell="J13" sqref="J13"/>
      <selection pane="bottomRight" activeCell="N18" sqref="N18"/>
    </sheetView>
  </sheetViews>
  <sheetFormatPr defaultRowHeight="12.75"/>
  <cols>
    <col min="1" max="1" width="2.85546875" customWidth="1"/>
    <col min="9" max="9" width="14" style="97" customWidth="1"/>
    <col min="10" max="10" width="18.7109375" customWidth="1"/>
    <col min="11" max="11" width="14" customWidth="1"/>
    <col min="12" max="12" width="18.42578125" customWidth="1"/>
    <col min="13" max="14" width="14" customWidth="1"/>
    <col min="15" max="15" width="17.140625" customWidth="1"/>
    <col min="16" max="17" width="14" customWidth="1"/>
    <col min="18" max="18" width="17.140625" customWidth="1"/>
    <col min="19" max="19" width="14" customWidth="1"/>
    <col min="20" max="34" width="9.140625" style="1383" customWidth="1"/>
  </cols>
  <sheetData>
    <row r="1" spans="1:19" ht="15.75">
      <c r="A1" s="46" t="s">
        <v>41</v>
      </c>
      <c r="B1" s="47"/>
      <c r="C1" s="48"/>
      <c r="D1" s="48"/>
      <c r="E1" s="48"/>
      <c r="F1" s="48"/>
      <c r="G1" s="48"/>
      <c r="H1" s="108"/>
      <c r="I1" s="1469" t="str">
        <f>IF('BUDGET-CERTIFICATION'!$H$1="","CHARTER NAME: Enter Charter Name on BUDGET-CERTIFICATION Worksheet",(CONCATENATE("CHARTER NAME: ",'BUDGET-CERTIFICATION'!$H$1)))</f>
        <v>CHARTER NAME: Elite Academic Academy - Adult Work Force Investment</v>
      </c>
      <c r="J1" s="1469"/>
      <c r="K1" s="1469"/>
      <c r="L1" s="1469"/>
      <c r="M1" s="1469"/>
      <c r="N1" s="1469"/>
      <c r="O1" s="236"/>
      <c r="P1" s="236"/>
      <c r="Q1" s="299"/>
      <c r="R1" s="299"/>
      <c r="S1" s="300"/>
    </row>
    <row r="2" spans="1:19" ht="16.5" thickBot="1">
      <c r="A2" s="1252">
        <f>Instructions!H1</f>
        <v>0</v>
      </c>
      <c r="C2" s="37"/>
      <c r="D2" s="37"/>
      <c r="E2" s="37"/>
      <c r="F2" s="37"/>
      <c r="G2" s="37"/>
      <c r="H2" s="109"/>
      <c r="I2" s="1470" t="str">
        <f>IF('BUDGET-CERTIFICATION'!$H$5="","CHARTER #: Enter Charter # on BUDGET-CERTIFICATION Worksheet",(_xlfn.CONCAT("CHARTER #: ",'BUDGET-CERTIFICATION'!$H$5)))</f>
        <v>CHARTER #: 1975</v>
      </c>
      <c r="J2" s="1470"/>
      <c r="K2" s="1470"/>
      <c r="L2" s="1470"/>
      <c r="M2" s="1470"/>
      <c r="N2" s="1470"/>
      <c r="O2" s="237"/>
      <c r="P2" s="12"/>
      <c r="S2" s="302"/>
    </row>
    <row r="3" spans="1:19" ht="16.5" thickTop="1">
      <c r="A3" s="301"/>
      <c r="B3" s="36"/>
      <c r="C3" s="37"/>
      <c r="D3" s="37"/>
      <c r="E3" s="37"/>
      <c r="F3" s="37"/>
      <c r="G3" s="37"/>
      <c r="H3" s="38"/>
      <c r="I3" s="1112"/>
      <c r="J3" s="38"/>
      <c r="K3" s="38"/>
      <c r="L3" s="38"/>
      <c r="M3" s="38"/>
      <c r="N3" s="38"/>
      <c r="O3" s="38"/>
      <c r="P3" s="38"/>
      <c r="S3" s="303"/>
    </row>
    <row r="4" spans="1:19" ht="15.75">
      <c r="A4" s="43"/>
      <c r="B4" s="39"/>
      <c r="E4" s="40"/>
      <c r="F4" s="40"/>
      <c r="G4" s="40"/>
      <c r="H4" s="40"/>
      <c r="I4" s="1471" t="str">
        <f>"Fiscal Year "&amp;K7&amp;" Budget"</f>
        <v>Fiscal Year 2020-21 Budget</v>
      </c>
      <c r="J4" s="1471"/>
      <c r="K4" s="1471"/>
      <c r="L4" s="40"/>
      <c r="M4" s="40"/>
      <c r="N4" s="40"/>
      <c r="O4" s="40"/>
      <c r="P4" s="40"/>
      <c r="R4" s="92"/>
      <c r="S4" s="304"/>
    </row>
    <row r="5" spans="1:19" ht="15.75">
      <c r="A5" s="43"/>
      <c r="B5" s="39"/>
      <c r="C5" s="39"/>
      <c r="E5" s="40"/>
      <c r="F5" s="40"/>
      <c r="G5" s="40"/>
      <c r="H5" s="40"/>
      <c r="I5" s="40"/>
      <c r="J5" s="40" t="s">
        <v>205</v>
      </c>
      <c r="K5" s="40"/>
      <c r="L5" s="40"/>
      <c r="M5" s="40"/>
      <c r="N5" s="40"/>
      <c r="O5" s="40"/>
      <c r="P5" s="40"/>
      <c r="R5" s="92"/>
      <c r="S5" s="304"/>
    </row>
    <row r="6" spans="1:19" ht="16.5" thickBot="1">
      <c r="A6" s="1447"/>
      <c r="B6" s="1448"/>
      <c r="C6" s="1448"/>
      <c r="D6" s="1448"/>
      <c r="E6" s="1448"/>
      <c r="F6" s="1448"/>
      <c r="G6" s="1448"/>
      <c r="H6" s="1448"/>
      <c r="I6" s="306"/>
      <c r="J6" s="305"/>
      <c r="K6" s="307"/>
      <c r="L6" s="307"/>
      <c r="M6" s="307"/>
      <c r="N6" s="308"/>
      <c r="O6" s="308"/>
      <c r="P6" s="308"/>
      <c r="Q6" s="199"/>
      <c r="R6" s="199"/>
      <c r="S6" s="309"/>
    </row>
    <row r="7" spans="1:19" ht="15.75" customHeight="1">
      <c r="A7" s="1461" t="str">
        <f>IF('BUDGET-CERTIFICATION'!$H$3="","Charter Approving Entity: Enter Charter Approving Entity on BUDGET-CERTIFICATION Worksheet",(_xlfn.CONCAT("Charter Approving Entity: ",'BUDGET-CERTIFICATION'!$H$3)))</f>
        <v>Charter Approving Entity: Lucerne Valley Unified School District</v>
      </c>
      <c r="B7" s="1462"/>
      <c r="C7" s="1462"/>
      <c r="D7" s="1462"/>
      <c r="E7" s="1462"/>
      <c r="F7" s="1462"/>
      <c r="G7" s="1463"/>
      <c r="H7" s="283"/>
      <c r="I7" s="1472" t="s">
        <v>313</v>
      </c>
      <c r="J7" s="1473"/>
      <c r="K7" s="1474" t="s">
        <v>362</v>
      </c>
      <c r="L7" s="1475"/>
      <c r="M7" s="1476"/>
      <c r="N7" s="1474" t="s">
        <v>368</v>
      </c>
      <c r="O7" s="1475"/>
      <c r="P7" s="1476"/>
      <c r="Q7" s="1444" t="s">
        <v>384</v>
      </c>
      <c r="R7" s="1445"/>
      <c r="S7" s="1446"/>
    </row>
    <row r="8" spans="1:19" ht="21" thickBot="1">
      <c r="A8" s="1464"/>
      <c r="B8" s="1465"/>
      <c r="C8" s="1465"/>
      <c r="D8" s="1465"/>
      <c r="E8" s="1465"/>
      <c r="F8" s="1465"/>
      <c r="G8" s="1466"/>
      <c r="H8" s="43"/>
      <c r="I8" s="499" t="s">
        <v>204</v>
      </c>
      <c r="J8" s="500" t="s">
        <v>207</v>
      </c>
      <c r="K8" s="499" t="s">
        <v>205</v>
      </c>
      <c r="L8" s="501" t="s">
        <v>207</v>
      </c>
      <c r="M8" s="1452" t="s">
        <v>240</v>
      </c>
      <c r="N8" s="502" t="s">
        <v>205</v>
      </c>
      <c r="O8" s="501" t="s">
        <v>207</v>
      </c>
      <c r="P8" s="1452" t="s">
        <v>240</v>
      </c>
      <c r="Q8" s="499" t="s">
        <v>205</v>
      </c>
      <c r="R8" s="503" t="s">
        <v>207</v>
      </c>
      <c r="S8" s="1454" t="s">
        <v>240</v>
      </c>
    </row>
    <row r="9" spans="1:19" ht="16.5" thickBot="1">
      <c r="A9" s="476" t="s">
        <v>2</v>
      </c>
      <c r="B9" s="477"/>
      <c r="C9" s="477"/>
      <c r="D9" s="477"/>
      <c r="E9" s="478"/>
      <c r="F9" s="479"/>
      <c r="G9" s="726"/>
      <c r="H9" s="724" t="s">
        <v>39</v>
      </c>
      <c r="I9" s="274" t="s">
        <v>178</v>
      </c>
      <c r="J9" s="273"/>
      <c r="K9" s="274" t="s">
        <v>178</v>
      </c>
      <c r="L9" s="275"/>
      <c r="M9" s="1453"/>
      <c r="N9" s="276" t="s">
        <v>178</v>
      </c>
      <c r="O9" s="275"/>
      <c r="P9" s="1453"/>
      <c r="Q9" s="274" t="s">
        <v>178</v>
      </c>
      <c r="R9" s="275"/>
      <c r="S9" s="1455"/>
    </row>
    <row r="10" spans="1:19" ht="21.75" thickTop="1" thickBot="1">
      <c r="A10" s="725" t="s">
        <v>208</v>
      </c>
      <c r="B10" s="112"/>
      <c r="C10" s="112"/>
      <c r="D10" s="37"/>
      <c r="E10" s="37"/>
      <c r="F10" s="37"/>
      <c r="G10" s="1116">
        <v>1</v>
      </c>
      <c r="H10" s="684"/>
      <c r="I10" s="620"/>
      <c r="J10" s="619"/>
      <c r="K10" s="619"/>
      <c r="L10" s="619"/>
      <c r="M10" s="619"/>
      <c r="N10" s="619"/>
      <c r="O10" s="619"/>
      <c r="P10" s="619"/>
      <c r="Q10" s="619"/>
      <c r="R10" s="619"/>
      <c r="S10" s="621"/>
    </row>
    <row r="11" spans="1:19" ht="15.75">
      <c r="A11" s="45" t="s">
        <v>182</v>
      </c>
      <c r="B11" s="158"/>
      <c r="C11" s="158"/>
      <c r="D11" s="285"/>
      <c r="E11" s="285"/>
      <c r="F11" s="285"/>
      <c r="G11" s="285"/>
      <c r="H11" s="622"/>
      <c r="I11" s="494"/>
      <c r="J11" s="284"/>
      <c r="K11" s="284"/>
      <c r="L11" s="284"/>
      <c r="M11" s="284"/>
      <c r="N11" s="284"/>
      <c r="O11" s="284"/>
      <c r="P11" s="284"/>
      <c r="Q11" s="284"/>
      <c r="R11" s="284"/>
      <c r="S11" s="493"/>
    </row>
    <row r="12" spans="1:19" ht="15.75">
      <c r="A12" s="495"/>
      <c r="B12" s="288"/>
      <c r="C12" s="1459" t="s">
        <v>179</v>
      </c>
      <c r="D12" s="1459"/>
      <c r="E12" s="1459"/>
      <c r="F12" s="1459"/>
      <c r="G12" s="1460"/>
      <c r="H12" s="287" t="s">
        <v>183</v>
      </c>
      <c r="I12" s="290"/>
      <c r="J12" s="721"/>
      <c r="K12" s="291">
        <v>100.721</v>
      </c>
      <c r="L12" s="722"/>
      <c r="M12" s="292" t="str">
        <f t="shared" ref="M12:M23" si="0">IF(I12&lt;1," ",IF(K12&lt;1," ",(K12-I12)/I12))</f>
        <v xml:space="preserve"> </v>
      </c>
      <c r="N12" s="291"/>
      <c r="O12" s="723"/>
      <c r="P12" s="293" t="str">
        <f t="shared" ref="P12:P23" si="1">IF(K12&lt;1," ",IF(N12&lt;1," ",(N12-K12)/K12))</f>
        <v xml:space="preserve"> </v>
      </c>
      <c r="Q12" s="291"/>
      <c r="R12" s="722"/>
      <c r="S12" s="294" t="str">
        <f t="shared" ref="S12:S23" si="2">IF(N12&lt;1," ",IF(Q12&lt;1," ",(Q12-N12)/N12))</f>
        <v xml:space="preserve"> </v>
      </c>
    </row>
    <row r="13" spans="1:19" ht="15.75">
      <c r="A13" s="280"/>
      <c r="B13" s="288"/>
      <c r="C13" s="1467" t="s">
        <v>192</v>
      </c>
      <c r="D13" s="1467"/>
      <c r="E13" s="1467"/>
      <c r="F13" s="1467"/>
      <c r="G13" s="1468"/>
      <c r="H13" s="287" t="s">
        <v>184</v>
      </c>
      <c r="I13" s="290"/>
      <c r="J13" s="721"/>
      <c r="K13" s="291"/>
      <c r="L13" s="722"/>
      <c r="M13" s="292" t="str">
        <f t="shared" si="0"/>
        <v xml:space="preserve"> </v>
      </c>
      <c r="N13" s="291"/>
      <c r="O13" s="723"/>
      <c r="P13" s="293" t="str">
        <f t="shared" si="1"/>
        <v xml:space="preserve"> </v>
      </c>
      <c r="Q13" s="291"/>
      <c r="R13" s="722"/>
      <c r="S13" s="294" t="str">
        <f t="shared" si="2"/>
        <v xml:space="preserve"> </v>
      </c>
    </row>
    <row r="14" spans="1:19" ht="15.75">
      <c r="A14" s="72"/>
      <c r="B14" s="288"/>
      <c r="C14" s="1459" t="s">
        <v>180</v>
      </c>
      <c r="D14" s="1459"/>
      <c r="E14" s="1459"/>
      <c r="F14" s="1459"/>
      <c r="G14" s="1460"/>
      <c r="H14" s="287" t="s">
        <v>185</v>
      </c>
      <c r="I14" s="290"/>
      <c r="J14" s="721"/>
      <c r="K14" s="291"/>
      <c r="L14" s="722"/>
      <c r="M14" s="292" t="str">
        <f t="shared" si="0"/>
        <v xml:space="preserve"> </v>
      </c>
      <c r="N14" s="291"/>
      <c r="O14" s="723"/>
      <c r="P14" s="293" t="str">
        <f t="shared" si="1"/>
        <v xml:space="preserve"> </v>
      </c>
      <c r="Q14" s="291"/>
      <c r="R14" s="722"/>
      <c r="S14" s="294" t="str">
        <f t="shared" si="2"/>
        <v xml:space="preserve"> </v>
      </c>
    </row>
    <row r="15" spans="1:19" ht="15.75">
      <c r="A15" s="72"/>
      <c r="B15" s="288"/>
      <c r="C15" s="1467" t="s">
        <v>193</v>
      </c>
      <c r="D15" s="1467"/>
      <c r="E15" s="1467"/>
      <c r="F15" s="1467"/>
      <c r="G15" s="1468"/>
      <c r="H15" s="287" t="s">
        <v>186</v>
      </c>
      <c r="I15" s="290"/>
      <c r="J15" s="721"/>
      <c r="K15" s="291"/>
      <c r="L15" s="722"/>
      <c r="M15" s="292" t="str">
        <f t="shared" si="0"/>
        <v xml:space="preserve"> </v>
      </c>
      <c r="N15" s="291"/>
      <c r="O15" s="723"/>
      <c r="P15" s="293" t="str">
        <f t="shared" si="1"/>
        <v xml:space="preserve"> </v>
      </c>
      <c r="Q15" s="291"/>
      <c r="R15" s="722"/>
      <c r="S15" s="294" t="str">
        <f t="shared" si="2"/>
        <v xml:space="preserve"> </v>
      </c>
    </row>
    <row r="16" spans="1:19" ht="15.75">
      <c r="A16" s="72"/>
      <c r="B16" s="288"/>
      <c r="C16" s="1459" t="s">
        <v>181</v>
      </c>
      <c r="D16" s="1459"/>
      <c r="E16" s="1459"/>
      <c r="F16" s="1459"/>
      <c r="G16" s="1460"/>
      <c r="H16" s="287" t="s">
        <v>187</v>
      </c>
      <c r="I16" s="290"/>
      <c r="J16" s="721"/>
      <c r="K16" s="291">
        <v>6.4290000000000003</v>
      </c>
      <c r="L16" s="722"/>
      <c r="M16" s="292" t="str">
        <f t="shared" si="0"/>
        <v xml:space="preserve"> </v>
      </c>
      <c r="N16" s="291"/>
      <c r="O16" s="723"/>
      <c r="P16" s="293" t="str">
        <f t="shared" si="1"/>
        <v xml:space="preserve"> </v>
      </c>
      <c r="Q16" s="291"/>
      <c r="R16" s="722"/>
      <c r="S16" s="294" t="str">
        <f t="shared" si="2"/>
        <v xml:space="preserve"> </v>
      </c>
    </row>
    <row r="17" spans="1:19" ht="15.75">
      <c r="A17" s="72"/>
      <c r="B17" s="288"/>
      <c r="C17" s="1467" t="s">
        <v>194</v>
      </c>
      <c r="D17" s="1467"/>
      <c r="E17" s="1467"/>
      <c r="F17" s="1467"/>
      <c r="G17" s="1468"/>
      <c r="H17" s="287" t="s">
        <v>198</v>
      </c>
      <c r="I17" s="290"/>
      <c r="J17" s="721"/>
      <c r="K17" s="291"/>
      <c r="L17" s="722"/>
      <c r="M17" s="292" t="str">
        <f t="shared" si="0"/>
        <v xml:space="preserve"> </v>
      </c>
      <c r="N17" s="291"/>
      <c r="O17" s="723"/>
      <c r="P17" s="293" t="str">
        <f t="shared" si="1"/>
        <v xml:space="preserve"> </v>
      </c>
      <c r="Q17" s="291"/>
      <c r="R17" s="722"/>
      <c r="S17" s="294" t="str">
        <f t="shared" si="2"/>
        <v xml:space="preserve"> </v>
      </c>
    </row>
    <row r="18" spans="1:19" ht="15.75">
      <c r="A18" s="72"/>
      <c r="B18" s="288"/>
      <c r="C18" s="1459" t="s">
        <v>195</v>
      </c>
      <c r="D18" s="1459"/>
      <c r="E18" s="1459"/>
      <c r="F18" s="1459"/>
      <c r="G18" s="1460"/>
      <c r="H18" s="287" t="s">
        <v>199</v>
      </c>
      <c r="I18" s="290"/>
      <c r="J18" s="721"/>
      <c r="K18" s="291"/>
      <c r="L18" s="722"/>
      <c r="M18" s="292" t="str">
        <f t="shared" si="0"/>
        <v xml:space="preserve"> </v>
      </c>
      <c r="N18" s="291"/>
      <c r="O18" s="723"/>
      <c r="P18" s="293" t="str">
        <f t="shared" si="1"/>
        <v xml:space="preserve"> </v>
      </c>
      <c r="Q18" s="291"/>
      <c r="R18" s="722"/>
      <c r="S18" s="294" t="str">
        <f t="shared" si="2"/>
        <v xml:space="preserve"> </v>
      </c>
    </row>
    <row r="19" spans="1:19" ht="15.75">
      <c r="A19" s="72"/>
      <c r="B19" s="288"/>
      <c r="C19" s="1467" t="s">
        <v>196</v>
      </c>
      <c r="D19" s="1467"/>
      <c r="E19" s="1467"/>
      <c r="F19" s="1467"/>
      <c r="G19" s="1468"/>
      <c r="H19" s="287" t="s">
        <v>200</v>
      </c>
      <c r="I19" s="290"/>
      <c r="J19" s="721"/>
      <c r="K19" s="291"/>
      <c r="L19" s="722"/>
      <c r="M19" s="292" t="str">
        <f t="shared" si="0"/>
        <v xml:space="preserve"> </v>
      </c>
      <c r="N19" s="291"/>
      <c r="O19" s="723"/>
      <c r="P19" s="293" t="str">
        <f t="shared" si="1"/>
        <v xml:space="preserve"> </v>
      </c>
      <c r="Q19" s="291"/>
      <c r="R19" s="722"/>
      <c r="S19" s="294" t="str">
        <f t="shared" si="2"/>
        <v xml:space="preserve"> </v>
      </c>
    </row>
    <row r="20" spans="1:19" ht="36" customHeight="1">
      <c r="A20" s="72"/>
      <c r="B20" s="1456" t="s">
        <v>380</v>
      </c>
      <c r="C20" s="1457"/>
      <c r="D20" s="1457"/>
      <c r="E20" s="1457"/>
      <c r="F20" s="1457"/>
      <c r="G20" s="1458"/>
      <c r="H20" s="287" t="s">
        <v>201</v>
      </c>
      <c r="I20" s="295">
        <f>I12+I14+I16+I18</f>
        <v>0</v>
      </c>
      <c r="J20" s="721"/>
      <c r="K20" s="295">
        <f>K12+K14+K16+K18</f>
        <v>107.15</v>
      </c>
      <c r="L20" s="722"/>
      <c r="M20" s="293" t="str">
        <f t="shared" si="0"/>
        <v xml:space="preserve"> </v>
      </c>
      <c r="N20" s="295">
        <f>N12+N14+N16+N18</f>
        <v>0</v>
      </c>
      <c r="O20" s="723"/>
      <c r="P20" s="293" t="str">
        <f t="shared" si="1"/>
        <v xml:space="preserve"> </v>
      </c>
      <c r="Q20" s="295">
        <f>Q12+Q14+Q16+Q18</f>
        <v>0</v>
      </c>
      <c r="R20" s="722"/>
      <c r="S20" s="490" t="str">
        <f t="shared" si="2"/>
        <v xml:space="preserve"> </v>
      </c>
    </row>
    <row r="21" spans="1:19" ht="15.75">
      <c r="A21" s="72"/>
      <c r="B21" s="1456" t="s">
        <v>381</v>
      </c>
      <c r="C21" s="1457"/>
      <c r="D21" s="1457"/>
      <c r="E21" s="1457"/>
      <c r="F21" s="1457"/>
      <c r="G21" s="1458"/>
      <c r="H21" s="287" t="s">
        <v>202</v>
      </c>
      <c r="I21" s="295">
        <f>I13+I15+I17+I19</f>
        <v>0</v>
      </c>
      <c r="J21" s="296">
        <f>I21</f>
        <v>0</v>
      </c>
      <c r="K21" s="295">
        <f>K13+K15+K17+K19</f>
        <v>0</v>
      </c>
      <c r="L21" s="618">
        <f>K21</f>
        <v>0</v>
      </c>
      <c r="M21" s="293" t="str">
        <f t="shared" si="0"/>
        <v xml:space="preserve"> </v>
      </c>
      <c r="N21" s="295">
        <f>N13+N15+N17+N19</f>
        <v>0</v>
      </c>
      <c r="O21" s="618">
        <f>N21</f>
        <v>0</v>
      </c>
      <c r="P21" s="293" t="str">
        <f t="shared" si="1"/>
        <v xml:space="preserve"> </v>
      </c>
      <c r="Q21" s="295">
        <f>Q13+Q15+Q17+Q19</f>
        <v>0</v>
      </c>
      <c r="R21" s="498">
        <f>Q21</f>
        <v>0</v>
      </c>
      <c r="S21" s="490" t="str">
        <f t="shared" si="2"/>
        <v xml:space="preserve"> </v>
      </c>
    </row>
    <row r="22" spans="1:19" ht="33.75" customHeight="1">
      <c r="A22" s="72"/>
      <c r="B22" s="1456" t="s">
        <v>378</v>
      </c>
      <c r="C22" s="1457"/>
      <c r="D22" s="1457"/>
      <c r="E22" s="1457"/>
      <c r="F22" s="1457"/>
      <c r="G22" s="1458"/>
      <c r="H22" s="287" t="s">
        <v>377</v>
      </c>
      <c r="I22" s="295">
        <f>I20-I21</f>
        <v>0</v>
      </c>
      <c r="J22" s="296">
        <f>IF($G$10="","Cell G10 CANNOT be blank",I22*$G$10)</f>
        <v>0</v>
      </c>
      <c r="K22" s="295">
        <f>K20-K21</f>
        <v>107.15</v>
      </c>
      <c r="L22" s="618">
        <f>IF($G$10="","Cell G10 CANNOT be blank",K22*$G$10)</f>
        <v>107.15</v>
      </c>
      <c r="M22" s="293" t="str">
        <f t="shared" si="0"/>
        <v xml:space="preserve"> </v>
      </c>
      <c r="N22" s="295">
        <f>N20-N21</f>
        <v>0</v>
      </c>
      <c r="O22" s="618">
        <f>IF($G$10="","Cell G10 CANNOT be blank",N22*$G$10)</f>
        <v>0</v>
      </c>
      <c r="P22" s="293" t="str">
        <f t="shared" si="1"/>
        <v xml:space="preserve"> </v>
      </c>
      <c r="Q22" s="295">
        <f>Q20-Q21</f>
        <v>0</v>
      </c>
      <c r="R22" s="618">
        <f>IF($G$10="","Cell G10 CANNOT be blank",Q22*$G$10)</f>
        <v>0</v>
      </c>
      <c r="S22" s="298" t="str">
        <f t="shared" si="2"/>
        <v xml:space="preserve"> </v>
      </c>
    </row>
    <row r="23" spans="1:19" ht="30" customHeight="1">
      <c r="A23" s="72"/>
      <c r="B23" s="1449" t="s">
        <v>197</v>
      </c>
      <c r="C23" s="1450"/>
      <c r="D23" s="1450"/>
      <c r="E23" s="1450"/>
      <c r="F23" s="1450"/>
      <c r="G23" s="1451"/>
      <c r="H23" s="287" t="s">
        <v>203</v>
      </c>
      <c r="I23" s="290"/>
      <c r="J23" s="721"/>
      <c r="K23" s="291"/>
      <c r="L23" s="722"/>
      <c r="M23" s="292" t="str">
        <f t="shared" si="0"/>
        <v xml:space="preserve"> </v>
      </c>
      <c r="N23" s="291"/>
      <c r="O23" s="723"/>
      <c r="P23" s="293" t="str">
        <f t="shared" si="1"/>
        <v xml:space="preserve"> </v>
      </c>
      <c r="Q23" s="291"/>
      <c r="R23" s="722"/>
      <c r="S23" s="294" t="str">
        <f t="shared" si="2"/>
        <v xml:space="preserve"> </v>
      </c>
    </row>
    <row r="24" spans="1:19" ht="15.75">
      <c r="A24" s="72"/>
      <c r="B24" s="112"/>
      <c r="C24" s="37"/>
      <c r="D24" s="37"/>
      <c r="E24" s="37"/>
      <c r="F24" s="37"/>
      <c r="G24" s="37"/>
      <c r="H24" s="623"/>
      <c r="I24" s="624"/>
      <c r="J24" s="625"/>
      <c r="K24" s="624"/>
      <c r="L24" s="625"/>
      <c r="M24" s="625"/>
      <c r="N24" s="624"/>
      <c r="O24" s="625"/>
      <c r="P24" s="625"/>
      <c r="Q24" s="624"/>
      <c r="R24" s="625"/>
      <c r="S24" s="626"/>
    </row>
    <row r="25" spans="1:19" ht="15.75">
      <c r="A25" s="45" t="s">
        <v>188</v>
      </c>
      <c r="B25" s="158"/>
      <c r="C25" s="158"/>
      <c r="D25" s="285"/>
      <c r="E25" s="285"/>
      <c r="F25" s="285"/>
      <c r="G25" s="285"/>
      <c r="H25" s="622"/>
      <c r="I25" s="494"/>
      <c r="J25" s="284"/>
      <c r="K25" s="284"/>
      <c r="L25" s="284"/>
      <c r="M25" s="284"/>
      <c r="N25" s="284"/>
      <c r="O25" s="284"/>
      <c r="P25" s="284"/>
      <c r="Q25" s="284"/>
      <c r="R25" s="284"/>
      <c r="S25" s="493"/>
    </row>
    <row r="26" spans="1:19" ht="15.75">
      <c r="A26" s="72"/>
      <c r="B26" s="288"/>
      <c r="C26" s="1459" t="s">
        <v>179</v>
      </c>
      <c r="D26" s="1459"/>
      <c r="E26" s="1459"/>
      <c r="F26" s="1459"/>
      <c r="G26" s="1460"/>
      <c r="H26" s="287" t="s">
        <v>183</v>
      </c>
      <c r="I26" s="290"/>
      <c r="J26" s="721"/>
      <c r="K26" s="291">
        <v>100.721</v>
      </c>
      <c r="L26" s="722"/>
      <c r="M26" s="292" t="str">
        <f t="shared" ref="M26:M36" si="3">IF(I26&lt;1," ",IF(K26&lt;1," ",(K26-I26)/I26))</f>
        <v xml:space="preserve"> </v>
      </c>
      <c r="N26" s="291"/>
      <c r="O26" s="723"/>
      <c r="P26" s="293" t="str">
        <f t="shared" ref="P26:P36" si="4">IF(K26&lt;1," ",IF(N26&lt;1," ",(N26-K26)/K26))</f>
        <v xml:space="preserve"> </v>
      </c>
      <c r="Q26" s="291"/>
      <c r="R26" s="722"/>
      <c r="S26" s="294" t="str">
        <f t="shared" ref="S26:S36" si="5">IF(N26&lt;1," ",IF(Q26&lt;1," ",(Q26-N26)/N26))</f>
        <v xml:space="preserve"> </v>
      </c>
    </row>
    <row r="27" spans="1:19" ht="15.75">
      <c r="A27" s="72"/>
      <c r="B27" s="288"/>
      <c r="C27" s="1467" t="s">
        <v>192</v>
      </c>
      <c r="D27" s="1467"/>
      <c r="E27" s="1467"/>
      <c r="F27" s="1467"/>
      <c r="G27" s="1468"/>
      <c r="H27" s="287" t="s">
        <v>184</v>
      </c>
      <c r="I27" s="290"/>
      <c r="J27" s="721"/>
      <c r="K27" s="291"/>
      <c r="L27" s="722"/>
      <c r="M27" s="292" t="str">
        <f t="shared" si="3"/>
        <v xml:space="preserve"> </v>
      </c>
      <c r="N27" s="291"/>
      <c r="O27" s="723"/>
      <c r="P27" s="293" t="str">
        <f t="shared" si="4"/>
        <v xml:space="preserve"> </v>
      </c>
      <c r="Q27" s="291"/>
      <c r="R27" s="722"/>
      <c r="S27" s="294" t="str">
        <f t="shared" si="5"/>
        <v xml:space="preserve"> </v>
      </c>
    </row>
    <row r="28" spans="1:19" ht="15.75">
      <c r="A28" s="72"/>
      <c r="B28" s="288"/>
      <c r="C28" s="1459" t="s">
        <v>180</v>
      </c>
      <c r="D28" s="1459"/>
      <c r="E28" s="1459"/>
      <c r="F28" s="1459"/>
      <c r="G28" s="1460"/>
      <c r="H28" s="287" t="s">
        <v>185</v>
      </c>
      <c r="I28" s="290"/>
      <c r="J28" s="721"/>
      <c r="K28" s="291"/>
      <c r="L28" s="722"/>
      <c r="M28" s="292" t="str">
        <f t="shared" si="3"/>
        <v xml:space="preserve"> </v>
      </c>
      <c r="N28" s="291"/>
      <c r="O28" s="723"/>
      <c r="P28" s="293" t="str">
        <f t="shared" si="4"/>
        <v xml:space="preserve"> </v>
      </c>
      <c r="Q28" s="291"/>
      <c r="R28" s="722"/>
      <c r="S28" s="294" t="str">
        <f t="shared" si="5"/>
        <v xml:space="preserve"> </v>
      </c>
    </row>
    <row r="29" spans="1:19" ht="15.75">
      <c r="A29" s="72"/>
      <c r="B29" s="288"/>
      <c r="C29" s="1467" t="s">
        <v>193</v>
      </c>
      <c r="D29" s="1467"/>
      <c r="E29" s="1467"/>
      <c r="F29" s="1467"/>
      <c r="G29" s="1468"/>
      <c r="H29" s="287" t="s">
        <v>186</v>
      </c>
      <c r="I29" s="290"/>
      <c r="J29" s="721"/>
      <c r="K29" s="291"/>
      <c r="L29" s="722"/>
      <c r="M29" s="292" t="str">
        <f t="shared" si="3"/>
        <v xml:space="preserve"> </v>
      </c>
      <c r="N29" s="291"/>
      <c r="O29" s="723"/>
      <c r="P29" s="293" t="str">
        <f t="shared" si="4"/>
        <v xml:space="preserve"> </v>
      </c>
      <c r="Q29" s="291"/>
      <c r="R29" s="722"/>
      <c r="S29" s="294" t="str">
        <f t="shared" si="5"/>
        <v xml:space="preserve"> </v>
      </c>
    </row>
    <row r="30" spans="1:19" ht="15.75">
      <c r="A30" s="72"/>
      <c r="B30" s="288"/>
      <c r="C30" s="1459" t="s">
        <v>181</v>
      </c>
      <c r="D30" s="1459"/>
      <c r="E30" s="1459"/>
      <c r="F30" s="1459"/>
      <c r="G30" s="1460"/>
      <c r="H30" s="287" t="s">
        <v>187</v>
      </c>
      <c r="I30" s="290"/>
      <c r="J30" s="721"/>
      <c r="K30" s="291">
        <v>6.4290000000000003</v>
      </c>
      <c r="L30" s="722"/>
      <c r="M30" s="292" t="str">
        <f t="shared" si="3"/>
        <v xml:space="preserve"> </v>
      </c>
      <c r="N30" s="291"/>
      <c r="O30" s="723"/>
      <c r="P30" s="293" t="str">
        <f t="shared" si="4"/>
        <v xml:space="preserve"> </v>
      </c>
      <c r="Q30" s="291"/>
      <c r="R30" s="722"/>
      <c r="S30" s="294" t="str">
        <f t="shared" si="5"/>
        <v xml:space="preserve"> </v>
      </c>
    </row>
    <row r="31" spans="1:19" ht="15.75">
      <c r="A31" s="72"/>
      <c r="B31" s="288"/>
      <c r="C31" s="1467" t="s">
        <v>194</v>
      </c>
      <c r="D31" s="1467"/>
      <c r="E31" s="1467"/>
      <c r="F31" s="1467"/>
      <c r="G31" s="1468"/>
      <c r="H31" s="287" t="s">
        <v>198</v>
      </c>
      <c r="I31" s="290"/>
      <c r="J31" s="721"/>
      <c r="K31" s="291"/>
      <c r="L31" s="722"/>
      <c r="M31" s="292" t="str">
        <f t="shared" si="3"/>
        <v xml:space="preserve"> </v>
      </c>
      <c r="N31" s="291"/>
      <c r="O31" s="723"/>
      <c r="P31" s="293" t="str">
        <f t="shared" si="4"/>
        <v xml:space="preserve"> </v>
      </c>
      <c r="Q31" s="291"/>
      <c r="R31" s="722"/>
      <c r="S31" s="294" t="str">
        <f t="shared" si="5"/>
        <v xml:space="preserve"> </v>
      </c>
    </row>
    <row r="32" spans="1:19" ht="15.75">
      <c r="A32" s="72"/>
      <c r="B32" s="288"/>
      <c r="C32" s="1459" t="s">
        <v>195</v>
      </c>
      <c r="D32" s="1459"/>
      <c r="E32" s="1459"/>
      <c r="F32" s="1459"/>
      <c r="G32" s="1460"/>
      <c r="H32" s="287" t="s">
        <v>199</v>
      </c>
      <c r="I32" s="290"/>
      <c r="J32" s="721"/>
      <c r="K32" s="291"/>
      <c r="L32" s="722"/>
      <c r="M32" s="292" t="str">
        <f t="shared" si="3"/>
        <v xml:space="preserve"> </v>
      </c>
      <c r="N32" s="291"/>
      <c r="O32" s="723"/>
      <c r="P32" s="293" t="str">
        <f t="shared" si="4"/>
        <v xml:space="preserve"> </v>
      </c>
      <c r="Q32" s="291"/>
      <c r="R32" s="722"/>
      <c r="S32" s="294" t="str">
        <f t="shared" si="5"/>
        <v xml:space="preserve"> </v>
      </c>
    </row>
    <row r="33" spans="1:19" ht="15.75">
      <c r="A33" s="72"/>
      <c r="B33" s="288"/>
      <c r="C33" s="1467" t="s">
        <v>196</v>
      </c>
      <c r="D33" s="1467"/>
      <c r="E33" s="1467"/>
      <c r="F33" s="1467"/>
      <c r="G33" s="1468"/>
      <c r="H33" s="287" t="s">
        <v>200</v>
      </c>
      <c r="I33" s="290"/>
      <c r="J33" s="721"/>
      <c r="K33" s="291"/>
      <c r="L33" s="722"/>
      <c r="M33" s="292" t="str">
        <f t="shared" si="3"/>
        <v xml:space="preserve"> </v>
      </c>
      <c r="N33" s="291"/>
      <c r="O33" s="723"/>
      <c r="P33" s="293" t="str">
        <f t="shared" si="4"/>
        <v xml:space="preserve"> </v>
      </c>
      <c r="Q33" s="291"/>
      <c r="R33" s="722"/>
      <c r="S33" s="294" t="str">
        <f t="shared" si="5"/>
        <v xml:space="preserve"> </v>
      </c>
    </row>
    <row r="34" spans="1:19" ht="33" customHeight="1">
      <c r="A34" s="72"/>
      <c r="B34" s="1456" t="s">
        <v>380</v>
      </c>
      <c r="C34" s="1457"/>
      <c r="D34" s="1457"/>
      <c r="E34" s="1457"/>
      <c r="F34" s="1457"/>
      <c r="G34" s="1458"/>
      <c r="H34" s="287" t="s">
        <v>201</v>
      </c>
      <c r="I34" s="295">
        <f>I26+I28+I30+I32</f>
        <v>0</v>
      </c>
      <c r="J34" s="721"/>
      <c r="K34" s="295">
        <f>K26+K28+K30+K32</f>
        <v>107.15</v>
      </c>
      <c r="L34" s="722"/>
      <c r="M34" s="293" t="str">
        <f t="shared" si="3"/>
        <v xml:space="preserve"> </v>
      </c>
      <c r="N34" s="295">
        <f>N26+N28+N30+N32</f>
        <v>0</v>
      </c>
      <c r="O34" s="722"/>
      <c r="P34" s="497" t="str">
        <f t="shared" si="4"/>
        <v xml:space="preserve"> </v>
      </c>
      <c r="Q34" s="295">
        <f>Q26+Q28+Q30+Q32</f>
        <v>0</v>
      </c>
      <c r="R34" s="722"/>
      <c r="S34" s="294" t="str">
        <f t="shared" si="5"/>
        <v xml:space="preserve"> </v>
      </c>
    </row>
    <row r="35" spans="1:19" ht="15.75">
      <c r="A35" s="72"/>
      <c r="B35" s="1456" t="s">
        <v>381</v>
      </c>
      <c r="C35" s="1457"/>
      <c r="D35" s="1457"/>
      <c r="E35" s="1457"/>
      <c r="F35" s="1457"/>
      <c r="G35" s="1458"/>
      <c r="H35" s="287" t="s">
        <v>202</v>
      </c>
      <c r="I35" s="295">
        <f>I27+I29+I31+I33</f>
        <v>0</v>
      </c>
      <c r="J35" s="296">
        <f>I35</f>
        <v>0</v>
      </c>
      <c r="K35" s="295">
        <f>K27+K29+K31+K33</f>
        <v>0</v>
      </c>
      <c r="L35" s="498">
        <f>K35</f>
        <v>0</v>
      </c>
      <c r="M35" s="293" t="str">
        <f t="shared" si="3"/>
        <v xml:space="preserve"> </v>
      </c>
      <c r="N35" s="295">
        <f>N27+N29+N31+N33</f>
        <v>0</v>
      </c>
      <c r="O35" s="498">
        <f>N35</f>
        <v>0</v>
      </c>
      <c r="P35" s="497" t="str">
        <f t="shared" si="4"/>
        <v xml:space="preserve"> </v>
      </c>
      <c r="Q35" s="295">
        <f>Q27+Q29+Q31+Q33</f>
        <v>0</v>
      </c>
      <c r="R35" s="498">
        <f>Q35</f>
        <v>0</v>
      </c>
      <c r="S35" s="294" t="str">
        <f t="shared" si="5"/>
        <v xml:space="preserve"> </v>
      </c>
    </row>
    <row r="36" spans="1:19" ht="32.25" customHeight="1">
      <c r="A36" s="72"/>
      <c r="B36" s="1456" t="s">
        <v>378</v>
      </c>
      <c r="C36" s="1457"/>
      <c r="D36" s="1457"/>
      <c r="E36" s="1457"/>
      <c r="F36" s="1457"/>
      <c r="G36" s="1458"/>
      <c r="H36" s="287" t="s">
        <v>377</v>
      </c>
      <c r="I36" s="295">
        <f>I34-I35</f>
        <v>0</v>
      </c>
      <c r="J36" s="296">
        <f>IF($G$10="","Cell G10 CANNOT be blank",I36*$G$10)</f>
        <v>0</v>
      </c>
      <c r="K36" s="295">
        <f>K34-K35</f>
        <v>107.15</v>
      </c>
      <c r="L36" s="498">
        <f>IF($G$10="","Cell G10 CANNOT be blank",K36*$G$10)</f>
        <v>107.15</v>
      </c>
      <c r="M36" s="293" t="str">
        <f t="shared" si="3"/>
        <v xml:space="preserve"> </v>
      </c>
      <c r="N36" s="295">
        <f>N34-N35</f>
        <v>0</v>
      </c>
      <c r="O36" s="498">
        <f>IF($G$10="","Cell G10 CANNOT be blank",N36*$G$10)</f>
        <v>0</v>
      </c>
      <c r="P36" s="497" t="str">
        <f t="shared" si="4"/>
        <v xml:space="preserve"> </v>
      </c>
      <c r="Q36" s="295">
        <f>Q34-Q35</f>
        <v>0</v>
      </c>
      <c r="R36" s="498">
        <f>IF($G$10="","Cell G10 CANNOT be blank",Q36*$G$10)</f>
        <v>0</v>
      </c>
      <c r="S36" s="1143" t="str">
        <f t="shared" si="5"/>
        <v xml:space="preserve"> </v>
      </c>
    </row>
    <row r="37" spans="1:19" ht="15.75">
      <c r="A37" s="72"/>
      <c r="B37" s="112"/>
      <c r="C37" s="37"/>
      <c r="D37" s="37"/>
      <c r="E37" s="37"/>
      <c r="F37" s="37"/>
      <c r="G37" s="37"/>
      <c r="H37" s="623"/>
      <c r="I37" s="624"/>
      <c r="J37" s="625"/>
      <c r="K37" s="624"/>
      <c r="L37" s="625"/>
      <c r="M37" s="625"/>
      <c r="N37" s="624"/>
      <c r="O37" s="625"/>
      <c r="P37" s="625"/>
      <c r="Q37" s="624"/>
      <c r="R37" s="625"/>
      <c r="S37" s="626"/>
    </row>
    <row r="38" spans="1:19" ht="15.75">
      <c r="A38" s="45" t="s">
        <v>189</v>
      </c>
      <c r="B38" s="158"/>
      <c r="C38" s="158"/>
      <c r="D38" s="285"/>
      <c r="E38" s="285"/>
      <c r="F38" s="285"/>
      <c r="G38" s="285"/>
      <c r="H38" s="622"/>
      <c r="I38" s="494"/>
      <c r="J38" s="284"/>
      <c r="K38" s="284"/>
      <c r="L38" s="284"/>
      <c r="M38" s="284"/>
      <c r="N38" s="284"/>
      <c r="O38" s="284"/>
      <c r="P38" s="284"/>
      <c r="Q38" s="284"/>
      <c r="R38" s="284"/>
      <c r="S38" s="493"/>
    </row>
    <row r="39" spans="1:19" ht="15.75">
      <c r="A39" s="44"/>
      <c r="B39" s="288"/>
      <c r="C39" s="1459" t="s">
        <v>179</v>
      </c>
      <c r="D39" s="1459"/>
      <c r="E39" s="1459"/>
      <c r="F39" s="1459"/>
      <c r="G39" s="1460"/>
      <c r="H39" s="287" t="s">
        <v>183</v>
      </c>
      <c r="I39" s="290"/>
      <c r="J39" s="721"/>
      <c r="K39" s="291">
        <f>142.86-K43</f>
        <v>134.28840000000002</v>
      </c>
      <c r="L39" s="722"/>
      <c r="M39" s="292" t="str">
        <f t="shared" ref="M39:M49" si="6">IF(I39&lt;1," ",IF(K39&lt;1," ",(K39-I39)/I39))</f>
        <v xml:space="preserve"> </v>
      </c>
      <c r="N39" s="291"/>
      <c r="O39" s="723"/>
      <c r="P39" s="293" t="str">
        <f t="shared" ref="P39:P49" si="7">IF(K39&lt;1," ",IF(N39&lt;1," ",(N39-K39)/K39))</f>
        <v xml:space="preserve"> </v>
      </c>
      <c r="Q39" s="291"/>
      <c r="R39" s="722"/>
      <c r="S39" s="294" t="str">
        <f t="shared" ref="S39:S49" si="8">IF(N39&lt;1," ",IF(Q39&lt;1," ",(Q39-N39)/N39))</f>
        <v xml:space="preserve"> </v>
      </c>
    </row>
    <row r="40" spans="1:19" ht="15.75">
      <c r="A40" s="44"/>
      <c r="B40" s="288"/>
      <c r="C40" s="1467" t="s">
        <v>192</v>
      </c>
      <c r="D40" s="1467"/>
      <c r="E40" s="1467"/>
      <c r="F40" s="1467"/>
      <c r="G40" s="1468"/>
      <c r="H40" s="287" t="s">
        <v>184</v>
      </c>
      <c r="I40" s="290"/>
      <c r="J40" s="721"/>
      <c r="K40" s="291"/>
      <c r="L40" s="722"/>
      <c r="M40" s="292" t="str">
        <f t="shared" si="6"/>
        <v xml:space="preserve"> </v>
      </c>
      <c r="N40" s="291"/>
      <c r="O40" s="723"/>
      <c r="P40" s="293" t="str">
        <f t="shared" si="7"/>
        <v xml:space="preserve"> </v>
      </c>
      <c r="Q40" s="291"/>
      <c r="R40" s="722"/>
      <c r="S40" s="294" t="str">
        <f t="shared" si="8"/>
        <v xml:space="preserve"> </v>
      </c>
    </row>
    <row r="41" spans="1:19" ht="15.75">
      <c r="A41" s="44"/>
      <c r="B41" s="288"/>
      <c r="C41" s="1459" t="s">
        <v>180</v>
      </c>
      <c r="D41" s="1459"/>
      <c r="E41" s="1459"/>
      <c r="F41" s="1459"/>
      <c r="G41" s="1460"/>
      <c r="H41" s="287" t="s">
        <v>185</v>
      </c>
      <c r="I41" s="290"/>
      <c r="J41" s="721"/>
      <c r="K41" s="291"/>
      <c r="L41" s="722"/>
      <c r="M41" s="292" t="str">
        <f t="shared" si="6"/>
        <v xml:space="preserve"> </v>
      </c>
      <c r="N41" s="291"/>
      <c r="O41" s="723"/>
      <c r="P41" s="293" t="str">
        <f t="shared" si="7"/>
        <v xml:space="preserve"> </v>
      </c>
      <c r="Q41" s="291"/>
      <c r="R41" s="722"/>
      <c r="S41" s="294" t="str">
        <f t="shared" si="8"/>
        <v xml:space="preserve"> </v>
      </c>
    </row>
    <row r="42" spans="1:19" ht="15.75">
      <c r="A42" s="44"/>
      <c r="B42" s="288"/>
      <c r="C42" s="1467" t="s">
        <v>193</v>
      </c>
      <c r="D42" s="1467"/>
      <c r="E42" s="1467"/>
      <c r="F42" s="1467"/>
      <c r="G42" s="1468"/>
      <c r="H42" s="287" t="s">
        <v>186</v>
      </c>
      <c r="I42" s="290"/>
      <c r="J42" s="721"/>
      <c r="K42" s="291"/>
      <c r="L42" s="722"/>
      <c r="M42" s="292" t="str">
        <f t="shared" si="6"/>
        <v xml:space="preserve"> </v>
      </c>
      <c r="N42" s="291"/>
      <c r="O42" s="723"/>
      <c r="P42" s="293" t="str">
        <f t="shared" si="7"/>
        <v xml:space="preserve"> </v>
      </c>
      <c r="Q42" s="291"/>
      <c r="R42" s="722"/>
      <c r="S42" s="294" t="str">
        <f t="shared" si="8"/>
        <v xml:space="preserve"> </v>
      </c>
    </row>
    <row r="43" spans="1:19" ht="15.75">
      <c r="A43" s="44"/>
      <c r="B43" s="288"/>
      <c r="C43" s="1459" t="s">
        <v>181</v>
      </c>
      <c r="D43" s="1459"/>
      <c r="E43" s="1459"/>
      <c r="F43" s="1459"/>
      <c r="G43" s="1460"/>
      <c r="H43" s="287" t="s">
        <v>187</v>
      </c>
      <c r="I43" s="290"/>
      <c r="J43" s="721"/>
      <c r="K43" s="291">
        <f>142.86*0.06</f>
        <v>8.5716000000000001</v>
      </c>
      <c r="L43" s="722"/>
      <c r="M43" s="292" t="str">
        <f t="shared" si="6"/>
        <v xml:space="preserve"> </v>
      </c>
      <c r="N43" s="291"/>
      <c r="O43" s="723"/>
      <c r="P43" s="293" t="str">
        <f t="shared" si="7"/>
        <v xml:space="preserve"> </v>
      </c>
      <c r="Q43" s="291"/>
      <c r="R43" s="722"/>
      <c r="S43" s="294" t="str">
        <f t="shared" si="8"/>
        <v xml:space="preserve"> </v>
      </c>
    </row>
    <row r="44" spans="1:19" ht="15.75">
      <c r="A44" s="44"/>
      <c r="B44" s="288"/>
      <c r="C44" s="1467" t="s">
        <v>194</v>
      </c>
      <c r="D44" s="1467"/>
      <c r="E44" s="1467"/>
      <c r="F44" s="1467"/>
      <c r="G44" s="1468"/>
      <c r="H44" s="287" t="s">
        <v>198</v>
      </c>
      <c r="I44" s="290"/>
      <c r="J44" s="721"/>
      <c r="K44" s="291"/>
      <c r="L44" s="722"/>
      <c r="M44" s="292" t="str">
        <f t="shared" si="6"/>
        <v xml:space="preserve"> </v>
      </c>
      <c r="N44" s="291"/>
      <c r="O44" s="723"/>
      <c r="P44" s="293" t="str">
        <f t="shared" si="7"/>
        <v xml:space="preserve"> </v>
      </c>
      <c r="Q44" s="291"/>
      <c r="R44" s="722"/>
      <c r="S44" s="294" t="str">
        <f t="shared" si="8"/>
        <v xml:space="preserve"> </v>
      </c>
    </row>
    <row r="45" spans="1:19" ht="15.75">
      <c r="A45" s="44"/>
      <c r="B45" s="288"/>
      <c r="C45" s="1459" t="s">
        <v>195</v>
      </c>
      <c r="D45" s="1459"/>
      <c r="E45" s="1459"/>
      <c r="F45" s="1459"/>
      <c r="G45" s="1460"/>
      <c r="H45" s="287" t="s">
        <v>199</v>
      </c>
      <c r="I45" s="290"/>
      <c r="J45" s="721"/>
      <c r="K45" s="291"/>
      <c r="L45" s="722"/>
      <c r="M45" s="292" t="str">
        <f t="shared" si="6"/>
        <v xml:space="preserve"> </v>
      </c>
      <c r="N45" s="291"/>
      <c r="O45" s="723"/>
      <c r="P45" s="293" t="str">
        <f t="shared" si="7"/>
        <v xml:space="preserve"> </v>
      </c>
      <c r="Q45" s="291"/>
      <c r="R45" s="722"/>
      <c r="S45" s="294" t="str">
        <f t="shared" si="8"/>
        <v xml:space="preserve"> </v>
      </c>
    </row>
    <row r="46" spans="1:19" ht="15.75">
      <c r="A46" s="44"/>
      <c r="B46" s="288"/>
      <c r="C46" s="1467" t="s">
        <v>196</v>
      </c>
      <c r="D46" s="1467"/>
      <c r="E46" s="1467"/>
      <c r="F46" s="1467"/>
      <c r="G46" s="1468"/>
      <c r="H46" s="287" t="s">
        <v>200</v>
      </c>
      <c r="I46" s="290"/>
      <c r="J46" s="721"/>
      <c r="K46" s="291"/>
      <c r="L46" s="722"/>
      <c r="M46" s="292" t="str">
        <f t="shared" si="6"/>
        <v xml:space="preserve"> </v>
      </c>
      <c r="N46" s="291"/>
      <c r="O46" s="723"/>
      <c r="P46" s="293" t="str">
        <f t="shared" si="7"/>
        <v xml:space="preserve"> </v>
      </c>
      <c r="Q46" s="291"/>
      <c r="R46" s="722"/>
      <c r="S46" s="294" t="str">
        <f t="shared" si="8"/>
        <v xml:space="preserve"> </v>
      </c>
    </row>
    <row r="47" spans="1:19" ht="33" customHeight="1">
      <c r="A47" s="72"/>
      <c r="B47" s="1456" t="s">
        <v>380</v>
      </c>
      <c r="C47" s="1457"/>
      <c r="D47" s="1457"/>
      <c r="E47" s="1457"/>
      <c r="F47" s="1457"/>
      <c r="G47" s="1458"/>
      <c r="H47" s="287" t="s">
        <v>201</v>
      </c>
      <c r="I47" s="295">
        <f>I39+I41+I43+I45</f>
        <v>0</v>
      </c>
      <c r="J47" s="721"/>
      <c r="K47" s="295">
        <f>K39+K41+K43+K45</f>
        <v>142.86000000000001</v>
      </c>
      <c r="L47" s="722"/>
      <c r="M47" s="293" t="str">
        <f t="shared" si="6"/>
        <v xml:space="preserve"> </v>
      </c>
      <c r="N47" s="295">
        <f>N39+N41+N43+N45</f>
        <v>0</v>
      </c>
      <c r="O47" s="722"/>
      <c r="P47" s="497" t="str">
        <f t="shared" si="7"/>
        <v xml:space="preserve"> </v>
      </c>
      <c r="Q47" s="295">
        <f>Q39+Q41+Q43+Q45</f>
        <v>0</v>
      </c>
      <c r="R47" s="722"/>
      <c r="S47" s="294" t="str">
        <f t="shared" si="8"/>
        <v xml:space="preserve"> </v>
      </c>
    </row>
    <row r="48" spans="1:19" ht="15.75">
      <c r="A48" s="72"/>
      <c r="B48" s="1456" t="s">
        <v>381</v>
      </c>
      <c r="C48" s="1457"/>
      <c r="D48" s="1457"/>
      <c r="E48" s="1457"/>
      <c r="F48" s="1457"/>
      <c r="G48" s="1458"/>
      <c r="H48" s="287" t="s">
        <v>202</v>
      </c>
      <c r="I48" s="295">
        <f>I40+I42+I44+I46</f>
        <v>0</v>
      </c>
      <c r="J48" s="296">
        <f>I48</f>
        <v>0</v>
      </c>
      <c r="K48" s="295">
        <f>K40+K42+K44+K46</f>
        <v>0</v>
      </c>
      <c r="L48" s="498">
        <f>K48</f>
        <v>0</v>
      </c>
      <c r="M48" s="293" t="str">
        <f t="shared" si="6"/>
        <v xml:space="preserve"> </v>
      </c>
      <c r="N48" s="295">
        <f>N40+N42+N44+N46</f>
        <v>0</v>
      </c>
      <c r="O48" s="498">
        <f>N48</f>
        <v>0</v>
      </c>
      <c r="P48" s="497" t="str">
        <f t="shared" si="7"/>
        <v xml:space="preserve"> </v>
      </c>
      <c r="Q48" s="295">
        <f>Q40+Q42+Q44+Q46</f>
        <v>0</v>
      </c>
      <c r="R48" s="498">
        <f>Q48</f>
        <v>0</v>
      </c>
      <c r="S48" s="294" t="str">
        <f t="shared" si="8"/>
        <v xml:space="preserve"> </v>
      </c>
    </row>
    <row r="49" spans="1:19" ht="30.75" customHeight="1">
      <c r="A49" s="72"/>
      <c r="B49" s="1456" t="s">
        <v>378</v>
      </c>
      <c r="C49" s="1457"/>
      <c r="D49" s="1457"/>
      <c r="E49" s="1457"/>
      <c r="F49" s="1457"/>
      <c r="G49" s="1458"/>
      <c r="H49" s="287" t="s">
        <v>377</v>
      </c>
      <c r="I49" s="295">
        <f>I47-I48</f>
        <v>0</v>
      </c>
      <c r="J49" s="296">
        <f>IF($G$10="","Cell G10 CANNOT be blank",I49*$G$10)</f>
        <v>0</v>
      </c>
      <c r="K49" s="295">
        <f>K47-K48</f>
        <v>142.86000000000001</v>
      </c>
      <c r="L49" s="498">
        <f>IF($G$10="","Cell G10 CANNOT be blank",K49*$G$10)</f>
        <v>142.86000000000001</v>
      </c>
      <c r="M49" s="293" t="str">
        <f t="shared" si="6"/>
        <v xml:space="preserve"> </v>
      </c>
      <c r="N49" s="295">
        <f>N47-N48</f>
        <v>0</v>
      </c>
      <c r="O49" s="498">
        <f>IF($G$10="","Cell G10 CANNOT be blank",N49*$G$10)</f>
        <v>0</v>
      </c>
      <c r="P49" s="497" t="str">
        <f t="shared" si="7"/>
        <v xml:space="preserve"> </v>
      </c>
      <c r="Q49" s="295">
        <f>Q47-Q48</f>
        <v>0</v>
      </c>
      <c r="R49" s="498">
        <f>IF($G$10="","Cell G10 CANNOT be blank",Q49*$G$10)</f>
        <v>0</v>
      </c>
      <c r="S49" s="1143" t="str">
        <f t="shared" si="8"/>
        <v xml:space="preserve"> </v>
      </c>
    </row>
    <row r="50" spans="1:19" ht="15.75">
      <c r="A50" s="44"/>
      <c r="B50" s="37"/>
      <c r="C50" s="37"/>
      <c r="D50" s="37"/>
      <c r="E50" s="37"/>
      <c r="F50" s="37"/>
      <c r="G50" s="37"/>
      <c r="H50" s="623"/>
      <c r="I50" s="624"/>
      <c r="J50" s="625"/>
      <c r="K50" s="624"/>
      <c r="L50" s="625"/>
      <c r="M50" s="625"/>
      <c r="N50" s="624"/>
      <c r="O50" s="625"/>
      <c r="P50" s="625"/>
      <c r="Q50" s="624"/>
      <c r="R50" s="625"/>
      <c r="S50" s="626"/>
    </row>
    <row r="51" spans="1:19" ht="15.75">
      <c r="A51" s="45" t="s">
        <v>190</v>
      </c>
      <c r="B51" s="158"/>
      <c r="C51" s="158"/>
      <c r="D51" s="285"/>
      <c r="E51" s="285"/>
      <c r="F51" s="285"/>
      <c r="G51" s="285"/>
      <c r="H51" s="622"/>
      <c r="I51" s="494"/>
      <c r="J51" s="284"/>
      <c r="K51" s="284"/>
      <c r="L51" s="284"/>
      <c r="M51" s="284"/>
      <c r="N51" s="284"/>
      <c r="O51" s="284"/>
      <c r="P51" s="284"/>
      <c r="Q51" s="284"/>
      <c r="R51" s="284"/>
      <c r="S51" s="493"/>
    </row>
    <row r="52" spans="1:19" ht="15.75">
      <c r="A52" s="44"/>
      <c r="B52" s="288"/>
      <c r="C52" s="289" t="s">
        <v>179</v>
      </c>
      <c r="D52" s="286"/>
      <c r="E52" s="286"/>
      <c r="F52" s="286"/>
      <c r="G52" s="286"/>
      <c r="H52" s="287" t="s">
        <v>183</v>
      </c>
      <c r="I52" s="290">
        <v>62.28</v>
      </c>
      <c r="J52" s="721"/>
      <c r="K52" s="291">
        <v>335.73040000000003</v>
      </c>
      <c r="L52" s="722"/>
      <c r="M52" s="292">
        <f t="shared" ref="M52:M62" si="9">IF(I52&lt;1," ",IF(K52&lt;1," ",(K52-I52)/I52))</f>
        <v>4.3906615285806048</v>
      </c>
      <c r="N52" s="291"/>
      <c r="O52" s="723"/>
      <c r="P52" s="293" t="str">
        <f t="shared" ref="P52:P62" si="10">IF(K52&lt;1," ",IF(N52&lt;1," ",(N52-K52)/K52))</f>
        <v xml:space="preserve"> </v>
      </c>
      <c r="Q52" s="291"/>
      <c r="R52" s="722"/>
      <c r="S52" s="294" t="str">
        <f t="shared" ref="S52:S62" si="11">IF(N52&lt;1," ",IF(Q52&lt;1," ",(Q52-N52)/N52))</f>
        <v xml:space="preserve"> </v>
      </c>
    </row>
    <row r="53" spans="1:19" ht="15.75">
      <c r="A53" s="44"/>
      <c r="B53" s="288"/>
      <c r="C53" s="146" t="s">
        <v>192</v>
      </c>
      <c r="D53" s="286"/>
      <c r="E53" s="286"/>
      <c r="F53" s="286"/>
      <c r="G53" s="286"/>
      <c r="H53" s="287" t="s">
        <v>184</v>
      </c>
      <c r="I53" s="290"/>
      <c r="J53" s="721"/>
      <c r="K53" s="291"/>
      <c r="L53" s="722"/>
      <c r="M53" s="292" t="str">
        <f t="shared" si="9"/>
        <v xml:space="preserve"> </v>
      </c>
      <c r="N53" s="291"/>
      <c r="O53" s="723"/>
      <c r="P53" s="293" t="str">
        <f t="shared" si="10"/>
        <v xml:space="preserve"> </v>
      </c>
      <c r="Q53" s="291"/>
      <c r="R53" s="722"/>
      <c r="S53" s="294" t="str">
        <f t="shared" si="11"/>
        <v xml:space="preserve"> </v>
      </c>
    </row>
    <row r="54" spans="1:19" ht="15.75">
      <c r="A54" s="44"/>
      <c r="B54" s="288"/>
      <c r="C54" s="289" t="s">
        <v>180</v>
      </c>
      <c r="D54" s="286"/>
      <c r="E54" s="286"/>
      <c r="F54" s="286"/>
      <c r="G54" s="286"/>
      <c r="H54" s="287" t="s">
        <v>185</v>
      </c>
      <c r="I54" s="290"/>
      <c r="J54" s="721"/>
      <c r="K54" s="291"/>
      <c r="L54" s="722"/>
      <c r="M54" s="292" t="str">
        <f t="shared" si="9"/>
        <v xml:space="preserve"> </v>
      </c>
      <c r="N54" s="291"/>
      <c r="O54" s="723"/>
      <c r="P54" s="293" t="str">
        <f t="shared" si="10"/>
        <v xml:space="preserve"> </v>
      </c>
      <c r="Q54" s="291"/>
      <c r="R54" s="722"/>
      <c r="S54" s="294" t="str">
        <f t="shared" si="11"/>
        <v xml:space="preserve"> </v>
      </c>
    </row>
    <row r="55" spans="1:19" ht="15.75">
      <c r="A55" s="44"/>
      <c r="B55" s="288"/>
      <c r="C55" s="146" t="s">
        <v>193</v>
      </c>
      <c r="D55" s="286"/>
      <c r="E55" s="286"/>
      <c r="F55" s="286"/>
      <c r="G55" s="286"/>
      <c r="H55" s="287" t="s">
        <v>186</v>
      </c>
      <c r="I55" s="290"/>
      <c r="J55" s="721"/>
      <c r="K55" s="291"/>
      <c r="L55" s="722"/>
      <c r="M55" s="292" t="str">
        <f t="shared" si="9"/>
        <v xml:space="preserve"> </v>
      </c>
      <c r="N55" s="291"/>
      <c r="O55" s="723"/>
      <c r="P55" s="293" t="str">
        <f t="shared" si="10"/>
        <v xml:space="preserve"> </v>
      </c>
      <c r="Q55" s="291"/>
      <c r="R55" s="722"/>
      <c r="S55" s="294" t="str">
        <f t="shared" si="11"/>
        <v xml:space="preserve"> </v>
      </c>
    </row>
    <row r="56" spans="1:19" ht="15.75">
      <c r="A56" s="44"/>
      <c r="B56" s="288"/>
      <c r="C56" s="289" t="s">
        <v>181</v>
      </c>
      <c r="D56" s="286"/>
      <c r="E56" s="286"/>
      <c r="F56" s="286"/>
      <c r="G56" s="286"/>
      <c r="H56" s="287" t="s">
        <v>187</v>
      </c>
      <c r="I56" s="290"/>
      <c r="J56" s="721"/>
      <c r="K56" s="291">
        <v>21.429600000000001</v>
      </c>
      <c r="L56" s="722"/>
      <c r="M56" s="292" t="str">
        <f t="shared" si="9"/>
        <v xml:space="preserve"> </v>
      </c>
      <c r="N56" s="291"/>
      <c r="O56" s="723"/>
      <c r="P56" s="293" t="str">
        <f t="shared" si="10"/>
        <v xml:space="preserve"> </v>
      </c>
      <c r="Q56" s="291"/>
      <c r="R56" s="722"/>
      <c r="S56" s="294" t="str">
        <f t="shared" si="11"/>
        <v xml:space="preserve"> </v>
      </c>
    </row>
    <row r="57" spans="1:19" ht="15.75">
      <c r="A57" s="44"/>
      <c r="B57" s="288"/>
      <c r="C57" s="146" t="s">
        <v>194</v>
      </c>
      <c r="D57" s="286"/>
      <c r="E57" s="286"/>
      <c r="F57" s="286"/>
      <c r="G57" s="286"/>
      <c r="H57" s="287" t="s">
        <v>198</v>
      </c>
      <c r="I57" s="290"/>
      <c r="J57" s="721"/>
      <c r="K57" s="291"/>
      <c r="L57" s="722"/>
      <c r="M57" s="292" t="str">
        <f t="shared" si="9"/>
        <v xml:space="preserve"> </v>
      </c>
      <c r="N57" s="291"/>
      <c r="O57" s="723"/>
      <c r="P57" s="293" t="str">
        <f t="shared" si="10"/>
        <v xml:space="preserve"> </v>
      </c>
      <c r="Q57" s="291"/>
      <c r="R57" s="722"/>
      <c r="S57" s="294" t="str">
        <f t="shared" si="11"/>
        <v xml:space="preserve"> </v>
      </c>
    </row>
    <row r="58" spans="1:19" ht="15.75">
      <c r="A58" s="44"/>
      <c r="B58" s="288"/>
      <c r="C58" s="289" t="s">
        <v>195</v>
      </c>
      <c r="D58" s="286"/>
      <c r="E58" s="286"/>
      <c r="F58" s="286"/>
      <c r="G58" s="286"/>
      <c r="H58" s="287" t="s">
        <v>199</v>
      </c>
      <c r="I58" s="290"/>
      <c r="J58" s="721"/>
      <c r="K58" s="291"/>
      <c r="L58" s="722"/>
      <c r="M58" s="292" t="str">
        <f t="shared" si="9"/>
        <v xml:space="preserve"> </v>
      </c>
      <c r="N58" s="291"/>
      <c r="O58" s="723"/>
      <c r="P58" s="293" t="str">
        <f t="shared" si="10"/>
        <v xml:space="preserve"> </v>
      </c>
      <c r="Q58" s="291"/>
      <c r="R58" s="722"/>
      <c r="S58" s="294" t="str">
        <f t="shared" si="11"/>
        <v xml:space="preserve"> </v>
      </c>
    </row>
    <row r="59" spans="1:19" ht="15.75">
      <c r="A59" s="44"/>
      <c r="B59" s="288"/>
      <c r="C59" s="146" t="s">
        <v>196</v>
      </c>
      <c r="D59" s="286"/>
      <c r="E59" s="286"/>
      <c r="F59" s="286"/>
      <c r="G59" s="286"/>
      <c r="H59" s="287" t="s">
        <v>200</v>
      </c>
      <c r="I59" s="290"/>
      <c r="J59" s="721"/>
      <c r="K59" s="291"/>
      <c r="L59" s="722"/>
      <c r="M59" s="292" t="str">
        <f t="shared" si="9"/>
        <v xml:space="preserve"> </v>
      </c>
      <c r="N59" s="291"/>
      <c r="O59" s="723"/>
      <c r="P59" s="293" t="str">
        <f t="shared" si="10"/>
        <v xml:space="preserve"> </v>
      </c>
      <c r="Q59" s="291"/>
      <c r="R59" s="722"/>
      <c r="S59" s="294" t="str">
        <f t="shared" si="11"/>
        <v xml:space="preserve"> </v>
      </c>
    </row>
    <row r="60" spans="1:19" ht="31.5" customHeight="1">
      <c r="A60" s="72"/>
      <c r="B60" s="1456" t="s">
        <v>380</v>
      </c>
      <c r="C60" s="1457"/>
      <c r="D60" s="1457"/>
      <c r="E60" s="1457"/>
      <c r="F60" s="1457"/>
      <c r="G60" s="1458"/>
      <c r="H60" s="287" t="s">
        <v>201</v>
      </c>
      <c r="I60" s="295">
        <f>I52+I54+I56+I58</f>
        <v>62.28</v>
      </c>
      <c r="J60" s="721"/>
      <c r="K60" s="295">
        <f>K52+K54+K56+K58</f>
        <v>357.16</v>
      </c>
      <c r="L60" s="722"/>
      <c r="M60" s="293">
        <f t="shared" si="9"/>
        <v>4.7347463070006421</v>
      </c>
      <c r="N60" s="295">
        <f>N52+N54+N56+N58</f>
        <v>0</v>
      </c>
      <c r="O60" s="722"/>
      <c r="P60" s="497" t="str">
        <f t="shared" si="10"/>
        <v xml:space="preserve"> </v>
      </c>
      <c r="Q60" s="295">
        <f>Q52+Q54+Q56+Q58</f>
        <v>0</v>
      </c>
      <c r="R60" s="722"/>
      <c r="S60" s="294" t="str">
        <f t="shared" si="11"/>
        <v xml:space="preserve"> </v>
      </c>
    </row>
    <row r="61" spans="1:19" ht="15.75">
      <c r="A61" s="72"/>
      <c r="B61" s="1456" t="s">
        <v>381</v>
      </c>
      <c r="C61" s="1457"/>
      <c r="D61" s="1457"/>
      <c r="E61" s="1457"/>
      <c r="F61" s="1457"/>
      <c r="G61" s="1458"/>
      <c r="H61" s="287" t="s">
        <v>202</v>
      </c>
      <c r="I61" s="295">
        <f>I53+I55+I57+I59</f>
        <v>0</v>
      </c>
      <c r="J61" s="296">
        <f>I61</f>
        <v>0</v>
      </c>
      <c r="K61" s="295">
        <f>K53+K55+K57+K59</f>
        <v>0</v>
      </c>
      <c r="L61" s="498">
        <f>K61</f>
        <v>0</v>
      </c>
      <c r="M61" s="293" t="str">
        <f t="shared" si="9"/>
        <v xml:space="preserve"> </v>
      </c>
      <c r="N61" s="295">
        <f>N53+N55+N57+N59</f>
        <v>0</v>
      </c>
      <c r="O61" s="498">
        <f>N61</f>
        <v>0</v>
      </c>
      <c r="P61" s="497" t="str">
        <f t="shared" si="10"/>
        <v xml:space="preserve"> </v>
      </c>
      <c r="Q61" s="295">
        <f>Q53+Q55+Q57+Q59</f>
        <v>0</v>
      </c>
      <c r="R61" s="498">
        <f>Q61</f>
        <v>0</v>
      </c>
      <c r="S61" s="294" t="str">
        <f t="shared" si="11"/>
        <v xml:space="preserve"> </v>
      </c>
    </row>
    <row r="62" spans="1:19" ht="34.5" customHeight="1">
      <c r="A62" s="72"/>
      <c r="B62" s="1456" t="s">
        <v>378</v>
      </c>
      <c r="C62" s="1457"/>
      <c r="D62" s="1457"/>
      <c r="E62" s="1457"/>
      <c r="F62" s="1457"/>
      <c r="G62" s="1458"/>
      <c r="H62" s="287" t="s">
        <v>377</v>
      </c>
      <c r="I62" s="295">
        <f>I60-I61</f>
        <v>62.28</v>
      </c>
      <c r="J62" s="296">
        <f>IF($G$10="","Cell G10 CANNOT be blank",I62*$G$10)</f>
        <v>62.28</v>
      </c>
      <c r="K62" s="295">
        <f>K60-K61</f>
        <v>357.16</v>
      </c>
      <c r="L62" s="498">
        <f>IF($G$10="","Cell G10 CANNOT be blank",K62*$G$10)</f>
        <v>357.16</v>
      </c>
      <c r="M62" s="293">
        <f t="shared" si="9"/>
        <v>4.7347463070006421</v>
      </c>
      <c r="N62" s="295">
        <f>N60-N61</f>
        <v>0</v>
      </c>
      <c r="O62" s="498">
        <f>IF($G$10="","Cell G10 CANNOT be blank",N62*$G$10)</f>
        <v>0</v>
      </c>
      <c r="P62" s="497" t="str">
        <f t="shared" si="10"/>
        <v xml:space="preserve"> </v>
      </c>
      <c r="Q62" s="295">
        <f>Q60-Q61</f>
        <v>0</v>
      </c>
      <c r="R62" s="498">
        <f>IF($G$10="","Cell G10 CANNOT be blank",Q62*$G$10)</f>
        <v>0</v>
      </c>
      <c r="S62" s="1143" t="str">
        <f t="shared" si="11"/>
        <v xml:space="preserve"> </v>
      </c>
    </row>
    <row r="63" spans="1:19" ht="15.75">
      <c r="A63" s="44"/>
      <c r="B63" s="37"/>
      <c r="C63" s="37"/>
      <c r="D63" s="37"/>
      <c r="E63" s="37"/>
      <c r="F63" s="37"/>
      <c r="G63" s="37"/>
      <c r="H63" s="623"/>
      <c r="I63" s="624"/>
      <c r="J63" s="625"/>
      <c r="K63" s="624"/>
      <c r="L63" s="625"/>
      <c r="M63" s="625"/>
      <c r="N63" s="624"/>
      <c r="O63" s="625"/>
      <c r="P63" s="625"/>
      <c r="Q63" s="624"/>
      <c r="R63" s="625"/>
      <c r="S63" s="626"/>
    </row>
    <row r="64" spans="1:19" ht="15.75">
      <c r="A64" s="45" t="s">
        <v>191</v>
      </c>
      <c r="B64" s="158"/>
      <c r="C64" s="158"/>
      <c r="D64" s="285"/>
      <c r="E64" s="285"/>
      <c r="F64" s="285"/>
      <c r="G64" s="285"/>
      <c r="H64" s="622"/>
      <c r="I64" s="494"/>
      <c r="J64" s="284"/>
      <c r="K64" s="284"/>
      <c r="L64" s="284"/>
      <c r="M64" s="284"/>
      <c r="N64" s="284"/>
      <c r="O64" s="284"/>
      <c r="P64" s="284"/>
      <c r="Q64" s="284"/>
      <c r="R64" s="284"/>
      <c r="S64" s="493"/>
    </row>
    <row r="65" spans="1:19" ht="15.75">
      <c r="A65" s="44"/>
      <c r="B65" s="288"/>
      <c r="C65" s="1459" t="s">
        <v>179</v>
      </c>
      <c r="D65" s="1459"/>
      <c r="E65" s="1459"/>
      <c r="F65" s="1459"/>
      <c r="G65" s="1460"/>
      <c r="H65" s="287" t="s">
        <v>183</v>
      </c>
      <c r="I65" s="295">
        <f t="shared" ref="I65:I72" si="12">I12+I26+I39+I52</f>
        <v>62.28</v>
      </c>
      <c r="J65" s="721"/>
      <c r="K65" s="297">
        <f t="shared" ref="K65:K72" si="13">K12+K26+K39+K52</f>
        <v>671.46080000000006</v>
      </c>
      <c r="L65" s="722"/>
      <c r="M65" s="292">
        <f t="shared" ref="M65:M75" si="14">IF(I65&lt;1," ",IF(K65&lt;1," ",(K65-I65)/I65))</f>
        <v>9.7813230571612095</v>
      </c>
      <c r="N65" s="297">
        <f t="shared" ref="N65:N72" si="15">N12+N26+N39+N52</f>
        <v>0</v>
      </c>
      <c r="O65" s="723"/>
      <c r="P65" s="293" t="str">
        <f t="shared" ref="P65:P75" si="16">IF(K65&lt;1," ",IF(N65&lt;1," ",(N65-K65)/K65))</f>
        <v xml:space="preserve"> </v>
      </c>
      <c r="Q65" s="297">
        <f t="shared" ref="Q65:Q72" si="17">Q12+Q26+Q39+Q52</f>
        <v>0</v>
      </c>
      <c r="R65" s="722"/>
      <c r="S65" s="294" t="str">
        <f t="shared" ref="S65:S75" si="18">IF(N65&lt;1," ",IF(Q65&lt;1," ",(Q65-N65)/N65))</f>
        <v xml:space="preserve"> </v>
      </c>
    </row>
    <row r="66" spans="1:19" ht="15.75">
      <c r="A66" s="44"/>
      <c r="B66" s="288"/>
      <c r="C66" s="1467" t="s">
        <v>192</v>
      </c>
      <c r="D66" s="1467"/>
      <c r="E66" s="1467"/>
      <c r="F66" s="1467"/>
      <c r="G66" s="1468"/>
      <c r="H66" s="287" t="s">
        <v>184</v>
      </c>
      <c r="I66" s="295">
        <f t="shared" si="12"/>
        <v>0</v>
      </c>
      <c r="J66" s="721"/>
      <c r="K66" s="297">
        <f t="shared" si="13"/>
        <v>0</v>
      </c>
      <c r="L66" s="722"/>
      <c r="M66" s="292" t="str">
        <f t="shared" si="14"/>
        <v xml:space="preserve"> </v>
      </c>
      <c r="N66" s="297">
        <f t="shared" si="15"/>
        <v>0</v>
      </c>
      <c r="O66" s="723"/>
      <c r="P66" s="293" t="str">
        <f t="shared" si="16"/>
        <v xml:space="preserve"> </v>
      </c>
      <c r="Q66" s="297">
        <f t="shared" si="17"/>
        <v>0</v>
      </c>
      <c r="R66" s="722"/>
      <c r="S66" s="294" t="str">
        <f t="shared" si="18"/>
        <v xml:space="preserve"> </v>
      </c>
    </row>
    <row r="67" spans="1:19" ht="15.75">
      <c r="A67" s="44"/>
      <c r="B67" s="288"/>
      <c r="C67" s="1459" t="s">
        <v>180</v>
      </c>
      <c r="D67" s="1459"/>
      <c r="E67" s="1459"/>
      <c r="F67" s="1459"/>
      <c r="G67" s="1460"/>
      <c r="H67" s="287" t="s">
        <v>185</v>
      </c>
      <c r="I67" s="295">
        <f t="shared" si="12"/>
        <v>0</v>
      </c>
      <c r="J67" s="721"/>
      <c r="K67" s="297">
        <f t="shared" si="13"/>
        <v>0</v>
      </c>
      <c r="L67" s="722"/>
      <c r="M67" s="292" t="str">
        <f t="shared" si="14"/>
        <v xml:space="preserve"> </v>
      </c>
      <c r="N67" s="297">
        <f t="shared" si="15"/>
        <v>0</v>
      </c>
      <c r="O67" s="723"/>
      <c r="P67" s="293" t="str">
        <f t="shared" si="16"/>
        <v xml:space="preserve"> </v>
      </c>
      <c r="Q67" s="297">
        <f t="shared" si="17"/>
        <v>0</v>
      </c>
      <c r="R67" s="722"/>
      <c r="S67" s="294" t="str">
        <f t="shared" si="18"/>
        <v xml:space="preserve"> </v>
      </c>
    </row>
    <row r="68" spans="1:19" ht="15.75">
      <c r="A68" s="44"/>
      <c r="B68" s="288"/>
      <c r="C68" s="1467" t="s">
        <v>193</v>
      </c>
      <c r="D68" s="1467"/>
      <c r="E68" s="1467"/>
      <c r="F68" s="1467"/>
      <c r="G68" s="1468"/>
      <c r="H68" s="287" t="s">
        <v>186</v>
      </c>
      <c r="I68" s="295">
        <f t="shared" si="12"/>
        <v>0</v>
      </c>
      <c r="J68" s="721"/>
      <c r="K68" s="297">
        <f t="shared" si="13"/>
        <v>0</v>
      </c>
      <c r="L68" s="722"/>
      <c r="M68" s="292" t="str">
        <f t="shared" si="14"/>
        <v xml:space="preserve"> </v>
      </c>
      <c r="N68" s="297">
        <f t="shared" si="15"/>
        <v>0</v>
      </c>
      <c r="O68" s="723"/>
      <c r="P68" s="293" t="str">
        <f t="shared" si="16"/>
        <v xml:space="preserve"> </v>
      </c>
      <c r="Q68" s="297">
        <f t="shared" si="17"/>
        <v>0</v>
      </c>
      <c r="R68" s="722"/>
      <c r="S68" s="294" t="str">
        <f t="shared" si="18"/>
        <v xml:space="preserve"> </v>
      </c>
    </row>
    <row r="69" spans="1:19" ht="15.75">
      <c r="A69" s="44"/>
      <c r="B69" s="288"/>
      <c r="C69" s="1459" t="s">
        <v>181</v>
      </c>
      <c r="D69" s="1459"/>
      <c r="E69" s="1459"/>
      <c r="F69" s="1459"/>
      <c r="G69" s="1460"/>
      <c r="H69" s="287" t="s">
        <v>187</v>
      </c>
      <c r="I69" s="295">
        <f t="shared" si="12"/>
        <v>0</v>
      </c>
      <c r="J69" s="721"/>
      <c r="K69" s="297">
        <f t="shared" si="13"/>
        <v>42.859200000000001</v>
      </c>
      <c r="L69" s="722"/>
      <c r="M69" s="292" t="str">
        <f t="shared" si="14"/>
        <v xml:space="preserve"> </v>
      </c>
      <c r="N69" s="297">
        <f t="shared" si="15"/>
        <v>0</v>
      </c>
      <c r="O69" s="723"/>
      <c r="P69" s="293" t="str">
        <f t="shared" si="16"/>
        <v xml:space="preserve"> </v>
      </c>
      <c r="Q69" s="297">
        <f t="shared" si="17"/>
        <v>0</v>
      </c>
      <c r="R69" s="722"/>
      <c r="S69" s="294" t="str">
        <f t="shared" si="18"/>
        <v xml:space="preserve"> </v>
      </c>
    </row>
    <row r="70" spans="1:19" ht="15.75">
      <c r="A70" s="113"/>
      <c r="B70" s="288"/>
      <c r="C70" s="1467" t="s">
        <v>194</v>
      </c>
      <c r="D70" s="1467"/>
      <c r="E70" s="1467"/>
      <c r="F70" s="1467"/>
      <c r="G70" s="1468"/>
      <c r="H70" s="287" t="s">
        <v>198</v>
      </c>
      <c r="I70" s="295">
        <f t="shared" si="12"/>
        <v>0</v>
      </c>
      <c r="J70" s="721"/>
      <c r="K70" s="297">
        <f t="shared" si="13"/>
        <v>0</v>
      </c>
      <c r="L70" s="722"/>
      <c r="M70" s="292" t="str">
        <f t="shared" si="14"/>
        <v xml:space="preserve"> </v>
      </c>
      <c r="N70" s="297">
        <f t="shared" si="15"/>
        <v>0</v>
      </c>
      <c r="O70" s="723"/>
      <c r="P70" s="293" t="str">
        <f t="shared" si="16"/>
        <v xml:space="preserve"> </v>
      </c>
      <c r="Q70" s="297">
        <f t="shared" si="17"/>
        <v>0</v>
      </c>
      <c r="R70" s="722"/>
      <c r="S70" s="294" t="str">
        <f t="shared" si="18"/>
        <v xml:space="preserve"> </v>
      </c>
    </row>
    <row r="71" spans="1:19" ht="15.75">
      <c r="A71" s="113"/>
      <c r="B71" s="288"/>
      <c r="C71" s="1459" t="s">
        <v>195</v>
      </c>
      <c r="D71" s="1459"/>
      <c r="E71" s="1459"/>
      <c r="F71" s="1459"/>
      <c r="G71" s="1460"/>
      <c r="H71" s="287" t="s">
        <v>199</v>
      </c>
      <c r="I71" s="295">
        <f t="shared" si="12"/>
        <v>0</v>
      </c>
      <c r="J71" s="721"/>
      <c r="K71" s="297">
        <f t="shared" si="13"/>
        <v>0</v>
      </c>
      <c r="L71" s="722"/>
      <c r="M71" s="292" t="str">
        <f t="shared" si="14"/>
        <v xml:space="preserve"> </v>
      </c>
      <c r="N71" s="297">
        <f t="shared" si="15"/>
        <v>0</v>
      </c>
      <c r="O71" s="723"/>
      <c r="P71" s="293" t="str">
        <f t="shared" si="16"/>
        <v xml:space="preserve"> </v>
      </c>
      <c r="Q71" s="297">
        <f t="shared" si="17"/>
        <v>0</v>
      </c>
      <c r="R71" s="722"/>
      <c r="S71" s="294" t="str">
        <f t="shared" si="18"/>
        <v xml:space="preserve"> </v>
      </c>
    </row>
    <row r="72" spans="1:19" ht="15.75">
      <c r="A72" s="113"/>
      <c r="B72" s="288"/>
      <c r="C72" s="1467" t="s">
        <v>196</v>
      </c>
      <c r="D72" s="1467"/>
      <c r="E72" s="1467"/>
      <c r="F72" s="1467"/>
      <c r="G72" s="1468"/>
      <c r="H72" s="287" t="s">
        <v>200</v>
      </c>
      <c r="I72" s="295">
        <f t="shared" si="12"/>
        <v>0</v>
      </c>
      <c r="J72" s="721"/>
      <c r="K72" s="297">
        <f t="shared" si="13"/>
        <v>0</v>
      </c>
      <c r="L72" s="722"/>
      <c r="M72" s="292" t="str">
        <f t="shared" si="14"/>
        <v xml:space="preserve"> </v>
      </c>
      <c r="N72" s="297">
        <f t="shared" si="15"/>
        <v>0</v>
      </c>
      <c r="O72" s="723"/>
      <c r="P72" s="293" t="str">
        <f t="shared" si="16"/>
        <v xml:space="preserve"> </v>
      </c>
      <c r="Q72" s="297">
        <f t="shared" si="17"/>
        <v>0</v>
      </c>
      <c r="R72" s="722"/>
      <c r="S72" s="294" t="str">
        <f t="shared" si="18"/>
        <v xml:space="preserve"> </v>
      </c>
    </row>
    <row r="73" spans="1:19" ht="32.25" customHeight="1">
      <c r="A73" s="113"/>
      <c r="B73" s="1456" t="s">
        <v>380</v>
      </c>
      <c r="C73" s="1457"/>
      <c r="D73" s="1457"/>
      <c r="E73" s="1457"/>
      <c r="F73" s="1457"/>
      <c r="G73" s="1458"/>
      <c r="H73" s="287" t="s">
        <v>201</v>
      </c>
      <c r="I73" s="295">
        <f>I65+I67+I69+I71</f>
        <v>62.28</v>
      </c>
      <c r="J73" s="721"/>
      <c r="K73" s="295">
        <f>K65+K67+K69+K71</f>
        <v>714.32</v>
      </c>
      <c r="L73" s="722"/>
      <c r="M73" s="293">
        <f t="shared" si="14"/>
        <v>10.469492614001286</v>
      </c>
      <c r="N73" s="295">
        <f>N65+N67+N69+N71</f>
        <v>0</v>
      </c>
      <c r="O73" s="722"/>
      <c r="P73" s="497" t="str">
        <f t="shared" si="16"/>
        <v xml:space="preserve"> </v>
      </c>
      <c r="Q73" s="295">
        <f>Q65+Q67+Q69+Q71</f>
        <v>0</v>
      </c>
      <c r="R73" s="722"/>
      <c r="S73" s="294" t="str">
        <f t="shared" si="18"/>
        <v xml:space="preserve"> </v>
      </c>
    </row>
    <row r="74" spans="1:19" ht="15.75">
      <c r="A74" s="113"/>
      <c r="B74" s="1456" t="s">
        <v>381</v>
      </c>
      <c r="C74" s="1457"/>
      <c r="D74" s="1457"/>
      <c r="E74" s="1457"/>
      <c r="F74" s="1457"/>
      <c r="G74" s="1458"/>
      <c r="H74" s="287" t="s">
        <v>202</v>
      </c>
      <c r="I74" s="295">
        <f>I66+I68+I70+I72</f>
        <v>0</v>
      </c>
      <c r="J74" s="296">
        <f>I74</f>
        <v>0</v>
      </c>
      <c r="K74" s="295">
        <f>K66+K68+K70+K72</f>
        <v>0</v>
      </c>
      <c r="L74" s="498">
        <f>K74</f>
        <v>0</v>
      </c>
      <c r="M74" s="293" t="str">
        <f t="shared" si="14"/>
        <v xml:space="preserve"> </v>
      </c>
      <c r="N74" s="295">
        <f>N66+N68+N70+N72</f>
        <v>0</v>
      </c>
      <c r="O74" s="498">
        <f>N74</f>
        <v>0</v>
      </c>
      <c r="P74" s="497" t="str">
        <f t="shared" si="16"/>
        <v xml:space="preserve"> </v>
      </c>
      <c r="Q74" s="295">
        <f>Q66+Q68+Q70+Q72</f>
        <v>0</v>
      </c>
      <c r="R74" s="498">
        <f>Q74</f>
        <v>0</v>
      </c>
      <c r="S74" s="294" t="str">
        <f t="shared" si="18"/>
        <v xml:space="preserve"> </v>
      </c>
    </row>
    <row r="75" spans="1:19" ht="34.5" customHeight="1">
      <c r="A75" s="495"/>
      <c r="B75" s="1456" t="s">
        <v>378</v>
      </c>
      <c r="C75" s="1457"/>
      <c r="D75" s="1457"/>
      <c r="E75" s="1457"/>
      <c r="F75" s="1457"/>
      <c r="G75" s="1458"/>
      <c r="H75" s="287" t="s">
        <v>377</v>
      </c>
      <c r="I75" s="295">
        <f>I73-I74</f>
        <v>62.28</v>
      </c>
      <c r="J75" s="296">
        <f>IF($G$10="","Cell G10 CANNOT be blank",I75*$G$10)</f>
        <v>62.28</v>
      </c>
      <c r="K75" s="295">
        <f>K73-K74</f>
        <v>714.32</v>
      </c>
      <c r="L75" s="498">
        <f>IF($G$10="","Cell G10 CANNOT be blank",K75*$G$10)</f>
        <v>714.32</v>
      </c>
      <c r="M75" s="293">
        <f t="shared" si="14"/>
        <v>10.469492614001286</v>
      </c>
      <c r="N75" s="295">
        <f>N73-N74</f>
        <v>0</v>
      </c>
      <c r="O75" s="498">
        <f>IF($G$10="","Cell G10 CANNOT be blank",N75*$G$10)</f>
        <v>0</v>
      </c>
      <c r="P75" s="497" t="str">
        <f t="shared" si="16"/>
        <v xml:space="preserve"> </v>
      </c>
      <c r="Q75" s="295">
        <f>Q73-Q74</f>
        <v>0</v>
      </c>
      <c r="R75" s="498">
        <f>IF($G$10="","Cell G10 CANNOT be blank",Q75*$G$10)</f>
        <v>0</v>
      </c>
      <c r="S75" s="1143" t="str">
        <f t="shared" si="18"/>
        <v xml:space="preserve"> </v>
      </c>
    </row>
    <row r="76" spans="1:19" ht="16.5" thickBot="1">
      <c r="A76" s="1144"/>
      <c r="B76" s="1477" t="s">
        <v>379</v>
      </c>
      <c r="C76" s="1478"/>
      <c r="D76" s="1478"/>
      <c r="E76" s="1478"/>
      <c r="F76" s="1478"/>
      <c r="G76" s="1479"/>
      <c r="H76" s="636"/>
      <c r="I76" s="1145"/>
      <c r="J76" s="1146">
        <f>J74+J75</f>
        <v>62.28</v>
      </c>
      <c r="K76" s="1145"/>
      <c r="L76" s="1147">
        <f>L74+L75</f>
        <v>714.32</v>
      </c>
      <c r="M76" s="1148"/>
      <c r="N76" s="1145"/>
      <c r="O76" s="1147">
        <f>O74+O75</f>
        <v>0</v>
      </c>
      <c r="P76" s="1148"/>
      <c r="Q76" s="1145"/>
      <c r="R76" s="1147">
        <f>R74+R75</f>
        <v>0</v>
      </c>
      <c r="S76" s="1149"/>
    </row>
    <row r="77" spans="1:19" ht="15.75">
      <c r="A77" s="41"/>
      <c r="B77" s="112"/>
      <c r="C77" s="37"/>
      <c r="D77" s="37"/>
      <c r="E77" s="37"/>
      <c r="F77" s="37"/>
      <c r="G77" s="37"/>
      <c r="H77" s="41"/>
      <c r="I77" s="96"/>
      <c r="J77" s="41"/>
      <c r="K77" s="42"/>
      <c r="L77" s="42"/>
      <c r="M77" s="42"/>
      <c r="N77" s="42"/>
      <c r="O77" s="42"/>
      <c r="P77" s="42"/>
      <c r="S77" s="42"/>
    </row>
    <row r="78" spans="1:19" ht="19.5" customHeight="1">
      <c r="A78" s="1443" t="s">
        <v>316</v>
      </c>
      <c r="B78" s="1443"/>
      <c r="C78" s="1443"/>
      <c r="D78" s="1443"/>
      <c r="E78" s="1443"/>
      <c r="F78" s="1443"/>
      <c r="G78" s="1443"/>
      <c r="H78" s="1443"/>
      <c r="I78" s="1443"/>
      <c r="J78" s="1443"/>
      <c r="K78" s="1443"/>
      <c r="L78" s="1443"/>
      <c r="M78" s="1443"/>
      <c r="N78" s="1443"/>
      <c r="O78" s="1443"/>
      <c r="P78" s="1443"/>
      <c r="Q78" s="1443"/>
      <c r="R78" s="1443"/>
    </row>
    <row r="88" spans="17:17">
      <c r="Q88" s="93"/>
    </row>
  </sheetData>
  <sheetProtection password="B5CC" sheet="1"/>
  <mergeCells count="62">
    <mergeCell ref="C67:G67"/>
    <mergeCell ref="B74:G74"/>
    <mergeCell ref="B75:G75"/>
    <mergeCell ref="B76:G76"/>
    <mergeCell ref="C68:G68"/>
    <mergeCell ref="C69:G69"/>
    <mergeCell ref="C70:G70"/>
    <mergeCell ref="C71:G71"/>
    <mergeCell ref="C72:G72"/>
    <mergeCell ref="B73:G73"/>
    <mergeCell ref="B60:G60"/>
    <mergeCell ref="B61:G61"/>
    <mergeCell ref="B62:G62"/>
    <mergeCell ref="C65:G65"/>
    <mergeCell ref="C66:G66"/>
    <mergeCell ref="B49:G49"/>
    <mergeCell ref="B34:G34"/>
    <mergeCell ref="B35:G35"/>
    <mergeCell ref="B36:G36"/>
    <mergeCell ref="C39:G39"/>
    <mergeCell ref="C40:G40"/>
    <mergeCell ref="C41:G41"/>
    <mergeCell ref="C42:G42"/>
    <mergeCell ref="C43:G43"/>
    <mergeCell ref="C44:G44"/>
    <mergeCell ref="C33:G33"/>
    <mergeCell ref="B47:G47"/>
    <mergeCell ref="B48:G48"/>
    <mergeCell ref="C45:G45"/>
    <mergeCell ref="C46:G46"/>
    <mergeCell ref="C28:G28"/>
    <mergeCell ref="C29:G29"/>
    <mergeCell ref="C30:G30"/>
    <mergeCell ref="C31:G31"/>
    <mergeCell ref="C32:G32"/>
    <mergeCell ref="C18:G18"/>
    <mergeCell ref="C19:G19"/>
    <mergeCell ref="B21:G21"/>
    <mergeCell ref="C26:G26"/>
    <mergeCell ref="C27:G27"/>
    <mergeCell ref="I1:N1"/>
    <mergeCell ref="I2:N2"/>
    <mergeCell ref="I4:K4"/>
    <mergeCell ref="I7:J7"/>
    <mergeCell ref="K7:M7"/>
    <mergeCell ref="N7:P7"/>
    <mergeCell ref="A78:R78"/>
    <mergeCell ref="Q7:S7"/>
    <mergeCell ref="A6:H6"/>
    <mergeCell ref="B23:G23"/>
    <mergeCell ref="M8:M9"/>
    <mergeCell ref="S8:S9"/>
    <mergeCell ref="P8:P9"/>
    <mergeCell ref="B20:G20"/>
    <mergeCell ref="B22:G22"/>
    <mergeCell ref="C12:G12"/>
    <mergeCell ref="A7:G8"/>
    <mergeCell ref="C13:G13"/>
    <mergeCell ref="C14:G14"/>
    <mergeCell ref="C15:G15"/>
    <mergeCell ref="C16:G16"/>
    <mergeCell ref="C17:G17"/>
  </mergeCells>
  <conditionalFormatting sqref="J21">
    <cfRule type="containsText" dxfId="299" priority="19" stopIfTrue="1" operator="containsText" text="Cell G10 CANNOT be blank">
      <formula>NOT(ISERROR(SEARCH("Cell G10 CANNOT be blank",J21)))</formula>
    </cfRule>
  </conditionalFormatting>
  <conditionalFormatting sqref="I1:I2">
    <cfRule type="containsText" dxfId="298" priority="21" stopIfTrue="1" operator="containsText" text="Enter">
      <formula>NOT(ISERROR(SEARCH("Enter",I1)))</formula>
    </cfRule>
  </conditionalFormatting>
  <conditionalFormatting sqref="A7">
    <cfRule type="containsText" dxfId="297" priority="20" stopIfTrue="1" operator="containsText" text="Enter">
      <formula>NOT(ISERROR(SEARCH("Enter",A7)))</formula>
    </cfRule>
  </conditionalFormatting>
  <conditionalFormatting sqref="L21">
    <cfRule type="containsText" dxfId="296" priority="18" stopIfTrue="1" operator="containsText" text="Cell G10 CANNOT be blank">
      <formula>NOT(ISERROR(SEARCH("Cell G10 CANNOT be blank",L21)))</formula>
    </cfRule>
  </conditionalFormatting>
  <conditionalFormatting sqref="O21">
    <cfRule type="containsText" dxfId="295" priority="17" stopIfTrue="1" operator="containsText" text="Cell G10 CANNOT be blank">
      <formula>NOT(ISERROR(SEARCH("Cell G10 CANNOT be blank",O21)))</formula>
    </cfRule>
  </conditionalFormatting>
  <conditionalFormatting sqref="R21">
    <cfRule type="containsText" dxfId="294" priority="16" stopIfTrue="1" operator="containsText" text="Cell G10 CANNOT be blank">
      <formula>NOT(ISERROR(SEARCH("Cell G10 CANNOT be blank",R21)))</formula>
    </cfRule>
  </conditionalFormatting>
  <conditionalFormatting sqref="J22">
    <cfRule type="containsText" dxfId="293" priority="15" stopIfTrue="1" operator="containsText" text="Cell G10 CANNOT be blank">
      <formula>NOT(ISERROR(SEARCH("Cell G10 CANNOT be blank",J22)))</formula>
    </cfRule>
  </conditionalFormatting>
  <conditionalFormatting sqref="L22">
    <cfRule type="containsText" dxfId="292" priority="14" stopIfTrue="1" operator="containsText" text="Cell G10 CANNOT be blank">
      <formula>NOT(ISERROR(SEARCH("Cell G10 CANNOT be blank",L22)))</formula>
    </cfRule>
  </conditionalFormatting>
  <conditionalFormatting sqref="O22">
    <cfRule type="containsText" dxfId="291" priority="13" stopIfTrue="1" operator="containsText" text="Cell G10 CANNOT be blank">
      <formula>NOT(ISERROR(SEARCH("Cell G10 CANNOT be blank",O22)))</formula>
    </cfRule>
  </conditionalFormatting>
  <conditionalFormatting sqref="R75 O75 L75 J75">
    <cfRule type="containsText" dxfId="290" priority="2" stopIfTrue="1" operator="containsText" text="Cell G10 CANNOT be blank">
      <formula>NOT(ISERROR(SEARCH("Cell G10 CANNOT be blank",J75)))</formula>
    </cfRule>
  </conditionalFormatting>
  <conditionalFormatting sqref="R22">
    <cfRule type="containsText" dxfId="289" priority="12" stopIfTrue="1" operator="containsText" text="Cell G10 CANNOT be blank">
      <formula>NOT(ISERROR(SEARCH("Cell G10 CANNOT be blank",R22)))</formula>
    </cfRule>
  </conditionalFormatting>
  <conditionalFormatting sqref="R61 O61 L61 J61">
    <cfRule type="containsText" dxfId="288" priority="5" stopIfTrue="1" operator="containsText" text="Cell G10 CANNOT be blank">
      <formula>NOT(ISERROR(SEARCH("Cell G10 CANNOT be blank",J61)))</formula>
    </cfRule>
  </conditionalFormatting>
  <conditionalFormatting sqref="R62 O62 L62 J62">
    <cfRule type="containsText" dxfId="287" priority="4" stopIfTrue="1" operator="containsText" text="Cell G10 CANNOT be blank">
      <formula>NOT(ISERROR(SEARCH("Cell G10 CANNOT be blank",J62)))</formula>
    </cfRule>
  </conditionalFormatting>
  <conditionalFormatting sqref="R35 O35 L35 J35">
    <cfRule type="containsText" dxfId="286" priority="9" stopIfTrue="1" operator="containsText" text="Cell G10 CANNOT be blank">
      <formula>NOT(ISERROR(SEARCH("Cell G10 CANNOT be blank",J35)))</formula>
    </cfRule>
  </conditionalFormatting>
  <conditionalFormatting sqref="R36 O36 L36 J36">
    <cfRule type="containsText" dxfId="285" priority="8" stopIfTrue="1" operator="containsText" text="Cell G10 CANNOT be blank">
      <formula>NOT(ISERROR(SEARCH("Cell G10 CANNOT be blank",J36)))</formula>
    </cfRule>
  </conditionalFormatting>
  <conditionalFormatting sqref="R48 O48 L48 J48">
    <cfRule type="containsText" dxfId="284" priority="7" stopIfTrue="1" operator="containsText" text="Cell G10 CANNOT be blank">
      <formula>NOT(ISERROR(SEARCH("Cell G10 CANNOT be blank",J48)))</formula>
    </cfRule>
  </conditionalFormatting>
  <conditionalFormatting sqref="R49 O49 L49 J49">
    <cfRule type="containsText" dxfId="283" priority="6" stopIfTrue="1" operator="containsText" text="Cell G10 CANNOT be blank">
      <formula>NOT(ISERROR(SEARCH("Cell G10 CANNOT be blank",J49)))</formula>
    </cfRule>
  </conditionalFormatting>
  <conditionalFormatting sqref="R74 O74 L74 J74">
    <cfRule type="containsText" dxfId="282" priority="3" stopIfTrue="1" operator="containsText" text="Cell G10 CANNOT be blank">
      <formula>NOT(ISERROR(SEARCH("Cell G10 CANNOT be blank",J74)))</formula>
    </cfRule>
  </conditionalFormatting>
  <conditionalFormatting sqref="J76 L76 O76 R76">
    <cfRule type="containsText" dxfId="281" priority="1" stopIfTrue="1" operator="containsText" text="Cell G10 CANNOT be blank">
      <formula>NOT(ISERROR(SEARCH("Cell G10 CANNOT be blank",J76)))</formula>
    </cfRule>
  </conditionalFormatting>
  <pageMargins left="0.7" right="0.7" top="0.75" bottom="0.75" header="0.3" footer="0.3"/>
  <pageSetup scale="53" fitToHeight="0" orientation="landscape" r:id="rId1"/>
  <headerFooter>
    <oddHeader>&amp;RPage &amp;P of &amp;N</oddHeader>
  </headerFooter>
  <rowBreaks count="1" manualBreakCount="1">
    <brk id="49" max="16383" man="1"/>
  </row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5">
    <tabColor theme="6" tint="-0.249977111117893"/>
    <pageSetUpPr fitToPage="1"/>
  </sheetPr>
  <dimension ref="A1:AF61"/>
  <sheetViews>
    <sheetView showGridLines="0" zoomScaleNormal="100" workbookViewId="0">
      <pane xSplit="6" ySplit="6" topLeftCell="G10" activePane="bottomRight" state="frozen"/>
      <selection activeCell="J13" sqref="J13"/>
      <selection pane="topRight" activeCell="J13" sqref="J13"/>
      <selection pane="bottomLeft" activeCell="J13" sqref="J13"/>
      <selection pane="bottomRight" activeCell="G37" sqref="G37"/>
    </sheetView>
  </sheetViews>
  <sheetFormatPr defaultRowHeight="12.75"/>
  <cols>
    <col min="1" max="1" width="3.85546875" customWidth="1"/>
    <col min="2" max="2" width="11" customWidth="1"/>
    <col min="3" max="3" width="16.42578125" customWidth="1"/>
    <col min="4" max="4" width="29.7109375" customWidth="1"/>
    <col min="6" max="6" width="13.7109375" customWidth="1"/>
    <col min="7" max="8" width="19.42578125" customWidth="1"/>
    <col min="9" max="9" width="11.28515625" customWidth="1"/>
    <col min="10" max="10" width="18.85546875" customWidth="1"/>
    <col min="11" max="11" width="11.28515625" customWidth="1"/>
    <col min="12" max="32" width="9.140625" style="1383" customWidth="1"/>
  </cols>
  <sheetData>
    <row r="1" spans="1:11" ht="15.75">
      <c r="A1" s="1411" t="str">
        <f>IF('BUDGET-CERTIFICATION'!$H$1="","CHARTER NAME: Enter Charter Name on BUDGET-CERTIFICATION Worksheet",(CONCATENATE("CHARTER NAME: ",'BUDGET-CERTIFICATION'!$H$1)))</f>
        <v>CHARTER NAME: Elite Academic Academy - Adult Work Force Investment</v>
      </c>
      <c r="B1" s="1411"/>
      <c r="C1" s="1411"/>
      <c r="D1" s="1411"/>
      <c r="E1" s="1411"/>
      <c r="F1" s="1411"/>
      <c r="G1" s="13"/>
      <c r="H1" s="13"/>
      <c r="I1" s="13"/>
      <c r="J1" s="1"/>
      <c r="K1" s="1"/>
    </row>
    <row r="2" spans="1:11" ht="15.75">
      <c r="A2" s="1411" t="str">
        <f>IF('BUDGET-CERTIFICATION'!$H$2="","CDS #: Enter Charter CDS # on BUDGET-CERTIFICATION Worksheet",(_xlfn.CONCAT("CDS #: ",'BUDGET-CERTIFICATION'!$H$2)))</f>
        <v>CDS #: 36-75051-0138107</v>
      </c>
      <c r="B2" s="1411"/>
      <c r="C2" s="1411"/>
      <c r="D2" s="1411"/>
      <c r="E2" s="1411"/>
      <c r="F2" s="1411"/>
      <c r="G2" s="86"/>
      <c r="H2" s="86"/>
      <c r="I2" s="86"/>
      <c r="J2" s="1"/>
      <c r="K2" s="1"/>
    </row>
    <row r="3" spans="1:11" ht="15.75">
      <c r="A3" s="1411" t="str">
        <f>IF('BUDGET-CERTIFICATION'!$H$5="","CHARTER #: Enter Charter # on BUDGET-CERTIFICATION Worksheet",(_xlfn.CONCAT("CHARTER #: ",'BUDGET-CERTIFICATION'!$H$5)))</f>
        <v>CHARTER #: 1975</v>
      </c>
      <c r="B3" s="1411"/>
      <c r="C3" s="1411"/>
      <c r="D3" s="1411"/>
      <c r="E3" s="1411"/>
      <c r="F3" s="1411"/>
      <c r="G3" s="13"/>
      <c r="H3" s="13"/>
      <c r="I3" s="13"/>
      <c r="J3" s="1"/>
      <c r="K3" s="1"/>
    </row>
    <row r="4" spans="1:11" ht="15.75">
      <c r="A4" s="1486" t="str">
        <f>'Budget-ADA'!I4</f>
        <v>Fiscal Year 2020-21 Budget</v>
      </c>
      <c r="B4" s="1486"/>
      <c r="C4" s="1486"/>
      <c r="D4" s="1486"/>
      <c r="E4" s="1486"/>
      <c r="F4" s="1486"/>
      <c r="G4" s="1486"/>
      <c r="H4" s="1486"/>
      <c r="I4" s="1486"/>
      <c r="J4" s="1486"/>
      <c r="K4" s="1486"/>
    </row>
    <row r="5" spans="1:11" ht="16.5" thickBot="1">
      <c r="A5" s="1253">
        <f>Instructions!H1</f>
        <v>0</v>
      </c>
      <c r="B5" s="308"/>
      <c r="C5" s="308"/>
      <c r="D5" s="13"/>
      <c r="E5" s="13"/>
      <c r="F5" s="13"/>
      <c r="G5" s="13"/>
      <c r="H5" s="13"/>
      <c r="I5" s="13"/>
      <c r="J5" s="1"/>
      <c r="K5" s="13"/>
    </row>
    <row r="6" spans="1:11" ht="16.5" thickBot="1">
      <c r="A6" s="754" t="s">
        <v>36</v>
      </c>
      <c r="B6" s="755"/>
      <c r="C6" s="755"/>
      <c r="D6" s="755"/>
      <c r="E6" s="755"/>
      <c r="F6" s="756"/>
      <c r="G6" s="324" t="str">
        <f>'Budget-ADA'!K7</f>
        <v>2020-21</v>
      </c>
      <c r="H6" s="325" t="str">
        <f>'Budget-ADA'!N7</f>
        <v>2021-22</v>
      </c>
      <c r="I6" s="325" t="s">
        <v>23</v>
      </c>
      <c r="J6" s="325" t="str">
        <f>'Budget-ADA'!Q7</f>
        <v>2022-23</v>
      </c>
      <c r="K6" s="326" t="s">
        <v>23</v>
      </c>
    </row>
    <row r="7" spans="1:11" ht="15.75">
      <c r="A7" s="380"/>
      <c r="B7" s="1"/>
      <c r="C7" s="1"/>
      <c r="D7" s="1"/>
      <c r="E7" s="1"/>
      <c r="F7" s="731"/>
      <c r="G7" s="729"/>
      <c r="H7" s="180"/>
      <c r="I7" s="180"/>
      <c r="J7" s="180"/>
      <c r="K7" s="730"/>
    </row>
    <row r="8" spans="1:11" ht="15.75">
      <c r="A8" s="757" t="s">
        <v>341</v>
      </c>
      <c r="C8" s="161"/>
      <c r="D8" s="161"/>
      <c r="E8" s="161"/>
      <c r="F8" s="728"/>
      <c r="G8" s="732"/>
      <c r="H8" s="732"/>
      <c r="I8" s="717"/>
      <c r="J8" s="732"/>
      <c r="K8" s="718"/>
    </row>
    <row r="9" spans="1:11" ht="15.75">
      <c r="A9" s="72"/>
      <c r="B9" s="148" t="s">
        <v>262</v>
      </c>
      <c r="C9" s="146"/>
      <c r="D9" s="149"/>
      <c r="E9" s="146"/>
      <c r="F9" s="147"/>
      <c r="G9" s="104">
        <v>0</v>
      </c>
      <c r="H9" s="104"/>
      <c r="I9" s="53">
        <f>SUM(H9-G9)</f>
        <v>0</v>
      </c>
      <c r="J9" s="35"/>
      <c r="K9" s="327">
        <f>SUM(J9-H9)</f>
        <v>0</v>
      </c>
    </row>
    <row r="10" spans="1:11" ht="15.75">
      <c r="A10" s="328"/>
      <c r="B10" s="150" t="s">
        <v>263</v>
      </c>
      <c r="C10" s="151"/>
      <c r="D10" s="149"/>
      <c r="E10" s="151"/>
      <c r="F10" s="147"/>
      <c r="G10" s="509">
        <v>1</v>
      </c>
      <c r="H10" s="509">
        <v>1</v>
      </c>
      <c r="I10" s="53">
        <f>SUM(H10-G10)</f>
        <v>0</v>
      </c>
      <c r="J10" s="35">
        <v>1</v>
      </c>
      <c r="K10" s="327">
        <f>SUM(J10-H10)</f>
        <v>0</v>
      </c>
    </row>
    <row r="11" spans="1:11" ht="15.75">
      <c r="A11" s="328"/>
      <c r="B11" s="150" t="s">
        <v>369</v>
      </c>
      <c r="C11" s="151"/>
      <c r="D11" s="151"/>
      <c r="E11" s="151"/>
      <c r="F11" s="147"/>
      <c r="G11" s="995">
        <v>6754044</v>
      </c>
      <c r="H11" s="996"/>
      <c r="I11" s="53">
        <f>SUM(H11-G11)/G11</f>
        <v>-1</v>
      </c>
      <c r="J11" s="995"/>
      <c r="K11" s="327" t="e">
        <f>SUM(J11-H11)/H11</f>
        <v>#DIV/0!</v>
      </c>
    </row>
    <row r="12" spans="1:11" ht="15.75">
      <c r="A12" s="328"/>
      <c r="B12" s="427" t="s">
        <v>340</v>
      </c>
      <c r="C12" s="151" t="s">
        <v>259</v>
      </c>
      <c r="D12" s="151"/>
      <c r="E12" s="151"/>
      <c r="F12" s="163"/>
      <c r="G12" s="761"/>
      <c r="H12" s="762"/>
      <c r="I12" s="233"/>
      <c r="J12" s="761"/>
      <c r="K12" s="330"/>
    </row>
    <row r="13" spans="1:11" ht="15.75">
      <c r="A13" s="328"/>
      <c r="B13" s="150"/>
      <c r="C13" s="151" t="s">
        <v>264</v>
      </c>
      <c r="D13" s="151"/>
      <c r="E13" s="151"/>
      <c r="F13" s="163">
        <v>43984</v>
      </c>
      <c r="G13" s="761"/>
      <c r="H13" s="762"/>
      <c r="I13" s="233"/>
      <c r="J13" s="761"/>
      <c r="K13" s="330"/>
    </row>
    <row r="14" spans="1:11" ht="15.75">
      <c r="A14" s="328"/>
      <c r="B14" s="382"/>
      <c r="C14" s="382"/>
      <c r="D14" s="382"/>
      <c r="E14" s="382"/>
      <c r="F14" s="733"/>
      <c r="G14" s="734"/>
      <c r="H14" s="735"/>
      <c r="I14" s="550"/>
      <c r="J14" s="736"/>
      <c r="K14" s="737"/>
    </row>
    <row r="15" spans="1:11" ht="15.75">
      <c r="A15" s="757" t="s">
        <v>358</v>
      </c>
      <c r="B15" s="139"/>
      <c r="C15" s="738"/>
      <c r="D15" s="738"/>
      <c r="E15" s="738"/>
      <c r="F15" s="739"/>
      <c r="G15" s="740"/>
      <c r="H15" s="740"/>
      <c r="I15" s="741"/>
      <c r="J15" s="740"/>
      <c r="K15" s="742"/>
    </row>
    <row r="16" spans="1:11" ht="15.75">
      <c r="A16" s="328"/>
      <c r="B16" s="150" t="s">
        <v>158</v>
      </c>
      <c r="C16" s="151"/>
      <c r="D16" s="151"/>
      <c r="E16" s="151"/>
      <c r="F16" s="147"/>
      <c r="G16" s="995">
        <v>0</v>
      </c>
      <c r="H16" s="995"/>
      <c r="I16" s="1244">
        <f>H16-G16</f>
        <v>0</v>
      </c>
      <c r="J16" s="995"/>
      <c r="K16" s="1243">
        <f>SUM(J16-H16)</f>
        <v>0</v>
      </c>
    </row>
    <row r="17" spans="1:11" ht="15.75">
      <c r="A17" s="328"/>
      <c r="B17" s="150" t="s">
        <v>159</v>
      </c>
      <c r="C17" s="151"/>
      <c r="D17" s="151"/>
      <c r="E17" s="151"/>
      <c r="F17" s="147"/>
      <c r="G17" s="995">
        <v>0</v>
      </c>
      <c r="H17" s="995"/>
      <c r="I17" s="1244">
        <f>H17-G17</f>
        <v>0</v>
      </c>
      <c r="J17" s="995"/>
      <c r="K17" s="1243">
        <f>SUM(J17-H17)</f>
        <v>0</v>
      </c>
    </row>
    <row r="18" spans="1:11" ht="15.75">
      <c r="A18" s="328"/>
      <c r="B18" s="382"/>
      <c r="C18" s="382"/>
      <c r="D18" s="382"/>
      <c r="E18" s="382"/>
      <c r="F18" s="733"/>
      <c r="G18" s="734"/>
      <c r="H18" s="735"/>
      <c r="I18" s="550"/>
      <c r="J18" s="736"/>
      <c r="K18" s="737"/>
    </row>
    <row r="19" spans="1:11" ht="15.75">
      <c r="A19" s="758" t="s">
        <v>209</v>
      </c>
      <c r="C19" s="178"/>
      <c r="D19" s="178"/>
      <c r="E19" s="178"/>
      <c r="F19" s="728"/>
      <c r="G19" s="746"/>
      <c r="H19" s="746"/>
      <c r="I19" s="612"/>
      <c r="J19" s="747"/>
      <c r="K19" s="613"/>
    </row>
    <row r="20" spans="1:11" ht="15.75">
      <c r="A20" s="328"/>
      <c r="B20" s="150" t="s">
        <v>160</v>
      </c>
      <c r="C20" s="151"/>
      <c r="D20" s="151"/>
      <c r="E20" s="151"/>
      <c r="F20" s="152"/>
      <c r="G20" s="1120">
        <f>'Budget-ADA'!K75</f>
        <v>714.32</v>
      </c>
      <c r="H20" s="29">
        <f>'Budget-ADA'!N75</f>
        <v>0</v>
      </c>
      <c r="I20" s="973">
        <f>H20-G20</f>
        <v>-714.32</v>
      </c>
      <c r="J20" s="29">
        <f>'Budget-ADA'!Q75</f>
        <v>0</v>
      </c>
      <c r="K20" s="973">
        <f>J20-H20</f>
        <v>0</v>
      </c>
    </row>
    <row r="21" spans="1:11" ht="15.75">
      <c r="A21" s="328"/>
      <c r="B21" s="716" t="s">
        <v>162</v>
      </c>
      <c r="C21" s="151"/>
      <c r="D21" s="151"/>
      <c r="E21" s="151"/>
      <c r="F21" s="152"/>
      <c r="G21" s="1117">
        <f>IF(('Budget-ADA'!L73="Cell G10 CANNOT be blank"), "Missing Data Budget-ADA Tab, cell G10",'Budget-ADA'!L75)</f>
        <v>714.32</v>
      </c>
      <c r="H21" s="1117">
        <f>IF(('Budget-ADA'!O73="Cell G10 CANNOT be blank"), "Missing Data Budget-ADA Tab, cell G10",'Budget-ADA'!O75)</f>
        <v>0</v>
      </c>
      <c r="I21" s="973">
        <f>H21-G21</f>
        <v>-714.32</v>
      </c>
      <c r="J21" s="1117">
        <f>IF(('Budget-ADA'!R73="Cell G10 CANNOT be blank"), "Missing Data Budget-ADA Tab, cell G10",'Budget-ADA'!R75)</f>
        <v>0</v>
      </c>
      <c r="K21" s="973">
        <f>J21-H21</f>
        <v>0</v>
      </c>
    </row>
    <row r="22" spans="1:11" ht="15.75">
      <c r="A22" s="328"/>
      <c r="B22" s="150" t="s">
        <v>161</v>
      </c>
      <c r="C22" s="151"/>
      <c r="D22" s="151"/>
      <c r="E22" s="151"/>
      <c r="F22" s="152"/>
      <c r="G22" s="1118">
        <f>'Budget-ADA'!L74</f>
        <v>0</v>
      </c>
      <c r="H22" s="29">
        <f>'Budget-ADA'!O74</f>
        <v>0</v>
      </c>
      <c r="I22" s="973">
        <f>H22-G22</f>
        <v>0</v>
      </c>
      <c r="J22" s="29">
        <f>'Budget-ADA'!R74</f>
        <v>0</v>
      </c>
      <c r="K22" s="973">
        <f>J22-H22</f>
        <v>0</v>
      </c>
    </row>
    <row r="23" spans="1:11" ht="15.75">
      <c r="A23" s="72"/>
      <c r="B23" s="153" t="s">
        <v>37</v>
      </c>
      <c r="C23" s="146"/>
      <c r="D23" s="146"/>
      <c r="E23" s="146"/>
      <c r="F23" s="152"/>
      <c r="G23" s="1119">
        <f>SUM(G21:G22)</f>
        <v>714.32</v>
      </c>
      <c r="H23" s="1119">
        <f>SUM(H21:H22)</f>
        <v>0</v>
      </c>
      <c r="I23" s="973">
        <f>H23-G23</f>
        <v>-714.32</v>
      </c>
      <c r="J23" s="1119">
        <f>SUM(J21:J22)</f>
        <v>0</v>
      </c>
      <c r="K23" s="973">
        <f>J23-H23</f>
        <v>0</v>
      </c>
    </row>
    <row r="24" spans="1:11" ht="15.75">
      <c r="A24" s="329"/>
      <c r="B24" s="154" t="s">
        <v>148</v>
      </c>
      <c r="C24" s="155"/>
      <c r="D24" s="155"/>
      <c r="E24" s="156" t="s">
        <v>349</v>
      </c>
      <c r="F24" s="1155"/>
      <c r="G24" s="989">
        <v>800</v>
      </c>
      <c r="H24" s="989"/>
      <c r="I24" s="973">
        <f>H24-G24</f>
        <v>-800</v>
      </c>
      <c r="J24" s="989"/>
      <c r="K24" s="973">
        <f>J24-H24</f>
        <v>0</v>
      </c>
    </row>
    <row r="25" spans="1:11" ht="15.75">
      <c r="A25" s="329"/>
      <c r="B25" s="154" t="s">
        <v>211</v>
      </c>
      <c r="C25" s="155"/>
      <c r="D25" s="155"/>
      <c r="E25" s="158"/>
      <c r="F25" s="527"/>
      <c r="G25" s="1121" t="e">
        <f>(G24-F24)/F24</f>
        <v>#DIV/0!</v>
      </c>
      <c r="H25" s="53">
        <f>(H24-G24)/G24</f>
        <v>-1</v>
      </c>
      <c r="I25" s="233" t="s">
        <v>2</v>
      </c>
      <c r="J25" s="53" t="e">
        <f>(J24-H24)/H24</f>
        <v>#DIV/0!</v>
      </c>
      <c r="K25" s="330" t="s">
        <v>2</v>
      </c>
    </row>
    <row r="26" spans="1:11" ht="15.75">
      <c r="A26" s="329"/>
      <c r="B26" s="154" t="s">
        <v>210</v>
      </c>
      <c r="C26" s="155"/>
      <c r="D26" s="155"/>
      <c r="E26" s="257" t="str">
        <f>'Budget-ADA'!$I$7</f>
        <v>2019-20</v>
      </c>
      <c r="F26" s="689" t="e">
        <f>'Budget-ADA'!$J$76/F24</f>
        <v>#DIV/0!</v>
      </c>
      <c r="G26" s="1121">
        <f>G23/G24</f>
        <v>0.89290000000000003</v>
      </c>
      <c r="H26" s="53" t="e">
        <f>H23/H24</f>
        <v>#DIV/0!</v>
      </c>
      <c r="I26" s="233" t="s">
        <v>2</v>
      </c>
      <c r="J26" s="53" t="e">
        <f>J23/J24</f>
        <v>#DIV/0!</v>
      </c>
      <c r="K26" s="330" t="s">
        <v>2</v>
      </c>
    </row>
    <row r="27" spans="1:11" ht="15.75">
      <c r="A27" s="329"/>
      <c r="B27" s="154" t="s">
        <v>386</v>
      </c>
      <c r="C27" s="155"/>
      <c r="D27" s="155"/>
      <c r="E27" s="156" t="s">
        <v>374</v>
      </c>
      <c r="F27" s="1155"/>
      <c r="G27" s="989">
        <v>441</v>
      </c>
      <c r="H27" s="989"/>
      <c r="I27" s="973">
        <f>H27-G27</f>
        <v>-441</v>
      </c>
      <c r="J27" s="989"/>
      <c r="K27" s="973">
        <f>J27-H27</f>
        <v>0</v>
      </c>
    </row>
    <row r="28" spans="1:11" ht="15.75">
      <c r="A28" s="329"/>
      <c r="B28" s="154" t="s">
        <v>375</v>
      </c>
      <c r="C28" s="155"/>
      <c r="D28" s="155"/>
      <c r="E28" s="257" t="s">
        <v>376</v>
      </c>
      <c r="F28" s="1122" t="e">
        <f>F27/F24</f>
        <v>#DIV/0!</v>
      </c>
      <c r="G28" s="53">
        <f>G27/G24</f>
        <v>0.55125000000000002</v>
      </c>
      <c r="H28" s="53" t="e">
        <f>H27/H24</f>
        <v>#DIV/0!</v>
      </c>
      <c r="I28" s="233"/>
      <c r="J28" s="53" t="e">
        <f>J27/J24</f>
        <v>#DIV/0!</v>
      </c>
      <c r="K28" s="330" t="s">
        <v>2</v>
      </c>
    </row>
    <row r="29" spans="1:11" ht="15.75">
      <c r="A29" s="328"/>
      <c r="B29" s="382"/>
      <c r="C29" s="382"/>
      <c r="D29" s="382"/>
      <c r="E29" s="382"/>
      <c r="F29" s="731"/>
      <c r="G29" s="734"/>
      <c r="H29" s="735"/>
      <c r="I29" s="550"/>
      <c r="J29" s="736"/>
      <c r="K29" s="737"/>
    </row>
    <row r="30" spans="1:11" ht="15.75">
      <c r="A30" s="759" t="s">
        <v>213</v>
      </c>
      <c r="C30" s="161"/>
      <c r="D30" s="161"/>
      <c r="E30" s="161"/>
      <c r="F30" s="158"/>
      <c r="G30" s="727"/>
      <c r="H30" s="727"/>
      <c r="I30" s="612"/>
      <c r="J30" s="748"/>
      <c r="K30" s="613"/>
    </row>
    <row r="31" spans="1:11" ht="15.75">
      <c r="A31" s="72"/>
      <c r="B31" s="153" t="s">
        <v>242</v>
      </c>
      <c r="C31" s="146"/>
      <c r="D31" s="146"/>
      <c r="E31" s="146"/>
      <c r="F31" s="152"/>
      <c r="G31" s="990">
        <v>33</v>
      </c>
      <c r="H31" s="990"/>
      <c r="I31" s="973">
        <f>SUM(H31-G31)</f>
        <v>-33</v>
      </c>
      <c r="J31" s="991"/>
      <c r="K31" s="1242">
        <f>SUM(J31-H31)</f>
        <v>0</v>
      </c>
    </row>
    <row r="32" spans="1:11" ht="15.75">
      <c r="A32" s="329"/>
      <c r="B32" s="157" t="s">
        <v>212</v>
      </c>
      <c r="C32" s="146"/>
      <c r="D32" s="155"/>
      <c r="E32" s="155"/>
      <c r="F32" s="158"/>
      <c r="G32" s="973">
        <f>G24/G31</f>
        <v>24.242424242424242</v>
      </c>
      <c r="H32" s="973" t="e">
        <f>H24/H31</f>
        <v>#DIV/0!</v>
      </c>
      <c r="I32" s="973" t="e">
        <f>SUM(H32-G32)</f>
        <v>#DIV/0!</v>
      </c>
      <c r="J32" s="973" t="e">
        <f>J24/J31</f>
        <v>#DIV/0!</v>
      </c>
      <c r="K32" s="1242" t="e">
        <f>SUM(J32-H32)</f>
        <v>#DIV/0!</v>
      </c>
    </row>
    <row r="33" spans="1:11" ht="15.75">
      <c r="A33" s="72"/>
      <c r="B33" s="153" t="s">
        <v>350</v>
      </c>
      <c r="C33" s="146"/>
      <c r="D33" s="146"/>
      <c r="E33" s="146"/>
      <c r="F33" s="152"/>
      <c r="G33" s="992">
        <f>G31-3</f>
        <v>30</v>
      </c>
      <c r="H33" s="992"/>
      <c r="I33" s="973">
        <f>SUM(H33-G33)</f>
        <v>-30</v>
      </c>
      <c r="J33" s="992"/>
      <c r="K33" s="1242">
        <f>SUM(J33-H33)</f>
        <v>0</v>
      </c>
    </row>
    <row r="34" spans="1:11" ht="15.75">
      <c r="A34" s="72"/>
      <c r="B34" s="148" t="s">
        <v>38</v>
      </c>
      <c r="C34" s="146"/>
      <c r="D34" s="146"/>
      <c r="E34" s="146"/>
      <c r="F34" s="152"/>
      <c r="G34" s="994">
        <v>84060.535483916086</v>
      </c>
      <c r="H34" s="994"/>
      <c r="I34" s="232" t="str">
        <f>IF(G34&lt;1," ",IF(H34&lt;1," ",(H34-G34)/G34))</f>
        <v xml:space="preserve"> </v>
      </c>
      <c r="J34" s="994"/>
      <c r="K34" s="327" t="str">
        <f>IF(H34&lt;1," ",IF(J34&lt;1," ",(J34-H34)/H34))</f>
        <v xml:space="preserve"> </v>
      </c>
    </row>
    <row r="35" spans="1:11" ht="15.75">
      <c r="A35" s="72"/>
      <c r="B35" s="153" t="s">
        <v>261</v>
      </c>
      <c r="C35" s="146"/>
      <c r="D35" s="146"/>
      <c r="E35" s="146"/>
      <c r="F35" s="152"/>
      <c r="G35" s="994" t="s">
        <v>409</v>
      </c>
      <c r="H35" s="994"/>
      <c r="I35" s="53" t="str">
        <f>IF(G35&lt;1," ",IF(H35&lt;1," ",(H35-G35)/G35))</f>
        <v xml:space="preserve"> </v>
      </c>
      <c r="J35" s="994"/>
      <c r="K35" s="327" t="str">
        <f>IF(H35&lt;1," ",IF(J35&lt;1," ",(J35-H35)/H35))</f>
        <v xml:space="preserve"> </v>
      </c>
    </row>
    <row r="36" spans="1:11" ht="15.75">
      <c r="A36" s="72"/>
      <c r="B36" s="153" t="s">
        <v>243</v>
      </c>
      <c r="C36" s="146"/>
      <c r="D36" s="146"/>
      <c r="E36" s="146"/>
      <c r="F36" s="152"/>
      <c r="G36" s="994">
        <v>11729</v>
      </c>
      <c r="H36" s="994"/>
      <c r="I36" s="53" t="str">
        <f>IF(G36&lt;1," ",IF(H36&lt;1," ",(H36-G36)/G36))</f>
        <v xml:space="preserve"> </v>
      </c>
      <c r="J36" s="994"/>
      <c r="K36" s="327" t="str">
        <f>IF(H36&lt;1," ",IF(J36&lt;1," ",(J36-H36)/H36))</f>
        <v xml:space="preserve"> </v>
      </c>
    </row>
    <row r="37" spans="1:11" ht="15.75">
      <c r="A37" s="72"/>
      <c r="B37" s="148" t="s">
        <v>244</v>
      </c>
      <c r="C37" s="146"/>
      <c r="D37" s="146"/>
      <c r="E37" s="146"/>
      <c r="F37" s="152"/>
      <c r="G37" s="994">
        <v>11240</v>
      </c>
      <c r="H37" s="994"/>
      <c r="I37" s="53" t="str">
        <f>IF(G37&lt;1," ",IF(H37&lt;1," ",(H37-G37)/G37))</f>
        <v xml:space="preserve"> </v>
      </c>
      <c r="J37" s="994"/>
      <c r="K37" s="327" t="str">
        <f>IF(H37&lt;1," ",IF(J37&lt;1," ",(J37-H37)/H37))</f>
        <v xml:space="preserve"> </v>
      </c>
    </row>
    <row r="38" spans="1:11" ht="15.75">
      <c r="A38" s="328"/>
      <c r="B38" s="382"/>
      <c r="C38" s="382"/>
      <c r="D38" s="382"/>
      <c r="E38" s="382"/>
      <c r="F38" s="733"/>
      <c r="G38" s="734"/>
      <c r="H38" s="735"/>
      <c r="I38" s="550"/>
      <c r="J38" s="997"/>
      <c r="K38" s="737"/>
    </row>
    <row r="39" spans="1:11" ht="15.75">
      <c r="A39" s="757" t="s">
        <v>353</v>
      </c>
      <c r="B39" s="178"/>
      <c r="C39" s="178"/>
      <c r="D39" s="178"/>
      <c r="E39" s="178"/>
      <c r="F39" s="728"/>
      <c r="G39" s="743"/>
      <c r="H39" s="253"/>
      <c r="I39" s="612"/>
      <c r="J39" s="744"/>
      <c r="K39" s="613"/>
    </row>
    <row r="40" spans="1:11" ht="15.75">
      <c r="A40" s="72"/>
      <c r="B40" s="745" t="s">
        <v>354</v>
      </c>
      <c r="C40" s="146"/>
      <c r="D40" s="146"/>
      <c r="E40" s="146"/>
      <c r="F40" s="152"/>
      <c r="G40" s="993"/>
      <c r="H40" s="993"/>
      <c r="I40" s="53" t="str">
        <f>IF(G40&lt;1," ",IF(H40&lt;1," ",(H40-G40)/G40))</f>
        <v xml:space="preserve"> </v>
      </c>
      <c r="J40" s="993"/>
      <c r="K40" s="327" t="str">
        <f>IF(H40&lt;1," ",IF(J40&lt;1," ",(J40-H40)/H40))</f>
        <v xml:space="preserve"> </v>
      </c>
    </row>
    <row r="41" spans="1:11" ht="15.75">
      <c r="A41" s="72"/>
      <c r="B41" s="153" t="s">
        <v>355</v>
      </c>
      <c r="C41" s="146"/>
      <c r="D41" s="146"/>
      <c r="E41" s="146"/>
      <c r="F41" s="152"/>
      <c r="G41" s="993"/>
      <c r="H41" s="993"/>
      <c r="I41" s="53" t="str">
        <f>IF(G41&lt;1," ",IF(H41&lt;1," ",(H41-G41)/G41))</f>
        <v xml:space="preserve"> </v>
      </c>
      <c r="J41" s="993"/>
      <c r="K41" s="327" t="str">
        <f>IF(H41&lt;1," ",IF(J41&lt;1," ",(J41-H41)/H41))</f>
        <v xml:space="preserve"> </v>
      </c>
    </row>
    <row r="42" spans="1:11" ht="15.75">
      <c r="A42" s="72"/>
      <c r="B42" s="153" t="s">
        <v>356</v>
      </c>
      <c r="C42" s="146"/>
      <c r="D42" s="146"/>
      <c r="E42" s="146"/>
      <c r="F42" s="152"/>
      <c r="G42" s="993"/>
      <c r="H42" s="993"/>
      <c r="I42" s="53" t="str">
        <f>IF(G42&lt;1," ",IF(H42&lt;1," ",(H42-G42)/G42))</f>
        <v xml:space="preserve"> </v>
      </c>
      <c r="J42" s="993"/>
      <c r="K42" s="327" t="str">
        <f>IF(H42&lt;1," ",IF(J42&lt;1," ",(J42-H42)/H42))</f>
        <v xml:space="preserve"> </v>
      </c>
    </row>
    <row r="43" spans="1:11" ht="15.75">
      <c r="A43" s="72"/>
      <c r="B43" s="153" t="s">
        <v>169</v>
      </c>
      <c r="C43" s="146"/>
      <c r="D43" s="146"/>
      <c r="E43" s="146"/>
      <c r="F43" s="152"/>
      <c r="G43" s="993"/>
      <c r="H43" s="993"/>
      <c r="I43" s="53" t="str">
        <f>IF(G43&lt;1," ",IF(H43&lt;1," ",(H43-G43)/G43))</f>
        <v xml:space="preserve"> </v>
      </c>
      <c r="J43" s="993"/>
      <c r="K43" s="327" t="str">
        <f>IF(H43&lt;1," ",IF(J43&lt;1," ",(J43-H43)/H43))</f>
        <v xml:space="preserve"> </v>
      </c>
    </row>
    <row r="44" spans="1:11" ht="15.75">
      <c r="A44" s="328"/>
      <c r="B44" s="382"/>
      <c r="C44" s="382"/>
      <c r="D44" s="382"/>
      <c r="E44" s="382"/>
      <c r="F44" s="733"/>
      <c r="G44" s="734"/>
      <c r="H44" s="735"/>
      <c r="I44" s="550"/>
      <c r="J44" s="736"/>
      <c r="K44" s="737"/>
    </row>
    <row r="45" spans="1:11" ht="15.75">
      <c r="A45" s="354" t="s">
        <v>214</v>
      </c>
      <c r="C45" s="1"/>
      <c r="D45" s="1"/>
      <c r="E45" s="1"/>
      <c r="F45" s="158"/>
      <c r="G45" s="749"/>
      <c r="H45" s="749"/>
      <c r="I45" s="166"/>
      <c r="J45" s="749"/>
      <c r="K45" s="750"/>
    </row>
    <row r="46" spans="1:11" ht="15.75">
      <c r="A46" s="72"/>
      <c r="B46" s="763">
        <v>0.03</v>
      </c>
      <c r="C46" s="146" t="s">
        <v>43</v>
      </c>
      <c r="D46" s="146"/>
      <c r="E46" s="146"/>
      <c r="F46" s="152"/>
      <c r="G46" s="998">
        <f>B46*('Budget-Summary MYP'!F13+'Budget-Summary MYP'!F14+'Budget-Summary MYP'!F15+'Budget-Summary MYP'!F16)</f>
        <v>202621.32</v>
      </c>
      <c r="H46" s="998">
        <f>B46*('Budget-Summary MYP'!H13+'Budget-Summary MYP'!H14+'Budget-Summary MYP'!H15+'Budget-Summary MYP'!H16)</f>
        <v>0</v>
      </c>
      <c r="I46" s="234" t="str">
        <f>IF(G46&lt;1," ",IF(H46&lt;1," ",(H46-G46)/G46))</f>
        <v xml:space="preserve"> </v>
      </c>
      <c r="J46" s="998">
        <f>B46*('Budget-Summary MYP'!J13+'Budget-Summary MYP'!J14+'Budget-Summary MYP'!J15+'Budget-Summary MYP'!J16)</f>
        <v>0</v>
      </c>
      <c r="K46" s="331" t="str">
        <f>IF(H46&lt;1," ",IF(J46&lt;1," ",(J46-H46)/H46))</f>
        <v xml:space="preserve"> </v>
      </c>
    </row>
    <row r="47" spans="1:11" ht="15.75">
      <c r="A47" s="72"/>
      <c r="B47" s="160"/>
      <c r="C47" s="146" t="s">
        <v>245</v>
      </c>
      <c r="D47" s="146"/>
      <c r="E47" s="146"/>
      <c r="F47" s="152"/>
      <c r="G47" s="999">
        <v>3675436.68</v>
      </c>
      <c r="H47" s="999"/>
      <c r="I47" s="53" t="str">
        <f>IF(G47&lt;1," ",IF(H47&lt;1," ",(H47-G47)/G47))</f>
        <v xml:space="preserve"> </v>
      </c>
      <c r="J47" s="999"/>
      <c r="K47" s="327" t="str">
        <f>IF(H47&lt;1," ",IF(J47&lt;1," ",(J47-H47)/H47))</f>
        <v xml:space="preserve"> </v>
      </c>
    </row>
    <row r="48" spans="1:11" ht="15.75">
      <c r="A48" s="72"/>
      <c r="B48" s="153"/>
      <c r="C48" s="146" t="s">
        <v>260</v>
      </c>
      <c r="D48" s="146"/>
      <c r="E48" s="146"/>
      <c r="F48" s="152"/>
      <c r="G48" s="999"/>
      <c r="H48" s="999"/>
      <c r="I48" s="53" t="str">
        <f>IF(G48&lt;1," ",IF(H48&lt;1," ",(H48-G48)/G48))</f>
        <v xml:space="preserve"> </v>
      </c>
      <c r="J48" s="999"/>
      <c r="K48" s="327" t="str">
        <f>IF(H48&lt;1," ",IF(J48&lt;1," ",(J48-H48)/H48))</f>
        <v xml:space="preserve"> </v>
      </c>
    </row>
    <row r="49" spans="1:11" ht="15.75">
      <c r="A49" s="328"/>
      <c r="B49" s="382"/>
      <c r="C49" s="382"/>
      <c r="D49" s="382"/>
      <c r="E49" s="382"/>
      <c r="F49" s="733"/>
      <c r="G49" s="734"/>
      <c r="H49" s="735"/>
      <c r="I49" s="550"/>
      <c r="J49" s="736"/>
      <c r="K49" s="737"/>
    </row>
    <row r="50" spans="1:11" ht="15.75">
      <c r="A50" s="757" t="s">
        <v>357</v>
      </c>
      <c r="C50" s="161"/>
      <c r="D50" s="161"/>
      <c r="E50" s="161"/>
      <c r="F50" s="158"/>
      <c r="G50" s="751"/>
      <c r="H50" s="751"/>
      <c r="I50" s="752"/>
      <c r="J50" s="751"/>
      <c r="K50" s="753"/>
    </row>
    <row r="51" spans="1:11" ht="15.75">
      <c r="A51" s="332"/>
      <c r="B51" s="1483" t="s">
        <v>394</v>
      </c>
      <c r="C51" s="1484"/>
      <c r="D51" s="1484"/>
      <c r="E51" s="1484"/>
      <c r="F51" s="1485"/>
      <c r="G51" s="999">
        <v>315840</v>
      </c>
      <c r="H51" s="999"/>
      <c r="I51" s="53" t="str">
        <f t="shared" ref="I51:I58" si="0">IF(G51&lt;1," ",IF(H51&lt;1," ",(H51-G51)/G51))</f>
        <v xml:space="preserve"> </v>
      </c>
      <c r="J51" s="999"/>
      <c r="K51" s="327" t="str">
        <f t="shared" ref="K51:K58" si="1">IF(H51&lt;1," ",IF(J51&lt;1," ",(J51-H51)/H51))</f>
        <v xml:space="preserve"> </v>
      </c>
    </row>
    <row r="52" spans="1:11" ht="15.75">
      <c r="A52" s="332"/>
      <c r="B52" s="1391" t="s">
        <v>395</v>
      </c>
      <c r="C52" s="1392"/>
      <c r="D52" s="1392"/>
      <c r="E52" s="1392"/>
      <c r="F52" s="1393"/>
      <c r="G52" s="999">
        <v>7200</v>
      </c>
      <c r="H52" s="999"/>
      <c r="I52" s="53" t="str">
        <f t="shared" si="0"/>
        <v xml:space="preserve"> </v>
      </c>
      <c r="J52" s="999"/>
      <c r="K52" s="327" t="str">
        <f t="shared" si="1"/>
        <v xml:space="preserve"> </v>
      </c>
    </row>
    <row r="53" spans="1:11" ht="15.75">
      <c r="A53" s="332"/>
      <c r="B53" s="1483" t="s">
        <v>396</v>
      </c>
      <c r="C53" s="1484"/>
      <c r="D53" s="1484"/>
      <c r="E53" s="1484"/>
      <c r="F53" s="1485"/>
      <c r="G53" s="999">
        <v>27000</v>
      </c>
      <c r="H53" s="999"/>
      <c r="I53" s="53" t="str">
        <f t="shared" si="0"/>
        <v xml:space="preserve"> </v>
      </c>
      <c r="J53" s="999"/>
      <c r="K53" s="327" t="str">
        <f t="shared" si="1"/>
        <v xml:space="preserve"> </v>
      </c>
    </row>
    <row r="54" spans="1:11" ht="15.75">
      <c r="A54" s="332"/>
      <c r="B54" s="1483"/>
      <c r="C54" s="1484"/>
      <c r="D54" s="1484"/>
      <c r="E54" s="1484"/>
      <c r="F54" s="1485"/>
      <c r="G54" s="999"/>
      <c r="H54" s="999"/>
      <c r="I54" s="53" t="str">
        <f t="shared" si="0"/>
        <v xml:space="preserve"> </v>
      </c>
      <c r="J54" s="999"/>
      <c r="K54" s="327" t="str">
        <f t="shared" si="1"/>
        <v xml:space="preserve"> </v>
      </c>
    </row>
    <row r="55" spans="1:11" ht="15.75">
      <c r="A55" s="332"/>
      <c r="B55" s="1483"/>
      <c r="C55" s="1484"/>
      <c r="D55" s="1484"/>
      <c r="E55" s="1484"/>
      <c r="F55" s="1485"/>
      <c r="G55" s="999"/>
      <c r="H55" s="999"/>
      <c r="I55" s="53" t="str">
        <f t="shared" si="0"/>
        <v xml:space="preserve"> </v>
      </c>
      <c r="J55" s="999"/>
      <c r="K55" s="327" t="str">
        <f t="shared" si="1"/>
        <v xml:space="preserve"> </v>
      </c>
    </row>
    <row r="56" spans="1:11" ht="15.75">
      <c r="A56" s="332"/>
      <c r="B56" s="1483"/>
      <c r="C56" s="1484"/>
      <c r="D56" s="1484"/>
      <c r="E56" s="1484"/>
      <c r="F56" s="1485"/>
      <c r="G56" s="999"/>
      <c r="H56" s="999"/>
      <c r="I56" s="53" t="str">
        <f t="shared" si="0"/>
        <v xml:space="preserve"> </v>
      </c>
      <c r="J56" s="999"/>
      <c r="K56" s="327" t="str">
        <f t="shared" si="1"/>
        <v xml:space="preserve"> </v>
      </c>
    </row>
    <row r="57" spans="1:11" ht="15.75">
      <c r="A57" s="332"/>
      <c r="B57" s="1483"/>
      <c r="C57" s="1484"/>
      <c r="D57" s="1484"/>
      <c r="E57" s="1484"/>
      <c r="F57" s="1485"/>
      <c r="G57" s="1000"/>
      <c r="H57" s="1000"/>
      <c r="I57" s="53" t="str">
        <f t="shared" si="0"/>
        <v xml:space="preserve"> </v>
      </c>
      <c r="J57" s="1000"/>
      <c r="K57" s="327" t="str">
        <f t="shared" si="1"/>
        <v xml:space="preserve"> </v>
      </c>
    </row>
    <row r="58" spans="1:11" ht="16.5" thickBot="1">
      <c r="A58" s="333"/>
      <c r="B58" s="1480"/>
      <c r="C58" s="1481"/>
      <c r="D58" s="1481"/>
      <c r="E58" s="1481"/>
      <c r="F58" s="1482"/>
      <c r="G58" s="1001"/>
      <c r="H58" s="1001"/>
      <c r="I58" s="334" t="str">
        <f t="shared" si="0"/>
        <v xml:space="preserve"> </v>
      </c>
      <c r="J58" s="1001"/>
      <c r="K58" s="335" t="str">
        <f t="shared" si="1"/>
        <v xml:space="preserve"> </v>
      </c>
    </row>
    <row r="59" spans="1:11">
      <c r="H59" s="162"/>
      <c r="J59" s="162"/>
    </row>
    <row r="61" spans="1:11">
      <c r="B61" s="141"/>
      <c r="C61" s="141"/>
    </row>
  </sheetData>
  <sheetProtection password="B5CC" sheet="1"/>
  <mergeCells count="11">
    <mergeCell ref="A4:K4"/>
    <mergeCell ref="A1:F1"/>
    <mergeCell ref="A2:F2"/>
    <mergeCell ref="A3:F3"/>
    <mergeCell ref="B57:F57"/>
    <mergeCell ref="B58:F58"/>
    <mergeCell ref="B51:F51"/>
    <mergeCell ref="B53:F53"/>
    <mergeCell ref="B54:F54"/>
    <mergeCell ref="B55:F55"/>
    <mergeCell ref="B56:F56"/>
  </mergeCells>
  <conditionalFormatting sqref="G21:H21 J21">
    <cfRule type="cellIs" dxfId="280" priority="17" stopIfTrue="1" operator="equal">
      <formula>"Cell G11 can NOT be blank"</formula>
    </cfRule>
  </conditionalFormatting>
  <conditionalFormatting sqref="G21">
    <cfRule type="containsText" dxfId="279" priority="9" stopIfTrue="1" operator="containsText" text="Missing">
      <formula>NOT(ISERROR(SEARCH("Missing",G21)))</formula>
    </cfRule>
    <cfRule type="containsText" dxfId="278" priority="15" stopIfTrue="1" operator="containsText" text="Missing Data ADA Tab, cell G10">
      <formula>NOT(ISERROR(SEARCH("Missing Data ADA Tab, cell G10",G21)))</formula>
    </cfRule>
    <cfRule type="containsText" dxfId="277" priority="16" stopIfTrue="1" operator="containsText" text="Missing Data ADA Tab cell G10">
      <formula>NOT(ISERROR(SEARCH("Missing Data ADA Tab cell G10",G21)))</formula>
    </cfRule>
  </conditionalFormatting>
  <conditionalFormatting sqref="H21">
    <cfRule type="containsText" dxfId="276" priority="13" stopIfTrue="1" operator="containsText" text="Missing Data ADA Tab, cell G10">
      <formula>NOT(ISERROR(SEARCH("Missing Data ADA Tab, cell G10",H21)))</formula>
    </cfRule>
    <cfRule type="containsText" dxfId="275" priority="14" stopIfTrue="1" operator="containsText" text="Missing Data ADA Tab cell G10">
      <formula>NOT(ISERROR(SEARCH("Missing Data ADA Tab cell G10",H21)))</formula>
    </cfRule>
  </conditionalFormatting>
  <conditionalFormatting sqref="J21">
    <cfRule type="containsText" dxfId="274" priority="11" stopIfTrue="1" operator="containsText" text="Missing Data ADA Tab, cell G10">
      <formula>NOT(ISERROR(SEARCH("Missing Data ADA Tab, cell G10",J21)))</formula>
    </cfRule>
    <cfRule type="containsText" dxfId="273" priority="12" stopIfTrue="1" operator="containsText" text="Missing Data ADA Tab cell G10">
      <formula>NOT(ISERROR(SEARCH("Missing Data ADA Tab cell G10",J21)))</formula>
    </cfRule>
  </conditionalFormatting>
  <conditionalFormatting sqref="A1:A3">
    <cfRule type="containsText" dxfId="272" priority="10" stopIfTrue="1" operator="containsText" text="Enter">
      <formula>NOT(ISERROR(SEARCH("Enter",A1)))</formula>
    </cfRule>
  </conditionalFormatting>
  <conditionalFormatting sqref="H21">
    <cfRule type="containsText" dxfId="271" priority="6" stopIfTrue="1" operator="containsText" text="Missing">
      <formula>NOT(ISERROR(SEARCH("Missing",H21)))</formula>
    </cfRule>
    <cfRule type="containsText" dxfId="270" priority="7" stopIfTrue="1" operator="containsText" text="Missing Data ADA Tab, cell G10">
      <formula>NOT(ISERROR(SEARCH("Missing Data ADA Tab, cell G10",H21)))</formula>
    </cfRule>
    <cfRule type="containsText" dxfId="269" priority="8" stopIfTrue="1" operator="containsText" text="Missing Data ADA Tab cell G10">
      <formula>NOT(ISERROR(SEARCH("Missing Data ADA Tab cell G10",H21)))</formula>
    </cfRule>
  </conditionalFormatting>
  <conditionalFormatting sqref="J21">
    <cfRule type="containsText" dxfId="268" priority="4" stopIfTrue="1" operator="containsText" text="Missing Data ADA Tab, cell G10">
      <formula>NOT(ISERROR(SEARCH("Missing Data ADA Tab, cell G10",J21)))</formula>
    </cfRule>
    <cfRule type="containsText" dxfId="267" priority="5" stopIfTrue="1" operator="containsText" text="Missing Data ADA Tab cell G10">
      <formula>NOT(ISERROR(SEARCH("Missing Data ADA Tab cell G10",J21)))</formula>
    </cfRule>
  </conditionalFormatting>
  <conditionalFormatting sqref="J21">
    <cfRule type="containsText" dxfId="266" priority="1" stopIfTrue="1" operator="containsText" text="Missing">
      <formula>NOT(ISERROR(SEARCH("Missing",J21)))</formula>
    </cfRule>
    <cfRule type="containsText" dxfId="265" priority="2" stopIfTrue="1" operator="containsText" text="Missing Data ADA Tab, cell G10">
      <formula>NOT(ISERROR(SEARCH("Missing Data ADA Tab, cell G10",J21)))</formula>
    </cfRule>
    <cfRule type="containsText" dxfId="264" priority="3" stopIfTrue="1" operator="containsText" text="Missing Data ADA Tab cell G10">
      <formula>NOT(ISERROR(SEARCH("Missing Data ADA Tab cell G10",J21)))</formula>
    </cfRule>
  </conditionalFormatting>
  <pageMargins left="0.7" right="0.7" top="0.75" bottom="0.75" header="0.3" footer="0.3"/>
  <pageSetup scale="56" fitToHeight="0"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2">
    <tabColor theme="6" tint="-0.249977111117893"/>
    <pageSetUpPr fitToPage="1"/>
  </sheetPr>
  <dimension ref="A1:AI239"/>
  <sheetViews>
    <sheetView showGridLines="0" zoomScaleNormal="100" workbookViewId="0">
      <pane xSplit="4" ySplit="10" topLeftCell="E38" activePane="bottomRight" state="frozen"/>
      <selection activeCell="J13" sqref="J13"/>
      <selection pane="topRight" activeCell="J13" sqref="J13"/>
      <selection pane="bottomLeft" activeCell="J13" sqref="J13"/>
      <selection pane="bottomRight" activeCell="E49" sqref="E49"/>
    </sheetView>
  </sheetViews>
  <sheetFormatPr defaultRowHeight="12.75"/>
  <cols>
    <col min="1" max="1" width="5.42578125" customWidth="1"/>
    <col min="2" max="2" width="3" customWidth="1"/>
    <col min="3" max="3" width="88.7109375" customWidth="1"/>
    <col min="4" max="4" width="10.140625" customWidth="1"/>
    <col min="5" max="6" width="14.5703125" customWidth="1"/>
    <col min="7" max="7" width="10.5703125" customWidth="1"/>
    <col min="8" max="8" width="14.5703125" customWidth="1"/>
    <col min="9" max="9" width="10.5703125" customWidth="1"/>
    <col min="10" max="10" width="14.5703125" customWidth="1"/>
    <col min="11" max="11" width="10.5703125" customWidth="1"/>
    <col min="12" max="35" width="9.140625" style="1383" customWidth="1"/>
  </cols>
  <sheetData>
    <row r="1" spans="1:11" ht="15.75">
      <c r="A1" s="1411" t="str">
        <f>IF('BUDGET-CERTIFICATION'!$H$1="","CHARTER NAME: Enter Charter Name on BUDGET-CERTIFICATION Worksheet",(CONCATENATE("CHARTER NAME: ",'BUDGET-CERTIFICATION'!$H$1)))</f>
        <v>CHARTER NAME: Elite Academic Academy - Adult Work Force Investment</v>
      </c>
      <c r="B1" s="1411"/>
      <c r="C1" s="1411"/>
      <c r="D1" s="1411"/>
      <c r="E1" s="13"/>
      <c r="F1" s="13"/>
      <c r="G1" s="165"/>
      <c r="H1" s="13"/>
      <c r="I1" s="164"/>
      <c r="J1" s="1"/>
      <c r="K1" s="166"/>
    </row>
    <row r="2" spans="1:11" ht="15.75">
      <c r="A2" s="1411" t="str">
        <f>IF('BUDGET-CERTIFICATION'!$H$2="","CDS #: Enter Charter CDS # on BUDGET-CERTIFICATION Worksheet",(_xlfn.CONCAT("CDS #: ",'BUDGET-CERTIFICATION'!$H$2)))</f>
        <v>CDS #: 36-75051-0138107</v>
      </c>
      <c r="B2" s="1411"/>
      <c r="C2" s="1411"/>
      <c r="D2" s="1411"/>
      <c r="E2" s="13"/>
      <c r="F2" s="86"/>
      <c r="G2" s="165"/>
      <c r="H2" s="86"/>
      <c r="I2" s="165"/>
      <c r="J2" s="1"/>
      <c r="K2" s="166"/>
    </row>
    <row r="3" spans="1:11" ht="15.75">
      <c r="A3" s="1411" t="str">
        <f>IF('BUDGET-CERTIFICATION'!$H$5="","CHARTER #: Enter Charter # on BUDGET-CERTIFICATION Worksheet",(_xlfn.CONCAT("CHARTER #: ",'BUDGET-CERTIFICATION'!$H$5)))</f>
        <v>CHARTER #: 1975</v>
      </c>
      <c r="B3" s="1411"/>
      <c r="C3" s="1411"/>
      <c r="D3" s="1411"/>
      <c r="E3" s="13"/>
      <c r="F3" s="13"/>
      <c r="G3" s="164"/>
      <c r="H3" s="13"/>
      <c r="I3" s="164"/>
      <c r="J3" s="1"/>
      <c r="K3" s="166"/>
    </row>
    <row r="4" spans="1:11" ht="15.75">
      <c r="A4" s="2"/>
      <c r="B4" s="57"/>
      <c r="C4" s="57"/>
      <c r="D4" s="167" t="str">
        <f>'Budget-ADA'!I4</f>
        <v>Fiscal Year 2020-21 Budget</v>
      </c>
      <c r="E4" s="57"/>
      <c r="F4" s="57"/>
      <c r="G4" s="57"/>
      <c r="H4" s="57"/>
      <c r="I4" s="57"/>
      <c r="J4" s="57"/>
      <c r="K4" s="57"/>
    </row>
    <row r="5" spans="1:11" ht="15.75">
      <c r="A5" s="13"/>
      <c r="B5" s="13"/>
      <c r="C5" s="57"/>
      <c r="D5" s="167" t="s">
        <v>217</v>
      </c>
      <c r="E5" s="57"/>
      <c r="F5" s="57"/>
      <c r="G5" s="168"/>
      <c r="H5" s="57"/>
      <c r="I5" s="168"/>
      <c r="J5" s="1"/>
      <c r="K5" s="169"/>
    </row>
    <row r="6" spans="1:11" ht="16.5" thickBot="1">
      <c r="A6" s="1254">
        <f>Instructions!H1</f>
        <v>0</v>
      </c>
      <c r="B6" s="13"/>
      <c r="C6" s="13"/>
      <c r="D6" s="13"/>
      <c r="E6" s="13"/>
      <c r="F6" s="13"/>
      <c r="G6" s="164"/>
      <c r="H6" s="13"/>
      <c r="I6" s="164"/>
      <c r="J6" s="1"/>
      <c r="K6" s="166"/>
    </row>
    <row r="7" spans="1:11" ht="15.75">
      <c r="A7" s="283"/>
      <c r="B7" s="278"/>
      <c r="C7" s="278"/>
      <c r="D7" s="347"/>
      <c r="E7" s="348"/>
      <c r="F7" s="348"/>
      <c r="G7" s="349"/>
      <c r="H7" s="348" t="s">
        <v>2</v>
      </c>
      <c r="I7" s="349"/>
      <c r="J7" s="348" t="s">
        <v>2</v>
      </c>
      <c r="K7" s="350"/>
    </row>
    <row r="8" spans="1:11" ht="15.75">
      <c r="A8" s="1509" t="s">
        <v>22</v>
      </c>
      <c r="B8" s="1510"/>
      <c r="C8" s="1510"/>
      <c r="D8" s="58"/>
      <c r="E8" s="15" t="s">
        <v>99</v>
      </c>
      <c r="F8" s="15" t="s">
        <v>18</v>
      </c>
      <c r="G8" s="174" t="s">
        <v>19</v>
      </c>
      <c r="H8" s="15" t="s">
        <v>20</v>
      </c>
      <c r="I8" s="174" t="s">
        <v>19</v>
      </c>
      <c r="J8" s="15" t="s">
        <v>20</v>
      </c>
      <c r="K8" s="351" t="s">
        <v>19</v>
      </c>
    </row>
    <row r="9" spans="1:11" ht="15.75">
      <c r="A9" s="72"/>
      <c r="B9" s="1"/>
      <c r="C9" s="1"/>
      <c r="D9" s="58"/>
      <c r="E9" s="15" t="s">
        <v>21</v>
      </c>
      <c r="F9" s="15" t="s">
        <v>17</v>
      </c>
      <c r="G9" s="174" t="s">
        <v>23</v>
      </c>
      <c r="H9" s="15" t="s">
        <v>17</v>
      </c>
      <c r="I9" s="174" t="s">
        <v>23</v>
      </c>
      <c r="J9" s="15" t="s">
        <v>17</v>
      </c>
      <c r="K9" s="351" t="s">
        <v>23</v>
      </c>
    </row>
    <row r="10" spans="1:11" ht="16.5" thickBot="1">
      <c r="A10" s="352"/>
      <c r="B10" s="176"/>
      <c r="C10" s="176"/>
      <c r="D10" s="59"/>
      <c r="E10" s="16" t="str">
        <f>'Budget-Unrestricted MYP'!E10</f>
        <v>2019-20</v>
      </c>
      <c r="F10" s="239" t="str">
        <f>'Budget-Unrestricted MYP'!F10</f>
        <v>2020-21</v>
      </c>
      <c r="G10" s="177"/>
      <c r="H10" s="16" t="str">
        <f>'Budget-Unrestricted MYP'!H10</f>
        <v>2021-22</v>
      </c>
      <c r="I10" s="177"/>
      <c r="J10" s="16" t="str">
        <f>'Budget-Unrestricted MYP'!J10</f>
        <v>2022-23</v>
      </c>
      <c r="K10" s="353"/>
    </row>
    <row r="11" spans="1:11" ht="16.5" thickTop="1">
      <c r="A11" s="354" t="s">
        <v>1</v>
      </c>
      <c r="B11" s="1"/>
      <c r="C11" s="1"/>
      <c r="D11" s="386"/>
      <c r="E11" s="14"/>
      <c r="F11" s="1515"/>
      <c r="G11" s="1515"/>
      <c r="H11" s="1515"/>
      <c r="I11" s="1515"/>
      <c r="J11" s="1515"/>
      <c r="K11" s="1516"/>
    </row>
    <row r="12" spans="1:11" ht="15.75">
      <c r="A12" s="354"/>
      <c r="B12" s="321" t="s">
        <v>319</v>
      </c>
      <c r="C12" s="153"/>
      <c r="D12" s="146"/>
      <c r="E12" s="387"/>
      <c r="F12" s="1517"/>
      <c r="G12" s="1518"/>
      <c r="H12" s="1518"/>
      <c r="I12" s="1518"/>
      <c r="J12" s="1518"/>
      <c r="K12" s="1519"/>
    </row>
    <row r="13" spans="1:11" ht="15.75">
      <c r="A13" s="354"/>
      <c r="B13" s="522"/>
      <c r="C13" s="562" t="s">
        <v>163</v>
      </c>
      <c r="D13" s="524">
        <v>8011</v>
      </c>
      <c r="E13" s="403"/>
      <c r="F13" s="318"/>
      <c r="G13" s="541" t="str">
        <f>IF(E13&lt;1," ",IF(F13&lt;1," ",(F13-E13)/E13))</f>
        <v xml:space="preserve"> </v>
      </c>
      <c r="H13" s="317"/>
      <c r="I13" s="541" t="str">
        <f>IF(F13&lt;1," ",IF(H13&lt;1," ",(H13-F13)/F13))</f>
        <v xml:space="preserve"> </v>
      </c>
      <c r="J13" s="317"/>
      <c r="K13" s="404" t="str">
        <f>IF(H13&lt;1," ",IF(J13&lt;1," ",(J13-H13)/H13))</f>
        <v xml:space="preserve"> </v>
      </c>
    </row>
    <row r="14" spans="1:11" ht="15.75">
      <c r="A14" s="354"/>
      <c r="B14" s="522"/>
      <c r="C14" s="562" t="s">
        <v>164</v>
      </c>
      <c r="D14" s="524">
        <v>8012</v>
      </c>
      <c r="E14" s="403"/>
      <c r="F14" s="405"/>
      <c r="G14" s="541" t="str">
        <f>IF(E14&lt;1," ",IF(F14&lt;1," ",(F14-E14)/E14))</f>
        <v xml:space="preserve"> </v>
      </c>
      <c r="H14" s="403"/>
      <c r="I14" s="541" t="str">
        <f>IF(F14&lt;1," ",IF(H14&lt;1," ",(H14-F14)/F14))</f>
        <v xml:space="preserve"> </v>
      </c>
      <c r="J14" s="403"/>
      <c r="K14" s="404" t="str">
        <f>IF(H14&lt;1," ",IF(J14&lt;1," ",(J14-H14)/H14))</f>
        <v xml:space="preserve"> </v>
      </c>
    </row>
    <row r="15" spans="1:11" ht="15.75">
      <c r="A15" s="72"/>
      <c r="B15" s="522"/>
      <c r="C15" s="562" t="s">
        <v>317</v>
      </c>
      <c r="D15" s="524">
        <v>8019</v>
      </c>
      <c r="E15" s="403"/>
      <c r="F15" s="317"/>
      <c r="G15" s="541" t="str">
        <f>IF(E15&lt;1," ",IF(F15&lt;1," ",(F15-E15)/E15))</f>
        <v xml:space="preserve"> </v>
      </c>
      <c r="H15" s="317"/>
      <c r="I15" s="541" t="str">
        <f>IF(F15&lt;1," ",IF(H15&lt;1," ",(H15-F15)/F15))</f>
        <v xml:space="preserve"> </v>
      </c>
      <c r="J15" s="317"/>
      <c r="K15" s="404" t="str">
        <f>IF(H15&lt;1," ",IF(J15&lt;1," ",(J15-H15)/H15))</f>
        <v xml:space="preserve"> </v>
      </c>
    </row>
    <row r="16" spans="1:11" ht="15.75">
      <c r="A16" s="72"/>
      <c r="B16" s="522"/>
      <c r="C16" s="562" t="s">
        <v>318</v>
      </c>
      <c r="D16" s="524">
        <v>8096</v>
      </c>
      <c r="E16" s="403"/>
      <c r="F16" s="405"/>
      <c r="G16" s="541" t="str">
        <f>IF(E16&lt;1," ",IF(F16&lt;1," ",(F16-E16)/E16))</f>
        <v xml:space="preserve"> </v>
      </c>
      <c r="H16" s="403"/>
      <c r="I16" s="525" t="str">
        <f>IF(F16&lt;1," ",IF(H16&lt;1," ",(H16-F16)/F16))</f>
        <v xml:space="preserve"> </v>
      </c>
      <c r="J16" s="403"/>
      <c r="K16" s="406" t="str">
        <f>IF(H16&lt;1," ",IF(J16&lt;1," ",(J16-H16)/H16))</f>
        <v xml:space="preserve"> </v>
      </c>
    </row>
    <row r="17" spans="1:11" ht="15.75">
      <c r="A17" s="72"/>
      <c r="B17" s="321" t="s">
        <v>320</v>
      </c>
      <c r="C17" s="321"/>
      <c r="D17" s="395" t="s">
        <v>105</v>
      </c>
      <c r="E17" s="766">
        <f>E84</f>
        <v>0</v>
      </c>
      <c r="F17" s="767">
        <f>F84</f>
        <v>0</v>
      </c>
      <c r="G17" s="311" t="str">
        <f>IF(E17&lt;1," ",IF(F17&lt;1," ",(F17-E17)/E17))</f>
        <v xml:space="preserve"> </v>
      </c>
      <c r="H17" s="766">
        <f>H84</f>
        <v>0</v>
      </c>
      <c r="I17" s="313" t="str">
        <f>IF(F17&lt;1," ",IF(H17&lt;1," ",(H17-F17)/F17))</f>
        <v xml:space="preserve"> </v>
      </c>
      <c r="J17" s="766">
        <f>J84</f>
        <v>0</v>
      </c>
      <c r="K17" s="356" t="str">
        <f>IF(H17&lt;1," ",IF(J17&lt;1," ",(J17-H17)/H17))</f>
        <v xml:space="preserve"> </v>
      </c>
    </row>
    <row r="18" spans="1:11" ht="15.75">
      <c r="A18" s="72"/>
      <c r="B18" s="153" t="s">
        <v>321</v>
      </c>
      <c r="C18" s="146"/>
      <c r="D18" s="146"/>
      <c r="E18" s="388"/>
      <c r="F18" s="389"/>
      <c r="G18" s="390"/>
      <c r="H18" s="388"/>
      <c r="I18" s="390"/>
      <c r="J18" s="388"/>
      <c r="K18" s="391"/>
    </row>
    <row r="19" spans="1:11" ht="15.75">
      <c r="A19" s="72"/>
      <c r="B19" s="522"/>
      <c r="C19" s="562" t="s">
        <v>322</v>
      </c>
      <c r="D19" s="524">
        <v>8560</v>
      </c>
      <c r="E19" s="316"/>
      <c r="F19" s="314"/>
      <c r="G19" s="315" t="str">
        <f>IF(E19&lt;1," ",IF(F19&lt;1," ",(F19-E19)/E19))</f>
        <v xml:space="preserve"> </v>
      </c>
      <c r="H19" s="316"/>
      <c r="I19" s="315" t="str">
        <f>IF(F19&lt;1," ",IF(H19&lt;1," ",(H19-F19)/F19))</f>
        <v xml:space="preserve"> </v>
      </c>
      <c r="J19" s="312"/>
      <c r="K19" s="357" t="str">
        <f>IF(H19&lt;1," ",IF(J19&lt;1," ",(J19-H19)/H19))</f>
        <v xml:space="preserve"> </v>
      </c>
    </row>
    <row r="20" spans="1:11" ht="15.75">
      <c r="A20" s="72"/>
      <c r="B20" s="153"/>
      <c r="C20" s="323" t="s">
        <v>323</v>
      </c>
      <c r="D20" s="395">
        <v>8560</v>
      </c>
      <c r="E20" s="770"/>
      <c r="F20" s="767">
        <f>F87</f>
        <v>0</v>
      </c>
      <c r="G20" s="313" t="s">
        <v>2</v>
      </c>
      <c r="H20" s="832">
        <f>H87</f>
        <v>0</v>
      </c>
      <c r="I20" s="313" t="s">
        <v>2</v>
      </c>
      <c r="J20" s="766">
        <f>J87</f>
        <v>0</v>
      </c>
      <c r="K20" s="356" t="str">
        <f>IF(H20&lt;1," ",IF(J20&lt;1," ",(J20-H20)/H20))</f>
        <v xml:space="preserve"> </v>
      </c>
    </row>
    <row r="21" spans="1:11" ht="15.75">
      <c r="A21" s="72"/>
      <c r="B21" s="153"/>
      <c r="C21" s="323" t="s">
        <v>324</v>
      </c>
      <c r="D21" s="395" t="s">
        <v>106</v>
      </c>
      <c r="E21" s="766">
        <f>E108</f>
        <v>0</v>
      </c>
      <c r="F21" s="767">
        <f>F108</f>
        <v>0</v>
      </c>
      <c r="G21" s="311" t="str">
        <f>IF(E21&lt;1," ",IF(F21&lt;1," ",(F21-E21)/E21))</f>
        <v xml:space="preserve"> </v>
      </c>
      <c r="H21" s="766">
        <f>H108</f>
        <v>0</v>
      </c>
      <c r="I21" s="313" t="str">
        <f>IF(F21&lt;1," ",IF(H21&lt;1," ",(H21-F21)/F21))</f>
        <v xml:space="preserve"> </v>
      </c>
      <c r="J21" s="766">
        <f>J108</f>
        <v>0</v>
      </c>
      <c r="K21" s="356" t="str">
        <f>IF(H21&lt;1," ",IF(J21&lt;1," ",(J21-H21)/H21))</f>
        <v xml:space="preserve"> </v>
      </c>
    </row>
    <row r="22" spans="1:11" ht="15.75">
      <c r="A22" s="72"/>
      <c r="B22" s="153" t="s">
        <v>325</v>
      </c>
      <c r="C22" s="146"/>
      <c r="D22" s="146"/>
      <c r="E22" s="388"/>
      <c r="F22" s="389"/>
      <c r="G22" s="390"/>
      <c r="H22" s="388"/>
      <c r="I22" s="390"/>
      <c r="J22" s="388"/>
      <c r="K22" s="391"/>
    </row>
    <row r="23" spans="1:11" ht="15.75">
      <c r="A23" s="72"/>
      <c r="B23" s="153"/>
      <c r="C23" s="323" t="s">
        <v>249</v>
      </c>
      <c r="D23" s="395">
        <v>8660</v>
      </c>
      <c r="E23" s="770"/>
      <c r="F23" s="765"/>
      <c r="G23" s="311" t="str">
        <f>IF(E23&lt;1," ",IF(F23&lt;1," ",(F23-E23)/E23))</f>
        <v xml:space="preserve"> </v>
      </c>
      <c r="H23" s="770"/>
      <c r="I23" s="313" t="str">
        <f>IF(F23&lt;1," ",IF(H23&lt;1," ",(H23-F23)/F23))</f>
        <v xml:space="preserve"> </v>
      </c>
      <c r="J23" s="770"/>
      <c r="K23" s="356" t="str">
        <f>IF(H23&lt;1," ",IF(J23&lt;1," ",(J23-H23)/H23))</f>
        <v xml:space="preserve"> </v>
      </c>
    </row>
    <row r="24" spans="1:11" ht="15.75">
      <c r="A24" s="72"/>
      <c r="B24" s="153"/>
      <c r="C24" s="323" t="s">
        <v>326</v>
      </c>
      <c r="D24" s="395">
        <v>8792</v>
      </c>
      <c r="E24" s="770"/>
      <c r="F24" s="765"/>
      <c r="G24" s="313" t="str">
        <f>IF(E24&lt;1," ",IF(F24&lt;1," ",(F24-E24)/E24))</f>
        <v xml:space="preserve"> </v>
      </c>
      <c r="H24" s="770"/>
      <c r="I24" s="313" t="str">
        <f>IF(F24&lt;1," ",IF(H24&lt;1," ",(H24-F24)/F24))</f>
        <v xml:space="preserve"> </v>
      </c>
      <c r="J24" s="770"/>
      <c r="K24" s="356" t="str">
        <f>IF(H24&lt;1," ",IF(J24&lt;1," ",(J24-H24)/H24))</f>
        <v xml:space="preserve"> </v>
      </c>
    </row>
    <row r="25" spans="1:11" ht="16.5" thickBot="1">
      <c r="A25" s="72"/>
      <c r="B25" s="1005"/>
      <c r="C25" s="1038" t="s">
        <v>327</v>
      </c>
      <c r="D25" s="1039" t="s">
        <v>107</v>
      </c>
      <c r="E25" s="773">
        <f>E117</f>
        <v>0</v>
      </c>
      <c r="F25" s="772">
        <f>F117</f>
        <v>0</v>
      </c>
      <c r="G25" s="345" t="str">
        <f>IF(E25&lt;1," ",IF(F25&lt;1," ",(F25-E25)/E25))</f>
        <v xml:space="preserve"> </v>
      </c>
      <c r="H25" s="773">
        <f>H117</f>
        <v>0</v>
      </c>
      <c r="I25" s="346" t="str">
        <f>IF(F25&lt;1," ",IF(H25&lt;1," ",(H25-F25)/F25))</f>
        <v xml:space="preserve"> </v>
      </c>
      <c r="J25" s="773">
        <f>J117</f>
        <v>0</v>
      </c>
      <c r="K25" s="1032" t="str">
        <f>IF(H25&lt;1," ",IF(J25&lt;1," ",(J25-H25)/H25))</f>
        <v xml:space="preserve"> </v>
      </c>
    </row>
    <row r="26" spans="1:11" ht="17.25" thickTop="1" thickBot="1">
      <c r="A26" s="72"/>
      <c r="B26" s="1489" t="s">
        <v>328</v>
      </c>
      <c r="C26" s="1490"/>
      <c r="D26" s="1491"/>
      <c r="E26" s="1006">
        <f>SUM(E13:E25)</f>
        <v>0</v>
      </c>
      <c r="F26" s="1006">
        <f>SUM(F13:F25)</f>
        <v>0</v>
      </c>
      <c r="G26" s="1007" t="str">
        <f>IF(E26&lt;1," ",IF(F26&lt;1," ",(F26-E26)/E26))</f>
        <v xml:space="preserve"> </v>
      </c>
      <c r="H26" s="1006">
        <f>SUM(H13:H25)</f>
        <v>0</v>
      </c>
      <c r="I26" s="1007" t="str">
        <f>IF(F26&lt;1," ",IF(H26&lt;1," ",(H26-F26)/F26))</f>
        <v xml:space="preserve"> </v>
      </c>
      <c r="J26" s="1006">
        <f>SUM(J13:J25)</f>
        <v>0</v>
      </c>
      <c r="K26" s="1008" t="str">
        <f>IF(H26&lt;1," ",IF(J26&lt;1," ",(J26-H26)/H26))</f>
        <v xml:space="preserve"> </v>
      </c>
    </row>
    <row r="27" spans="1:11" ht="16.5" thickTop="1">
      <c r="A27" s="72"/>
      <c r="B27" s="1"/>
      <c r="C27" s="1"/>
      <c r="D27" s="1"/>
      <c r="E27" s="310"/>
      <c r="F27" s="1487"/>
      <c r="G27" s="1487"/>
      <c r="H27" s="1487"/>
      <c r="I27" s="1487"/>
      <c r="J27" s="1487"/>
      <c r="K27" s="1488"/>
    </row>
    <row r="28" spans="1:11" ht="15.75">
      <c r="A28" s="1511" t="s">
        <v>3</v>
      </c>
      <c r="B28" s="1512"/>
      <c r="C28" s="1512"/>
      <c r="D28" s="161"/>
      <c r="E28" s="310"/>
      <c r="F28" s="1487"/>
      <c r="G28" s="1487"/>
      <c r="H28" s="1487"/>
      <c r="I28" s="1487"/>
      <c r="J28" s="1487"/>
      <c r="K28" s="1488"/>
    </row>
    <row r="29" spans="1:11" ht="15.75">
      <c r="A29" s="72"/>
      <c r="B29" s="321" t="s">
        <v>4</v>
      </c>
      <c r="C29" s="321"/>
      <c r="D29" s="322" t="s">
        <v>108</v>
      </c>
      <c r="E29" s="770"/>
      <c r="F29" s="833"/>
      <c r="G29" s="313" t="str">
        <f t="shared" ref="G29:G37" si="0">IF(E29&lt;1," ",IF(F29&lt;1," ",(F29-E29)/E29))</f>
        <v xml:space="preserve"> </v>
      </c>
      <c r="H29" s="775"/>
      <c r="I29" s="313" t="str">
        <f t="shared" ref="I29:I37" si="1">IF(F29&lt;1," ",IF(H29&lt;1," ",(H29-F29)/F29))</f>
        <v xml:space="preserve"> </v>
      </c>
      <c r="J29" s="775"/>
      <c r="K29" s="356" t="str">
        <f t="shared" ref="K29:K37" si="2">IF(H29&lt;1," ",IF(J29&lt;1," ",(J29-H29)/H29))</f>
        <v xml:space="preserve"> </v>
      </c>
    </row>
    <row r="30" spans="1:11" ht="15.75">
      <c r="A30" s="72"/>
      <c r="B30" s="321" t="s">
        <v>24</v>
      </c>
      <c r="C30" s="321"/>
      <c r="D30" s="322" t="s">
        <v>109</v>
      </c>
      <c r="E30" s="770"/>
      <c r="F30" s="833"/>
      <c r="G30" s="313" t="str">
        <f t="shared" si="0"/>
        <v xml:space="preserve"> </v>
      </c>
      <c r="H30" s="775"/>
      <c r="I30" s="313" t="str">
        <f t="shared" si="1"/>
        <v xml:space="preserve"> </v>
      </c>
      <c r="J30" s="775"/>
      <c r="K30" s="356" t="str">
        <f t="shared" si="2"/>
        <v xml:space="preserve"> </v>
      </c>
    </row>
    <row r="31" spans="1:11" ht="15.75">
      <c r="A31" s="72"/>
      <c r="B31" s="321" t="s">
        <v>25</v>
      </c>
      <c r="C31" s="321"/>
      <c r="D31" s="322" t="s">
        <v>110</v>
      </c>
      <c r="E31" s="770"/>
      <c r="F31" s="833"/>
      <c r="G31" s="313" t="str">
        <f t="shared" si="0"/>
        <v xml:space="preserve"> </v>
      </c>
      <c r="H31" s="775"/>
      <c r="I31" s="313" t="str">
        <f t="shared" si="1"/>
        <v xml:space="preserve"> </v>
      </c>
      <c r="J31" s="775"/>
      <c r="K31" s="356" t="str">
        <f t="shared" si="2"/>
        <v xml:space="preserve"> </v>
      </c>
    </row>
    <row r="32" spans="1:11" ht="15.75">
      <c r="A32" s="72"/>
      <c r="B32" s="321" t="s">
        <v>26</v>
      </c>
      <c r="C32" s="321"/>
      <c r="D32" s="322" t="s">
        <v>111</v>
      </c>
      <c r="E32" s="770"/>
      <c r="F32" s="833"/>
      <c r="G32" s="313" t="str">
        <f t="shared" si="0"/>
        <v xml:space="preserve"> </v>
      </c>
      <c r="H32" s="775"/>
      <c r="I32" s="313" t="str">
        <f t="shared" si="1"/>
        <v xml:space="preserve"> </v>
      </c>
      <c r="J32" s="775"/>
      <c r="K32" s="356" t="str">
        <f t="shared" si="2"/>
        <v xml:space="preserve"> </v>
      </c>
    </row>
    <row r="33" spans="1:11" ht="15.75">
      <c r="A33" s="72"/>
      <c r="B33" s="321" t="s">
        <v>27</v>
      </c>
      <c r="C33" s="321"/>
      <c r="D33" s="322" t="s">
        <v>112</v>
      </c>
      <c r="E33" s="770"/>
      <c r="F33" s="833"/>
      <c r="G33" s="313" t="str">
        <f t="shared" si="0"/>
        <v xml:space="preserve"> </v>
      </c>
      <c r="H33" s="775"/>
      <c r="I33" s="313" t="str">
        <f t="shared" si="1"/>
        <v xml:space="preserve"> </v>
      </c>
      <c r="J33" s="775"/>
      <c r="K33" s="356" t="str">
        <f t="shared" si="2"/>
        <v xml:space="preserve"> </v>
      </c>
    </row>
    <row r="34" spans="1:11" ht="15.75">
      <c r="A34" s="72"/>
      <c r="B34" s="321" t="s">
        <v>5</v>
      </c>
      <c r="C34" s="321"/>
      <c r="D34" s="322" t="s">
        <v>113</v>
      </c>
      <c r="E34" s="770"/>
      <c r="F34" s="833"/>
      <c r="G34" s="313" t="str">
        <f t="shared" si="0"/>
        <v xml:space="preserve"> </v>
      </c>
      <c r="H34" s="775"/>
      <c r="I34" s="313" t="str">
        <f t="shared" si="1"/>
        <v xml:space="preserve"> </v>
      </c>
      <c r="J34" s="775"/>
      <c r="K34" s="356" t="str">
        <f t="shared" si="2"/>
        <v xml:space="preserve"> </v>
      </c>
    </row>
    <row r="35" spans="1:11" ht="15.75">
      <c r="A35" s="72"/>
      <c r="B35" s="321" t="s">
        <v>28</v>
      </c>
      <c r="C35" s="321"/>
      <c r="D35" s="322" t="s">
        <v>114</v>
      </c>
      <c r="E35" s="770"/>
      <c r="F35" s="833"/>
      <c r="G35" s="313" t="str">
        <f t="shared" si="0"/>
        <v xml:space="preserve"> </v>
      </c>
      <c r="H35" s="775"/>
      <c r="I35" s="313" t="str">
        <f t="shared" si="1"/>
        <v xml:space="preserve"> </v>
      </c>
      <c r="J35" s="775"/>
      <c r="K35" s="356" t="str">
        <f t="shared" si="2"/>
        <v xml:space="preserve"> </v>
      </c>
    </row>
    <row r="36" spans="1:11" ht="16.5" thickBot="1">
      <c r="A36" s="72"/>
      <c r="B36" s="1028" t="s">
        <v>157</v>
      </c>
      <c r="C36" s="1028"/>
      <c r="D36" s="688" t="s">
        <v>120</v>
      </c>
      <c r="E36" s="1040"/>
      <c r="F36" s="1041"/>
      <c r="G36" s="346" t="str">
        <f t="shared" si="0"/>
        <v xml:space="preserve"> </v>
      </c>
      <c r="H36" s="1040"/>
      <c r="I36" s="346" t="str">
        <f t="shared" si="1"/>
        <v xml:space="preserve"> </v>
      </c>
      <c r="J36" s="1040"/>
      <c r="K36" s="1032" t="str">
        <f t="shared" si="2"/>
        <v xml:space="preserve"> </v>
      </c>
    </row>
    <row r="37" spans="1:11" ht="17.25" thickTop="1" thickBot="1">
      <c r="A37" s="72"/>
      <c r="B37" s="1524" t="s">
        <v>29</v>
      </c>
      <c r="C37" s="1525"/>
      <c r="D37" s="1525"/>
      <c r="E37" s="1006">
        <f>SUM(E29:E36)</f>
        <v>0</v>
      </c>
      <c r="F37" s="1006">
        <f>SUM(F29:F36)</f>
        <v>0</v>
      </c>
      <c r="G37" s="1007" t="str">
        <f t="shared" si="0"/>
        <v xml:space="preserve"> </v>
      </c>
      <c r="H37" s="1006">
        <f>SUM(H29:H36)</f>
        <v>0</v>
      </c>
      <c r="I37" s="1007" t="str">
        <f t="shared" si="1"/>
        <v xml:space="preserve"> </v>
      </c>
      <c r="J37" s="1006">
        <f>SUM(J29:J36)</f>
        <v>0</v>
      </c>
      <c r="K37" s="1008" t="str">
        <f t="shared" si="2"/>
        <v xml:space="preserve"> </v>
      </c>
    </row>
    <row r="38" spans="1:11" ht="17.25" thickTop="1" thickBot="1">
      <c r="A38" s="72"/>
      <c r="B38" s="1"/>
      <c r="C38" s="1033"/>
      <c r="D38" s="180"/>
      <c r="E38" s="320"/>
      <c r="F38" s="1520"/>
      <c r="G38" s="1520"/>
      <c r="H38" s="1520"/>
      <c r="I38" s="1520"/>
      <c r="J38" s="1520"/>
      <c r="K38" s="1521"/>
    </row>
    <row r="39" spans="1:11" ht="17.25" thickTop="1" thickBot="1">
      <c r="A39" s="1526" t="s">
        <v>216</v>
      </c>
      <c r="B39" s="1527"/>
      <c r="C39" s="1527"/>
      <c r="D39" s="1527"/>
      <c r="E39" s="1023">
        <f>SUM(E26-E37)</f>
        <v>0</v>
      </c>
      <c r="F39" s="1023">
        <f>SUM(F26-F37)</f>
        <v>0</v>
      </c>
      <c r="G39" s="1024" t="str">
        <f>IF(E39&lt;1," ",IF(F39&lt;1," ",(F39-E39)/E39))</f>
        <v xml:space="preserve"> </v>
      </c>
      <c r="H39" s="1023">
        <f>SUM(H26-H37)</f>
        <v>0</v>
      </c>
      <c r="I39" s="1024" t="str">
        <f>IF(F39&lt;1," ",IF(H39&lt;1," ",(H39-F39)/F39))</f>
        <v xml:space="preserve"> </v>
      </c>
      <c r="J39" s="1023">
        <f>SUM(J26-J37)</f>
        <v>0</v>
      </c>
      <c r="K39" s="1025" t="str">
        <f>IF(H39&lt;1," ",IF(J39&lt;1," ",(J39-H39)/H39))</f>
        <v xml:space="preserve"> </v>
      </c>
    </row>
    <row r="40" spans="1:11" ht="16.5" thickTop="1">
      <c r="A40" s="72"/>
      <c r="B40" s="1"/>
      <c r="C40" s="392"/>
      <c r="D40" s="393"/>
      <c r="E40" s="88"/>
      <c r="F40" s="1522"/>
      <c r="G40" s="1522"/>
      <c r="H40" s="1522"/>
      <c r="I40" s="1522"/>
      <c r="J40" s="1522"/>
      <c r="K40" s="1523"/>
    </row>
    <row r="41" spans="1:11" ht="15.75">
      <c r="A41" s="354" t="s">
        <v>30</v>
      </c>
      <c r="B41" s="1"/>
      <c r="C41" s="161"/>
      <c r="D41" s="394"/>
      <c r="E41" s="87"/>
      <c r="F41" s="1492"/>
      <c r="G41" s="1492"/>
      <c r="H41" s="1492"/>
      <c r="I41" s="1492"/>
      <c r="J41" s="1492"/>
      <c r="K41" s="1493"/>
    </row>
    <row r="42" spans="1:11" ht="15.75">
      <c r="A42" s="72"/>
      <c r="B42" s="153" t="s">
        <v>135</v>
      </c>
      <c r="C42" s="146"/>
      <c r="D42" s="358">
        <v>8900</v>
      </c>
      <c r="E42" s="834"/>
      <c r="F42" s="834"/>
      <c r="G42" s="33" t="str">
        <f>IF(E42&lt;1," ",IF(F42&lt;1," ",(F42-E42)/E42))</f>
        <v xml:space="preserve"> </v>
      </c>
      <c r="H42" s="834"/>
      <c r="I42" s="33" t="str">
        <f>IF(F42&lt;1," ",IF(H42&lt;1," ",(H42-F42)/F42))</f>
        <v xml:space="preserve"> </v>
      </c>
      <c r="J42" s="834"/>
      <c r="K42" s="359" t="str">
        <f>IF(H42&lt;1," ",IF(J42&lt;1," ",(J42-H42)/H42))</f>
        <v xml:space="preserve"> </v>
      </c>
    </row>
    <row r="43" spans="1:11" ht="16.5" thickBot="1">
      <c r="A43" s="72"/>
      <c r="B43" s="1005" t="s">
        <v>31</v>
      </c>
      <c r="C43" s="159"/>
      <c r="D43" s="1034">
        <v>7600</v>
      </c>
      <c r="E43" s="835"/>
      <c r="F43" s="835"/>
      <c r="G43" s="100" t="str">
        <f>IF(E43&lt;1," ",IF(F43&lt;1," ",(F43-E43)/E43))</f>
        <v xml:space="preserve"> </v>
      </c>
      <c r="H43" s="835"/>
      <c r="I43" s="100" t="str">
        <f>IF(F43&lt;1," ",IF(H43&lt;1," ",(H43-F43)/F43))</f>
        <v xml:space="preserve"> </v>
      </c>
      <c r="J43" s="835"/>
      <c r="K43" s="360" t="str">
        <f>IF(H43&lt;1," ",IF(J43&lt;1," ",(J43-H43)/H43))</f>
        <v xml:space="preserve"> </v>
      </c>
    </row>
    <row r="44" spans="1:11" ht="17.25" thickTop="1" thickBot="1">
      <c r="A44" s="72"/>
      <c r="B44" s="1524" t="s">
        <v>32</v>
      </c>
      <c r="C44" s="1525"/>
      <c r="D44" s="1525"/>
      <c r="E44" s="1006">
        <f>E42-E43</f>
        <v>0</v>
      </c>
      <c r="F44" s="1006">
        <f>F42-F43</f>
        <v>0</v>
      </c>
      <c r="G44" s="1007" t="str">
        <f>IF(E44&lt;1," ",IF(F44&lt;1," ",(F44-E44)/E44))</f>
        <v xml:space="preserve"> </v>
      </c>
      <c r="H44" s="1006">
        <f>H42-H43</f>
        <v>0</v>
      </c>
      <c r="I44" s="1007" t="str">
        <f>IF(F44&lt;1," ",IF(H44&lt;1," ",(H44-F44)/F44))</f>
        <v xml:space="preserve"> </v>
      </c>
      <c r="J44" s="1006">
        <f>J42-J43</f>
        <v>0</v>
      </c>
      <c r="K44" s="1008" t="str">
        <f>IF(H44&lt;1," ",IF(J44&lt;1," ",(J44-H44)/H44))</f>
        <v xml:space="preserve"> </v>
      </c>
    </row>
    <row r="45" spans="1:11" ht="17.25" thickTop="1" thickBot="1">
      <c r="A45" s="72"/>
      <c r="B45" s="1"/>
      <c r="C45" s="1"/>
      <c r="D45" s="615"/>
      <c r="E45" s="310"/>
      <c r="F45" s="310"/>
      <c r="G45" s="56"/>
      <c r="H45" s="310"/>
      <c r="I45" s="56"/>
      <c r="J45" s="310"/>
      <c r="K45" s="361"/>
    </row>
    <row r="46" spans="1:11" ht="17.25" thickTop="1" thickBot="1">
      <c r="A46" s="1526" t="s">
        <v>33</v>
      </c>
      <c r="B46" s="1527"/>
      <c r="C46" s="1527"/>
      <c r="D46" s="1527"/>
      <c r="E46" s="1023">
        <f>E39+E44</f>
        <v>0</v>
      </c>
      <c r="F46" s="1023">
        <f>F39+F44</f>
        <v>0</v>
      </c>
      <c r="G46" s="1024" t="str">
        <f>IF(E46&lt;1," ",IF(F46&lt;1," ",(F46-E46)/E46))</f>
        <v xml:space="preserve"> </v>
      </c>
      <c r="H46" s="1023">
        <f>H39+H44</f>
        <v>0</v>
      </c>
      <c r="I46" s="1024" t="str">
        <f>IF(F46&lt;1," ",IF(H46&lt;1," ",(H46-F46)/F46))</f>
        <v xml:space="preserve"> </v>
      </c>
      <c r="J46" s="1023">
        <f>J39+J44</f>
        <v>0</v>
      </c>
      <c r="K46" s="1025" t="str">
        <f>IF(H46&lt;1," ",IF(J46&lt;1," ",(J46-H46)/H46))</f>
        <v xml:space="preserve"> </v>
      </c>
    </row>
    <row r="47" spans="1:11" ht="16.5" thickTop="1">
      <c r="A47" s="354"/>
      <c r="B47" s="1"/>
      <c r="C47" s="392"/>
      <c r="D47" s="393"/>
      <c r="E47" s="310"/>
      <c r="F47" s="1487"/>
      <c r="G47" s="1487"/>
      <c r="H47" s="1487"/>
      <c r="I47" s="1487"/>
      <c r="J47" s="1487"/>
      <c r="K47" s="1488"/>
    </row>
    <row r="48" spans="1:11" ht="15.75">
      <c r="A48" s="354" t="s">
        <v>6</v>
      </c>
      <c r="B48" s="1"/>
      <c r="C48" s="161"/>
      <c r="D48" s="394"/>
      <c r="E48" s="310"/>
      <c r="F48" s="1487"/>
      <c r="G48" s="1487"/>
      <c r="H48" s="1487"/>
      <c r="I48" s="1487"/>
      <c r="J48" s="1487"/>
      <c r="K48" s="1488"/>
    </row>
    <row r="49" spans="1:11" ht="15.75">
      <c r="A49" s="72"/>
      <c r="B49" s="341" t="s">
        <v>170</v>
      </c>
      <c r="C49" s="342"/>
      <c r="D49" s="343">
        <v>9791</v>
      </c>
      <c r="E49" s="836"/>
      <c r="F49" s="783">
        <f>E55</f>
        <v>0</v>
      </c>
      <c r="G49" s="319" t="str">
        <f>IF(E49&lt;1," ",IF(F49&lt;1," ",(F49-E49)/E49))</f>
        <v xml:space="preserve"> </v>
      </c>
      <c r="H49" s="784">
        <f>F55</f>
        <v>0</v>
      </c>
      <c r="I49" s="319" t="str">
        <f>IF(F49&lt;1," ",IF(H49&lt;1," ",(H49-F49)/F49))</f>
        <v xml:space="preserve"> </v>
      </c>
      <c r="J49" s="784">
        <f>H55</f>
        <v>0</v>
      </c>
      <c r="K49" s="362" t="str">
        <f>IF(H49&lt;1," ",IF(J49&lt;1," ",(J49-H49)/H49))</f>
        <v xml:space="preserve"> </v>
      </c>
    </row>
    <row r="50" spans="1:11" ht="15.75">
      <c r="A50" s="72"/>
      <c r="B50" s="363" t="s">
        <v>144</v>
      </c>
      <c r="C50" s="364"/>
      <c r="D50" s="365">
        <v>9792</v>
      </c>
      <c r="E50" s="982"/>
      <c r="F50" s="982"/>
      <c r="G50" s="551" t="str">
        <f>IF(E50&lt;1," ",IF(F50&lt;1," ",(F50-E50)/E50))</f>
        <v xml:space="preserve"> </v>
      </c>
      <c r="H50" s="982"/>
      <c r="I50" s="367"/>
      <c r="J50" s="982"/>
      <c r="K50" s="368"/>
    </row>
    <row r="51" spans="1:11" ht="15.75">
      <c r="A51" s="72"/>
      <c r="B51" s="1528" t="s">
        <v>246</v>
      </c>
      <c r="C51" s="1529"/>
      <c r="D51" s="1530"/>
      <c r="E51" s="982"/>
      <c r="F51" s="982"/>
      <c r="G51" s="551"/>
      <c r="H51" s="982"/>
      <c r="I51" s="367"/>
      <c r="J51" s="982"/>
      <c r="K51" s="368"/>
    </row>
    <row r="52" spans="1:11" ht="15.75">
      <c r="A52" s="72"/>
      <c r="B52" s="363" t="s">
        <v>315</v>
      </c>
      <c r="C52" s="364"/>
      <c r="D52" s="365">
        <v>9793</v>
      </c>
      <c r="E52" s="982"/>
      <c r="F52" s="982"/>
      <c r="G52" s="551" t="str">
        <f>IF(E52&lt;1," ",IF(F52&lt;1," ",(F52-E52)/E52))</f>
        <v xml:space="preserve"> </v>
      </c>
      <c r="H52" s="982"/>
      <c r="I52" s="367"/>
      <c r="J52" s="982"/>
      <c r="K52" s="368"/>
    </row>
    <row r="53" spans="1:11" ht="15.75">
      <c r="A53" s="72"/>
      <c r="B53" s="363" t="s">
        <v>314</v>
      </c>
      <c r="C53" s="364"/>
      <c r="D53" s="365">
        <v>9795</v>
      </c>
      <c r="E53" s="1110"/>
      <c r="F53" s="983"/>
      <c r="G53" s="369"/>
      <c r="H53" s="983"/>
      <c r="I53" s="370"/>
      <c r="J53" s="983"/>
      <c r="K53" s="371"/>
    </row>
    <row r="54" spans="1:11" ht="16.5" thickBot="1">
      <c r="A54" s="72"/>
      <c r="B54" s="1531" t="s">
        <v>296</v>
      </c>
      <c r="C54" s="1532"/>
      <c r="D54" s="1533"/>
      <c r="E54" s="782">
        <f>E49+E53</f>
        <v>0</v>
      </c>
      <c r="F54" s="983"/>
      <c r="G54" s="369"/>
      <c r="H54" s="983"/>
      <c r="I54" s="370"/>
      <c r="J54" s="983"/>
      <c r="K54" s="371"/>
    </row>
    <row r="55" spans="1:11" ht="17.25" thickTop="1" thickBot="1">
      <c r="A55" s="72"/>
      <c r="B55" s="1018" t="s">
        <v>34</v>
      </c>
      <c r="C55" s="1019"/>
      <c r="D55" s="1020"/>
      <c r="E55" s="1006">
        <f>E54+E46</f>
        <v>0</v>
      </c>
      <c r="F55" s="1006">
        <f>F49+F46</f>
        <v>0</v>
      </c>
      <c r="G55" s="1007" t="str">
        <f>IF(E55&lt;1," ",IF(F55&lt;1," ",(F55-E55)/E55))</f>
        <v xml:space="preserve"> </v>
      </c>
      <c r="H55" s="1006">
        <f>H49+H46</f>
        <v>0</v>
      </c>
      <c r="I55" s="1007" t="str">
        <f>IF(F55&lt;1," ",IF(H55&lt;1," ",(H55-F55)/F55))</f>
        <v xml:space="preserve"> </v>
      </c>
      <c r="J55" s="1006">
        <f>J49+J46</f>
        <v>0</v>
      </c>
      <c r="K55" s="1008" t="str">
        <f>IF(H55&lt;1," ",IF(J55&lt;1," ",(J55-H55)/H55))</f>
        <v xml:space="preserve"> </v>
      </c>
    </row>
    <row r="56" spans="1:11" ht="16.5" thickTop="1">
      <c r="A56" s="72"/>
      <c r="B56" s="1"/>
      <c r="C56" s="1"/>
      <c r="D56" s="180"/>
      <c r="E56" s="181"/>
      <c r="F56" s="344"/>
      <c r="G56" s="56"/>
      <c r="H56" s="181"/>
      <c r="I56" s="56"/>
      <c r="J56" s="181"/>
      <c r="K56" s="361"/>
    </row>
    <row r="57" spans="1:11" ht="15.75">
      <c r="A57" s="372" t="s">
        <v>150</v>
      </c>
      <c r="C57" s="103"/>
      <c r="D57" s="616" t="s">
        <v>2</v>
      </c>
      <c r="E57" s="537"/>
      <c r="F57" s="344"/>
      <c r="G57" s="56"/>
      <c r="H57" s="181"/>
      <c r="I57" s="56"/>
      <c r="J57" s="181"/>
      <c r="K57" s="361"/>
    </row>
    <row r="58" spans="1:11" ht="15.75">
      <c r="A58" s="372"/>
      <c r="B58" s="398" t="s">
        <v>7</v>
      </c>
      <c r="C58" s="407" t="s">
        <v>151</v>
      </c>
      <c r="D58" s="408"/>
      <c r="E58" s="409"/>
      <c r="F58" s="1534"/>
      <c r="G58" s="1534"/>
      <c r="H58" s="1534"/>
      <c r="I58" s="1534"/>
      <c r="J58" s="1534"/>
      <c r="K58" s="1535"/>
    </row>
    <row r="59" spans="1:11" ht="15.75">
      <c r="A59" s="72"/>
      <c r="B59" s="558"/>
      <c r="C59" s="559" t="s">
        <v>35</v>
      </c>
      <c r="D59" s="534">
        <v>9711</v>
      </c>
      <c r="E59" s="411"/>
      <c r="F59" s="641"/>
      <c r="G59" s="525"/>
      <c r="H59" s="641"/>
      <c r="I59" s="525"/>
      <c r="J59" s="525"/>
      <c r="K59" s="566"/>
    </row>
    <row r="60" spans="1:11" ht="15.75">
      <c r="A60" s="72"/>
      <c r="B60" s="532"/>
      <c r="C60" s="559" t="s">
        <v>10</v>
      </c>
      <c r="D60" s="534">
        <v>9712</v>
      </c>
      <c r="E60" s="977"/>
      <c r="F60" s="978"/>
      <c r="G60" s="99"/>
      <c r="H60" s="978"/>
      <c r="I60" s="99"/>
      <c r="J60" s="979"/>
      <c r="K60" s="412"/>
    </row>
    <row r="61" spans="1:11" ht="15.75">
      <c r="A61" s="72"/>
      <c r="B61" s="532"/>
      <c r="C61" s="559" t="s">
        <v>11</v>
      </c>
      <c r="D61" s="534">
        <v>9713</v>
      </c>
      <c r="E61" s="366"/>
      <c r="F61" s="690"/>
      <c r="G61" s="551"/>
      <c r="H61" s="690"/>
      <c r="I61" s="551"/>
      <c r="J61" s="377"/>
      <c r="K61" s="566"/>
    </row>
    <row r="62" spans="1:11" ht="15.75">
      <c r="A62" s="72"/>
      <c r="B62" s="532"/>
      <c r="C62" s="559" t="s">
        <v>152</v>
      </c>
      <c r="D62" s="534">
        <v>9719</v>
      </c>
      <c r="E62" s="366"/>
      <c r="F62" s="690"/>
      <c r="G62" s="551"/>
      <c r="H62" s="690"/>
      <c r="I62" s="551"/>
      <c r="J62" s="377"/>
      <c r="K62" s="566"/>
    </row>
    <row r="63" spans="1:11" ht="14.25" customHeight="1">
      <c r="A63" s="72"/>
      <c r="B63" s="398" t="s">
        <v>8</v>
      </c>
      <c r="C63" s="400" t="s">
        <v>153</v>
      </c>
      <c r="D63" s="336">
        <v>9740</v>
      </c>
      <c r="E63" s="840">
        <f>IF(E55&lt;0,0,E55)</f>
        <v>0</v>
      </c>
      <c r="F63" s="840">
        <f>IF(F55&lt;0,0,F55)</f>
        <v>0</v>
      </c>
      <c r="G63" s="33" t="str">
        <f>IF(E63&lt;1," ",IF(F63&lt;1," ",(F63-E63)/E63))</f>
        <v xml:space="preserve"> </v>
      </c>
      <c r="H63" s="840">
        <f>IF(H55&lt;0,0,H55)</f>
        <v>0</v>
      </c>
      <c r="I63" s="33" t="str">
        <f>IF(F63&lt;1," ",IF(H63&lt;1," ",(H63-F63)/F63))</f>
        <v xml:space="preserve"> </v>
      </c>
      <c r="J63" s="840">
        <f>IF(J55&lt;0,0,J55)</f>
        <v>0</v>
      </c>
      <c r="K63" s="359" t="str">
        <f>IF(H63&lt;1," ",IF(J63&lt;1," ",(J63-H63)/H63))</f>
        <v xml:space="preserve"> </v>
      </c>
    </row>
    <row r="64" spans="1:11" ht="14.25" customHeight="1">
      <c r="A64" s="374"/>
      <c r="B64" s="532" t="s">
        <v>9</v>
      </c>
      <c r="C64" s="1073" t="s">
        <v>363</v>
      </c>
      <c r="D64" s="1102"/>
      <c r="E64" s="375"/>
      <c r="F64" s="690"/>
      <c r="G64" s="551"/>
      <c r="H64" s="690"/>
      <c r="I64" s="551"/>
      <c r="J64" s="377"/>
      <c r="K64" s="566"/>
    </row>
    <row r="65" spans="1:11" ht="15.75">
      <c r="A65" s="72"/>
      <c r="B65" s="532"/>
      <c r="C65" s="559" t="s">
        <v>154</v>
      </c>
      <c r="D65" s="563">
        <v>9750</v>
      </c>
      <c r="E65" s="366"/>
      <c r="F65" s="690"/>
      <c r="G65" s="551"/>
      <c r="H65" s="690"/>
      <c r="I65" s="551"/>
      <c r="J65" s="377"/>
      <c r="K65" s="566"/>
    </row>
    <row r="66" spans="1:11" ht="15.75">
      <c r="A66" s="72"/>
      <c r="B66" s="532"/>
      <c r="C66" s="559" t="s">
        <v>155</v>
      </c>
      <c r="D66" s="563">
        <v>9760</v>
      </c>
      <c r="E66" s="366"/>
      <c r="F66" s="690"/>
      <c r="G66" s="551"/>
      <c r="H66" s="690"/>
      <c r="I66" s="551"/>
      <c r="J66" s="377"/>
      <c r="K66" s="566"/>
    </row>
    <row r="67" spans="1:11" ht="15.75">
      <c r="A67" s="72"/>
      <c r="B67" s="532" t="s">
        <v>40</v>
      </c>
      <c r="C67" s="533" t="s">
        <v>156</v>
      </c>
      <c r="D67" s="534">
        <v>9780</v>
      </c>
      <c r="E67" s="366"/>
      <c r="F67" s="690"/>
      <c r="G67" s="551"/>
      <c r="H67" s="690"/>
      <c r="I67" s="551"/>
      <c r="J67" s="377"/>
      <c r="K67" s="566"/>
    </row>
    <row r="68" spans="1:11" ht="15.75">
      <c r="A68" s="72"/>
      <c r="B68" s="532" t="s">
        <v>42</v>
      </c>
      <c r="C68" s="1073" t="s">
        <v>366</v>
      </c>
      <c r="D68" s="1074"/>
      <c r="E68" s="366"/>
      <c r="F68" s="690"/>
      <c r="G68" s="551"/>
      <c r="H68" s="690"/>
      <c r="I68" s="551"/>
      <c r="J68" s="377"/>
      <c r="K68" s="566"/>
    </row>
    <row r="69" spans="1:11" ht="15.75">
      <c r="A69" s="72"/>
      <c r="B69" s="532"/>
      <c r="C69" s="559" t="s">
        <v>364</v>
      </c>
      <c r="D69" s="563">
        <v>9789</v>
      </c>
      <c r="E69" s="413"/>
      <c r="F69" s="677"/>
      <c r="G69" s="683"/>
      <c r="H69" s="677"/>
      <c r="I69" s="683"/>
      <c r="J69" s="528"/>
      <c r="K69" s="414"/>
    </row>
    <row r="70" spans="1:11" ht="16.5" thickBot="1">
      <c r="A70" s="72"/>
      <c r="B70" s="1272"/>
      <c r="C70" s="1273" t="s">
        <v>365</v>
      </c>
      <c r="D70" s="1274">
        <v>9790</v>
      </c>
      <c r="E70" s="911"/>
      <c r="F70" s="911"/>
      <c r="G70" s="692"/>
      <c r="H70" s="911"/>
      <c r="I70" s="692"/>
      <c r="J70" s="911"/>
      <c r="K70" s="566"/>
    </row>
    <row r="71" spans="1:11" ht="17.25" thickTop="1" thickBot="1">
      <c r="A71" s="72"/>
      <c r="B71" s="1275"/>
      <c r="C71" s="1276"/>
      <c r="D71" s="1043"/>
      <c r="E71" s="1014"/>
      <c r="F71" s="1044"/>
      <c r="G71" s="1014"/>
      <c r="H71" s="1044"/>
      <c r="I71" s="1014"/>
      <c r="J71" s="1014"/>
      <c r="K71" s="1015"/>
    </row>
    <row r="72" spans="1:11" ht="16.5" thickTop="1">
      <c r="A72" s="72"/>
      <c r="B72" s="338"/>
      <c r="C72" s="338"/>
      <c r="D72" s="980"/>
      <c r="E72" s="980"/>
      <c r="F72" s="56"/>
      <c r="G72" s="56"/>
      <c r="H72" s="56"/>
      <c r="I72" s="56"/>
      <c r="J72" s="56"/>
      <c r="K72" s="361"/>
    </row>
    <row r="73" spans="1:11" ht="15.75">
      <c r="A73" s="380" t="s">
        <v>348</v>
      </c>
      <c r="B73" s="266"/>
      <c r="C73" s="266"/>
      <c r="D73" s="266"/>
      <c r="E73" s="266"/>
      <c r="F73" s="1494"/>
      <c r="G73" s="1494"/>
      <c r="H73" s="1494"/>
      <c r="I73" s="1494"/>
      <c r="J73" s="1494"/>
      <c r="K73" s="1495"/>
    </row>
    <row r="74" spans="1:11" ht="15.75">
      <c r="A74" s="380"/>
      <c r="B74" s="266"/>
      <c r="C74" s="1" t="s">
        <v>336</v>
      </c>
      <c r="D74" s="266"/>
      <c r="E74" s="266"/>
      <c r="F74" s="1494"/>
      <c r="G74" s="1494"/>
      <c r="H74" s="1494"/>
      <c r="I74" s="1494"/>
      <c r="J74" s="1494"/>
      <c r="K74" s="1495"/>
    </row>
    <row r="75" spans="1:11" ht="15.75">
      <c r="A75" s="328"/>
      <c r="B75" s="339">
        <v>1</v>
      </c>
      <c r="C75" s="1514" t="s">
        <v>256</v>
      </c>
      <c r="D75" s="1514"/>
      <c r="E75" s="785"/>
      <c r="F75" s="786"/>
      <c r="G75" s="33" t="str">
        <f t="shared" ref="G75:G84" si="3">IF(E75&lt;1," ",IF(F75&lt;1," ",(F75-E75)/E75))</f>
        <v xml:space="preserve"> </v>
      </c>
      <c r="H75" s="790"/>
      <c r="I75" s="33" t="str">
        <f t="shared" ref="I75:I84" si="4">IF(F75&lt;1," ",IF(H75&lt;1," ",(H75-F75)/F75))</f>
        <v xml:space="preserve"> </v>
      </c>
      <c r="J75" s="793"/>
      <c r="K75" s="359" t="str">
        <f t="shared" ref="K75:K84" si="5">IF(H75&lt;1," ",IF(J75&lt;1," ",(J75-H75)/H75))</f>
        <v xml:space="preserve"> </v>
      </c>
    </row>
    <row r="76" spans="1:11" ht="15.75">
      <c r="A76" s="328"/>
      <c r="B76" s="339">
        <v>2</v>
      </c>
      <c r="C76" s="1498"/>
      <c r="D76" s="1498"/>
      <c r="E76" s="780"/>
      <c r="F76" s="786"/>
      <c r="G76" s="33" t="str">
        <f t="shared" si="3"/>
        <v xml:space="preserve"> </v>
      </c>
      <c r="H76" s="790"/>
      <c r="I76" s="33" t="str">
        <f t="shared" si="4"/>
        <v xml:space="preserve"> </v>
      </c>
      <c r="J76" s="793"/>
      <c r="K76" s="359" t="str">
        <f t="shared" si="5"/>
        <v xml:space="preserve"> </v>
      </c>
    </row>
    <row r="77" spans="1:11" ht="15.75">
      <c r="A77" s="328"/>
      <c r="B77" s="339">
        <v>3</v>
      </c>
      <c r="C77" s="1498"/>
      <c r="D77" s="1498"/>
      <c r="E77" s="780"/>
      <c r="F77" s="786"/>
      <c r="G77" s="33" t="str">
        <f t="shared" si="3"/>
        <v xml:space="preserve"> </v>
      </c>
      <c r="H77" s="790"/>
      <c r="I77" s="33" t="str">
        <f t="shared" si="4"/>
        <v xml:space="preserve"> </v>
      </c>
      <c r="J77" s="793"/>
      <c r="K77" s="359" t="str">
        <f t="shared" si="5"/>
        <v xml:space="preserve"> </v>
      </c>
    </row>
    <row r="78" spans="1:11" ht="15.75">
      <c r="A78" s="328"/>
      <c r="B78" s="339">
        <v>4</v>
      </c>
      <c r="C78" s="1498"/>
      <c r="D78" s="1498"/>
      <c r="E78" s="780"/>
      <c r="F78" s="786"/>
      <c r="G78" s="33" t="str">
        <f t="shared" si="3"/>
        <v xml:space="preserve"> </v>
      </c>
      <c r="H78" s="790"/>
      <c r="I78" s="33" t="str">
        <f t="shared" si="4"/>
        <v xml:space="preserve"> </v>
      </c>
      <c r="J78" s="793"/>
      <c r="K78" s="359" t="str">
        <f t="shared" si="5"/>
        <v xml:space="preserve"> </v>
      </c>
    </row>
    <row r="79" spans="1:11" ht="15.75">
      <c r="A79" s="328"/>
      <c r="B79" s="339">
        <v>5</v>
      </c>
      <c r="C79" s="1498"/>
      <c r="D79" s="1498"/>
      <c r="E79" s="780"/>
      <c r="F79" s="786"/>
      <c r="G79" s="33" t="str">
        <f t="shared" si="3"/>
        <v xml:space="preserve"> </v>
      </c>
      <c r="H79" s="790"/>
      <c r="I79" s="33" t="str">
        <f t="shared" si="4"/>
        <v xml:space="preserve"> </v>
      </c>
      <c r="J79" s="793"/>
      <c r="K79" s="359" t="str">
        <f t="shared" si="5"/>
        <v xml:space="preserve"> </v>
      </c>
    </row>
    <row r="80" spans="1:11" ht="15.75">
      <c r="A80" s="328"/>
      <c r="B80" s="340">
        <v>6</v>
      </c>
      <c r="C80" s="1499"/>
      <c r="D80" s="1499"/>
      <c r="E80" s="780"/>
      <c r="F80" s="786"/>
      <c r="G80" s="33" t="str">
        <f t="shared" si="3"/>
        <v xml:space="preserve"> </v>
      </c>
      <c r="H80" s="790"/>
      <c r="I80" s="33" t="str">
        <f t="shared" si="4"/>
        <v xml:space="preserve"> </v>
      </c>
      <c r="J80" s="793"/>
      <c r="K80" s="359" t="str">
        <f t="shared" si="5"/>
        <v xml:space="preserve"> </v>
      </c>
    </row>
    <row r="81" spans="1:11" ht="15.75">
      <c r="A81" s="72"/>
      <c r="B81" s="340">
        <v>7</v>
      </c>
      <c r="C81" s="1499"/>
      <c r="D81" s="1499"/>
      <c r="E81" s="780"/>
      <c r="F81" s="786"/>
      <c r="G81" s="33" t="str">
        <f t="shared" si="3"/>
        <v xml:space="preserve"> </v>
      </c>
      <c r="H81" s="790"/>
      <c r="I81" s="33" t="str">
        <f t="shared" si="4"/>
        <v xml:space="preserve"> </v>
      </c>
      <c r="J81" s="793"/>
      <c r="K81" s="359" t="str">
        <f t="shared" si="5"/>
        <v xml:space="preserve"> </v>
      </c>
    </row>
    <row r="82" spans="1:11" ht="15.75">
      <c r="A82" s="72"/>
      <c r="B82" s="340">
        <v>8</v>
      </c>
      <c r="C82" s="1499"/>
      <c r="D82" s="1499"/>
      <c r="E82" s="787"/>
      <c r="F82" s="788"/>
      <c r="G82" s="33" t="str">
        <f t="shared" si="3"/>
        <v xml:space="preserve"> </v>
      </c>
      <c r="H82" s="791"/>
      <c r="I82" s="33" t="str">
        <f t="shared" si="4"/>
        <v xml:space="preserve"> </v>
      </c>
      <c r="J82" s="794"/>
      <c r="K82" s="359" t="str">
        <f t="shared" si="5"/>
        <v xml:space="preserve"> </v>
      </c>
    </row>
    <row r="83" spans="1:11" ht="16.5" thickBot="1">
      <c r="A83" s="72"/>
      <c r="B83" s="1045">
        <v>9</v>
      </c>
      <c r="C83" s="1513"/>
      <c r="D83" s="1513"/>
      <c r="E83" s="781"/>
      <c r="F83" s="789"/>
      <c r="G83" s="100" t="str">
        <f t="shared" si="3"/>
        <v xml:space="preserve"> </v>
      </c>
      <c r="H83" s="792"/>
      <c r="I83" s="100" t="str">
        <f t="shared" si="4"/>
        <v xml:space="preserve"> </v>
      </c>
      <c r="J83" s="795"/>
      <c r="K83" s="360" t="str">
        <f t="shared" si="5"/>
        <v xml:space="preserve"> </v>
      </c>
    </row>
    <row r="84" spans="1:11" ht="17.25" thickTop="1" thickBot="1">
      <c r="A84" s="72"/>
      <c r="B84" s="1046" t="s">
        <v>2</v>
      </c>
      <c r="C84" s="1507" t="s">
        <v>334</v>
      </c>
      <c r="D84" s="1508"/>
      <c r="E84" s="1006">
        <f>SUM(E75:E83)</f>
        <v>0</v>
      </c>
      <c r="F84" s="1006">
        <f>SUM(F75:F83)</f>
        <v>0</v>
      </c>
      <c r="G84" s="1007" t="str">
        <f t="shared" si="3"/>
        <v xml:space="preserve"> </v>
      </c>
      <c r="H84" s="1006">
        <f>SUM(H75:H83)</f>
        <v>0</v>
      </c>
      <c r="I84" s="1007" t="str">
        <f t="shared" si="4"/>
        <v xml:space="preserve"> </v>
      </c>
      <c r="J84" s="1006">
        <f>SUM(J75:J83)</f>
        <v>0</v>
      </c>
      <c r="K84" s="1008" t="str">
        <f t="shared" si="5"/>
        <v xml:space="preserve"> </v>
      </c>
    </row>
    <row r="85" spans="1:11" ht="16.5" thickTop="1">
      <c r="A85" s="72"/>
      <c r="B85" s="1"/>
      <c r="C85" s="1"/>
      <c r="D85" s="1"/>
      <c r="E85" s="1"/>
      <c r="F85" s="1496"/>
      <c r="G85" s="1496"/>
      <c r="H85" s="1496"/>
      <c r="I85" s="1496"/>
      <c r="J85" s="1496"/>
      <c r="K85" s="1497"/>
    </row>
    <row r="86" spans="1:11" ht="15.75">
      <c r="A86" s="72"/>
      <c r="B86" s="153" t="s">
        <v>218</v>
      </c>
      <c r="C86" s="159"/>
      <c r="D86" s="159"/>
      <c r="E86" s="1047"/>
      <c r="F86" s="1152">
        <f>'Budget-Assumptions'!G17</f>
        <v>0</v>
      </c>
      <c r="G86" s="555"/>
      <c r="H86" s="1152">
        <f>'Budget-Assumptions'!H17</f>
        <v>0</v>
      </c>
      <c r="I86" s="555"/>
      <c r="J86" s="1152">
        <f>'Budget-Assumptions'!J17</f>
        <v>0</v>
      </c>
      <c r="K86" s="760"/>
    </row>
    <row r="87" spans="1:11" ht="15.75">
      <c r="A87" s="72"/>
      <c r="B87" s="402" t="s">
        <v>219</v>
      </c>
      <c r="C87" s="179"/>
      <c r="D87" s="179"/>
      <c r="E87" s="1048"/>
      <c r="F87" s="1063">
        <f>(1.04446*'Budget-ADA'!L76)*F86</f>
        <v>0</v>
      </c>
      <c r="G87" s="313" t="str">
        <f>IF(E87&lt;1," ",IF(F87&lt;1," ",(F87-E87)/E87))</f>
        <v xml:space="preserve"> </v>
      </c>
      <c r="H87" s="1063">
        <f>(1.04446*'Budget-ADA'!O76)*H86</f>
        <v>0</v>
      </c>
      <c r="I87" s="313" t="str">
        <f>IF(F87&lt;1," ",IF(H87&lt;1," ",(H87-F87)/F87))</f>
        <v xml:space="preserve"> </v>
      </c>
      <c r="J87" s="1063">
        <f>(1.04446*'Budget-ADA'!R76)*J86</f>
        <v>0</v>
      </c>
      <c r="K87" s="356" t="str">
        <f>IF(H87&lt;1," ",IF(J87&lt;1," ",(J87-H87)/H87))</f>
        <v xml:space="preserve"> </v>
      </c>
    </row>
    <row r="88" spans="1:11" ht="15.75">
      <c r="A88" s="328"/>
      <c r="B88" s="415"/>
      <c r="C88" s="415"/>
      <c r="D88" s="415"/>
      <c r="E88" s="553"/>
      <c r="F88" s="554"/>
      <c r="G88" s="56"/>
      <c r="H88" s="554"/>
      <c r="I88" s="56"/>
      <c r="J88" s="554"/>
      <c r="K88" s="361"/>
    </row>
    <row r="89" spans="1:11" ht="15.75">
      <c r="A89" s="328"/>
      <c r="B89" s="178"/>
      <c r="C89" s="178" t="s">
        <v>335</v>
      </c>
      <c r="D89" s="178"/>
      <c r="E89" s="178"/>
      <c r="F89" s="1502"/>
      <c r="G89" s="1502"/>
      <c r="H89" s="1502"/>
      <c r="I89" s="1502"/>
      <c r="J89" s="1502"/>
      <c r="K89" s="1503"/>
    </row>
    <row r="90" spans="1:11" ht="15.75">
      <c r="A90" s="328"/>
      <c r="B90" s="339">
        <v>1</v>
      </c>
      <c r="C90" s="1498"/>
      <c r="D90" s="1501"/>
      <c r="E90" s="785"/>
      <c r="F90" s="797"/>
      <c r="G90" s="100" t="str">
        <f t="shared" ref="G90:G108" si="6">IF(E90&lt;1," ",IF(F90&lt;1," ",(F90-E90)/E90))</f>
        <v xml:space="preserve"> </v>
      </c>
      <c r="H90" s="790"/>
      <c r="I90" s="100" t="str">
        <f t="shared" ref="I90:I108" si="7">IF(F90&lt;1," ",IF(H90&lt;1," ",(H90-F90)/F90))</f>
        <v xml:space="preserve"> </v>
      </c>
      <c r="J90" s="793"/>
      <c r="K90" s="360" t="str">
        <f t="shared" ref="K90:K108" si="8">IF(H90&lt;1," ",IF(J90&lt;1," ",(J90-H90)/H90))</f>
        <v xml:space="preserve"> </v>
      </c>
    </row>
    <row r="91" spans="1:11" ht="15.75">
      <c r="A91" s="328"/>
      <c r="B91" s="339">
        <v>2</v>
      </c>
      <c r="C91" s="1498"/>
      <c r="D91" s="1501"/>
      <c r="E91" s="780"/>
      <c r="F91" s="799"/>
      <c r="G91" s="100" t="str">
        <f t="shared" si="6"/>
        <v xml:space="preserve"> </v>
      </c>
      <c r="H91" s="791"/>
      <c r="I91" s="100" t="str">
        <f t="shared" si="7"/>
        <v xml:space="preserve"> </v>
      </c>
      <c r="J91" s="794"/>
      <c r="K91" s="360" t="str">
        <f t="shared" si="8"/>
        <v xml:space="preserve"> </v>
      </c>
    </row>
    <row r="92" spans="1:11" ht="15.75">
      <c r="A92" s="328"/>
      <c r="B92" s="339">
        <v>3</v>
      </c>
      <c r="C92" s="1498"/>
      <c r="D92" s="1501"/>
      <c r="E92" s="780"/>
      <c r="F92" s="800"/>
      <c r="G92" s="100" t="str">
        <f t="shared" si="6"/>
        <v xml:space="preserve"> </v>
      </c>
      <c r="H92" s="810"/>
      <c r="I92" s="100" t="str">
        <f t="shared" si="7"/>
        <v xml:space="preserve"> </v>
      </c>
      <c r="J92" s="817"/>
      <c r="K92" s="360" t="str">
        <f t="shared" si="8"/>
        <v xml:space="preserve"> </v>
      </c>
    </row>
    <row r="93" spans="1:11" ht="15.75">
      <c r="A93" s="328"/>
      <c r="B93" s="339">
        <v>4</v>
      </c>
      <c r="C93" s="1498"/>
      <c r="D93" s="1501"/>
      <c r="E93" s="780"/>
      <c r="F93" s="797"/>
      <c r="G93" s="100" t="str">
        <f t="shared" si="6"/>
        <v xml:space="preserve"> </v>
      </c>
      <c r="H93" s="790"/>
      <c r="I93" s="100" t="str">
        <f t="shared" si="7"/>
        <v xml:space="preserve"> </v>
      </c>
      <c r="J93" s="793"/>
      <c r="K93" s="360" t="str">
        <f t="shared" si="8"/>
        <v xml:space="preserve"> </v>
      </c>
    </row>
    <row r="94" spans="1:11" ht="15.75">
      <c r="A94" s="328"/>
      <c r="B94" s="339">
        <v>5</v>
      </c>
      <c r="C94" s="1498"/>
      <c r="D94" s="1501"/>
      <c r="E94" s="780"/>
      <c r="F94" s="801"/>
      <c r="G94" s="100" t="str">
        <f t="shared" si="6"/>
        <v xml:space="preserve"> </v>
      </c>
      <c r="H94" s="811"/>
      <c r="I94" s="100" t="str">
        <f t="shared" si="7"/>
        <v xml:space="preserve"> </v>
      </c>
      <c r="J94" s="818"/>
      <c r="K94" s="360" t="str">
        <f t="shared" si="8"/>
        <v xml:space="preserve"> </v>
      </c>
    </row>
    <row r="95" spans="1:11" ht="15.75">
      <c r="A95" s="72"/>
      <c r="B95" s="340">
        <v>6</v>
      </c>
      <c r="C95" s="1499"/>
      <c r="D95" s="1500"/>
      <c r="E95" s="780"/>
      <c r="F95" s="802"/>
      <c r="G95" s="33" t="str">
        <f t="shared" si="6"/>
        <v xml:space="preserve"> </v>
      </c>
      <c r="H95" s="812"/>
      <c r="I95" s="33" t="str">
        <f t="shared" si="7"/>
        <v xml:space="preserve"> </v>
      </c>
      <c r="J95" s="819"/>
      <c r="K95" s="359" t="str">
        <f t="shared" si="8"/>
        <v xml:space="preserve"> </v>
      </c>
    </row>
    <row r="96" spans="1:11" ht="15.75">
      <c r="A96" s="329"/>
      <c r="B96" s="340">
        <v>7</v>
      </c>
      <c r="C96" s="1499"/>
      <c r="D96" s="1500"/>
      <c r="E96" s="780"/>
      <c r="F96" s="800"/>
      <c r="G96" s="33" t="str">
        <f t="shared" si="6"/>
        <v xml:space="preserve"> </v>
      </c>
      <c r="H96" s="810"/>
      <c r="I96" s="33" t="str">
        <f t="shared" si="7"/>
        <v xml:space="preserve"> </v>
      </c>
      <c r="J96" s="817"/>
      <c r="K96" s="359" t="str">
        <f t="shared" si="8"/>
        <v xml:space="preserve"> </v>
      </c>
    </row>
    <row r="97" spans="1:11" ht="15.75">
      <c r="A97" s="329"/>
      <c r="B97" s="340">
        <v>8</v>
      </c>
      <c r="C97" s="1499"/>
      <c r="D97" s="1500"/>
      <c r="E97" s="787"/>
      <c r="F97" s="800"/>
      <c r="G97" s="33" t="str">
        <f t="shared" si="6"/>
        <v xml:space="preserve"> </v>
      </c>
      <c r="H97" s="810"/>
      <c r="I97" s="33" t="str">
        <f t="shared" si="7"/>
        <v xml:space="preserve"> </v>
      </c>
      <c r="J97" s="817"/>
      <c r="K97" s="359" t="str">
        <f t="shared" si="8"/>
        <v xml:space="preserve"> </v>
      </c>
    </row>
    <row r="98" spans="1:11" ht="15.75">
      <c r="A98" s="329"/>
      <c r="B98" s="340">
        <v>9</v>
      </c>
      <c r="C98" s="1498"/>
      <c r="D98" s="1501"/>
      <c r="E98" s="781"/>
      <c r="F98" s="800"/>
      <c r="G98" s="33" t="str">
        <f t="shared" si="6"/>
        <v xml:space="preserve"> </v>
      </c>
      <c r="H98" s="810"/>
      <c r="I98" s="33" t="str">
        <f t="shared" si="7"/>
        <v xml:space="preserve"> </v>
      </c>
      <c r="J98" s="817"/>
      <c r="K98" s="359" t="str">
        <f t="shared" si="8"/>
        <v xml:space="preserve"> </v>
      </c>
    </row>
    <row r="99" spans="1:11" ht="15.75">
      <c r="A99" s="329"/>
      <c r="B99" s="153">
        <v>10</v>
      </c>
      <c r="C99" s="1499"/>
      <c r="D99" s="1500"/>
      <c r="E99" s="785"/>
      <c r="F99" s="800"/>
      <c r="G99" s="33" t="str">
        <f t="shared" si="6"/>
        <v xml:space="preserve"> </v>
      </c>
      <c r="H99" s="810"/>
      <c r="I99" s="33" t="str">
        <f t="shared" si="7"/>
        <v xml:space="preserve"> </v>
      </c>
      <c r="J99" s="817"/>
      <c r="K99" s="359" t="str">
        <f t="shared" si="8"/>
        <v xml:space="preserve"> </v>
      </c>
    </row>
    <row r="100" spans="1:11" ht="15.75">
      <c r="A100" s="329"/>
      <c r="B100" s="153">
        <v>11</v>
      </c>
      <c r="C100" s="1499"/>
      <c r="D100" s="1500"/>
      <c r="E100" s="780"/>
      <c r="F100" s="803"/>
      <c r="G100" s="33" t="str">
        <f t="shared" si="6"/>
        <v xml:space="preserve"> </v>
      </c>
      <c r="H100" s="803"/>
      <c r="I100" s="33" t="str">
        <f t="shared" si="7"/>
        <v xml:space="preserve"> </v>
      </c>
      <c r="J100" s="803"/>
      <c r="K100" s="359" t="str">
        <f t="shared" si="8"/>
        <v xml:space="preserve"> </v>
      </c>
    </row>
    <row r="101" spans="1:11" ht="15.75">
      <c r="A101" s="72"/>
      <c r="B101" s="153">
        <v>12</v>
      </c>
      <c r="C101" s="1499"/>
      <c r="D101" s="1500"/>
      <c r="E101" s="780"/>
      <c r="F101" s="804"/>
      <c r="G101" s="33" t="str">
        <f t="shared" si="6"/>
        <v xml:space="preserve"> </v>
      </c>
      <c r="H101" s="804"/>
      <c r="I101" s="33" t="str">
        <f t="shared" si="7"/>
        <v xml:space="preserve"> </v>
      </c>
      <c r="J101" s="804"/>
      <c r="K101" s="359" t="str">
        <f t="shared" si="8"/>
        <v xml:space="preserve"> </v>
      </c>
    </row>
    <row r="102" spans="1:11" ht="15.75">
      <c r="A102" s="72"/>
      <c r="B102" s="153">
        <v>13</v>
      </c>
      <c r="C102" s="1499"/>
      <c r="D102" s="1500"/>
      <c r="E102" s="780"/>
      <c r="F102" s="805"/>
      <c r="G102" s="33" t="str">
        <f t="shared" si="6"/>
        <v xml:space="preserve"> </v>
      </c>
      <c r="H102" s="813"/>
      <c r="I102" s="33" t="str">
        <f t="shared" si="7"/>
        <v xml:space="preserve"> </v>
      </c>
      <c r="J102" s="820"/>
      <c r="K102" s="359" t="str">
        <f t="shared" si="8"/>
        <v xml:space="preserve"> </v>
      </c>
    </row>
    <row r="103" spans="1:11" ht="15.75">
      <c r="A103" s="72"/>
      <c r="B103" s="153">
        <v>14</v>
      </c>
      <c r="C103" s="1499"/>
      <c r="D103" s="1500"/>
      <c r="E103" s="780"/>
      <c r="F103" s="806"/>
      <c r="G103" s="33" t="str">
        <f t="shared" si="6"/>
        <v xml:space="preserve"> </v>
      </c>
      <c r="H103" s="814"/>
      <c r="I103" s="33" t="str">
        <f t="shared" si="7"/>
        <v xml:space="preserve"> </v>
      </c>
      <c r="J103" s="821"/>
      <c r="K103" s="359" t="str">
        <f t="shared" si="8"/>
        <v xml:space="preserve"> </v>
      </c>
    </row>
    <row r="104" spans="1:11" ht="15.75">
      <c r="A104" s="72"/>
      <c r="B104" s="153">
        <v>15</v>
      </c>
      <c r="C104" s="1499"/>
      <c r="D104" s="1500"/>
      <c r="E104" s="780"/>
      <c r="F104" s="805"/>
      <c r="G104" s="33" t="str">
        <f t="shared" si="6"/>
        <v xml:space="preserve"> </v>
      </c>
      <c r="H104" s="813"/>
      <c r="I104" s="33" t="str">
        <f t="shared" si="7"/>
        <v xml:space="preserve"> </v>
      </c>
      <c r="J104" s="820"/>
      <c r="K104" s="359" t="str">
        <f t="shared" si="8"/>
        <v xml:space="preserve"> </v>
      </c>
    </row>
    <row r="105" spans="1:11" ht="15.75">
      <c r="A105" s="72"/>
      <c r="B105" s="153">
        <v>16</v>
      </c>
      <c r="C105" s="1499"/>
      <c r="D105" s="1500"/>
      <c r="E105" s="780"/>
      <c r="F105" s="807"/>
      <c r="G105" s="33" t="str">
        <f t="shared" si="6"/>
        <v xml:space="preserve"> </v>
      </c>
      <c r="H105" s="815"/>
      <c r="I105" s="33" t="str">
        <f t="shared" si="7"/>
        <v xml:space="preserve"> </v>
      </c>
      <c r="J105" s="822"/>
      <c r="K105" s="359" t="str">
        <f t="shared" si="8"/>
        <v xml:space="preserve"> </v>
      </c>
    </row>
    <row r="106" spans="1:11" ht="15.75">
      <c r="A106" s="72"/>
      <c r="B106" s="153">
        <v>17</v>
      </c>
      <c r="C106" s="1499"/>
      <c r="D106" s="1500"/>
      <c r="E106" s="787"/>
      <c r="F106" s="808"/>
      <c r="G106" s="33" t="str">
        <f t="shared" si="6"/>
        <v xml:space="preserve"> </v>
      </c>
      <c r="H106" s="816"/>
      <c r="I106" s="33" t="str">
        <f t="shared" si="7"/>
        <v xml:space="preserve"> </v>
      </c>
      <c r="J106" s="823"/>
      <c r="K106" s="359" t="str">
        <f t="shared" si="8"/>
        <v xml:space="preserve"> </v>
      </c>
    </row>
    <row r="107" spans="1:11" ht="16.5" thickBot="1">
      <c r="A107" s="72"/>
      <c r="B107" s="1005">
        <v>18</v>
      </c>
      <c r="C107" s="1504"/>
      <c r="D107" s="1505"/>
      <c r="E107" s="781"/>
      <c r="F107" s="809"/>
      <c r="G107" s="383" t="str">
        <f t="shared" si="6"/>
        <v xml:space="preserve"> </v>
      </c>
      <c r="H107" s="809"/>
      <c r="I107" s="383" t="str">
        <f t="shared" si="7"/>
        <v xml:space="preserve"> </v>
      </c>
      <c r="J107" s="809"/>
      <c r="K107" s="384" t="str">
        <f t="shared" si="8"/>
        <v xml:space="preserve"> </v>
      </c>
    </row>
    <row r="108" spans="1:11" ht="17.25" thickTop="1" thickBot="1">
      <c r="A108" s="72"/>
      <c r="B108" s="1009"/>
      <c r="C108" s="1507" t="s">
        <v>333</v>
      </c>
      <c r="D108" s="1508"/>
      <c r="E108" s="1006">
        <f>SUM(E90:E107)</f>
        <v>0</v>
      </c>
      <c r="F108" s="1006">
        <f>SUM(F90:F107)</f>
        <v>0</v>
      </c>
      <c r="G108" s="1007" t="str">
        <f t="shared" si="6"/>
        <v xml:space="preserve"> </v>
      </c>
      <c r="H108" s="1006">
        <f>SUM(H90:H107)</f>
        <v>0</v>
      </c>
      <c r="I108" s="1007" t="str">
        <f t="shared" si="7"/>
        <v xml:space="preserve"> </v>
      </c>
      <c r="J108" s="1006">
        <f>SUM(J90:J107)</f>
        <v>0</v>
      </c>
      <c r="K108" s="1008" t="str">
        <f t="shared" si="8"/>
        <v xml:space="preserve"> </v>
      </c>
    </row>
    <row r="109" spans="1:11" ht="16.5" thickTop="1">
      <c r="A109" s="72"/>
      <c r="B109" s="416"/>
      <c r="C109" s="1506"/>
      <c r="D109" s="1506"/>
      <c r="E109" s="417"/>
      <c r="F109" s="417"/>
      <c r="G109" s="268"/>
      <c r="H109" s="417"/>
      <c r="I109" s="268"/>
      <c r="J109" s="417"/>
      <c r="K109" s="381"/>
    </row>
    <row r="110" spans="1:11" ht="15.75">
      <c r="A110" s="72"/>
      <c r="B110" s="178"/>
      <c r="C110" s="178" t="s">
        <v>347</v>
      </c>
      <c r="D110" s="178"/>
      <c r="E110" s="178"/>
      <c r="F110" s="1496"/>
      <c r="G110" s="1496"/>
      <c r="H110" s="1496"/>
      <c r="I110" s="1496"/>
      <c r="J110" s="1496"/>
      <c r="K110" s="1497"/>
    </row>
    <row r="111" spans="1:11" ht="15.75">
      <c r="A111" s="72"/>
      <c r="B111" s="339">
        <v>1</v>
      </c>
      <c r="C111" s="1498"/>
      <c r="D111" s="1501"/>
      <c r="E111" s="824"/>
      <c r="F111" s="825"/>
      <c r="G111" s="33" t="str">
        <f t="shared" ref="G111:G117" si="9">IF(E111&lt;1," ",IF(F111&lt;1," ",(F111-E111)/E111))</f>
        <v xml:space="preserve"> </v>
      </c>
      <c r="H111" s="825"/>
      <c r="I111" s="33" t="str">
        <f t="shared" ref="I111:I117" si="10">IF(F111&lt;1," ",IF(H111&lt;1," ",(H111-F111)/F111))</f>
        <v xml:space="preserve"> </v>
      </c>
      <c r="J111" s="830"/>
      <c r="K111" s="359" t="str">
        <f t="shared" ref="K111:K117" si="11">IF(H111&lt;1," ",IF(J111&lt;1," ",(J111-H111)/H111))</f>
        <v xml:space="preserve"> </v>
      </c>
    </row>
    <row r="112" spans="1:11" ht="15.75">
      <c r="A112" s="72"/>
      <c r="B112" s="339">
        <v>2</v>
      </c>
      <c r="C112" s="1498"/>
      <c r="D112" s="1501"/>
      <c r="E112" s="826"/>
      <c r="F112" s="827"/>
      <c r="G112" s="84" t="str">
        <f t="shared" si="9"/>
        <v xml:space="preserve"> </v>
      </c>
      <c r="H112" s="827"/>
      <c r="I112" s="84" t="str">
        <f t="shared" si="10"/>
        <v xml:space="preserve"> </v>
      </c>
      <c r="J112" s="827"/>
      <c r="K112" s="385" t="str">
        <f t="shared" si="11"/>
        <v xml:space="preserve"> </v>
      </c>
    </row>
    <row r="113" spans="1:11" ht="15.75">
      <c r="A113" s="72"/>
      <c r="B113" s="339">
        <v>3</v>
      </c>
      <c r="C113" s="1498"/>
      <c r="D113" s="1501"/>
      <c r="E113" s="828"/>
      <c r="F113" s="829"/>
      <c r="G113" s="383" t="str">
        <f t="shared" si="9"/>
        <v xml:space="preserve"> </v>
      </c>
      <c r="H113" s="829"/>
      <c r="I113" s="383" t="str">
        <f t="shared" si="10"/>
        <v xml:space="preserve"> </v>
      </c>
      <c r="J113" s="831"/>
      <c r="K113" s="384" t="str">
        <f t="shared" si="11"/>
        <v xml:space="preserve"> </v>
      </c>
    </row>
    <row r="114" spans="1:11" ht="15.75">
      <c r="A114" s="72"/>
      <c r="B114" s="339">
        <v>4</v>
      </c>
      <c r="C114" s="1498"/>
      <c r="D114" s="1501"/>
      <c r="E114" s="828"/>
      <c r="F114" s="825"/>
      <c r="G114" s="33" t="str">
        <f t="shared" si="9"/>
        <v xml:space="preserve"> </v>
      </c>
      <c r="H114" s="825"/>
      <c r="I114" s="33" t="str">
        <f t="shared" si="10"/>
        <v xml:space="preserve"> </v>
      </c>
      <c r="J114" s="830"/>
      <c r="K114" s="359" t="str">
        <f t="shared" si="11"/>
        <v xml:space="preserve"> </v>
      </c>
    </row>
    <row r="115" spans="1:11" ht="15.75">
      <c r="A115" s="72"/>
      <c r="B115" s="339">
        <v>5</v>
      </c>
      <c r="C115" s="1498"/>
      <c r="D115" s="1501"/>
      <c r="E115" s="828"/>
      <c r="F115" s="825"/>
      <c r="G115" s="33" t="str">
        <f t="shared" si="9"/>
        <v xml:space="preserve"> </v>
      </c>
      <c r="H115" s="825"/>
      <c r="I115" s="33" t="str">
        <f t="shared" si="10"/>
        <v xml:space="preserve"> </v>
      </c>
      <c r="J115" s="830"/>
      <c r="K115" s="359" t="str">
        <f t="shared" si="11"/>
        <v xml:space="preserve"> </v>
      </c>
    </row>
    <row r="116" spans="1:11" ht="16.5" thickBot="1">
      <c r="A116" s="72"/>
      <c r="B116" s="340">
        <v>6</v>
      </c>
      <c r="C116" s="1499"/>
      <c r="D116" s="1500"/>
      <c r="E116" s="828"/>
      <c r="F116" s="829"/>
      <c r="G116" s="100" t="str">
        <f t="shared" si="9"/>
        <v xml:space="preserve"> </v>
      </c>
      <c r="H116" s="829"/>
      <c r="I116" s="100" t="str">
        <f t="shared" si="10"/>
        <v xml:space="preserve"> </v>
      </c>
      <c r="J116" s="831"/>
      <c r="K116" s="360" t="str">
        <f t="shared" si="11"/>
        <v xml:space="preserve"> </v>
      </c>
    </row>
    <row r="117" spans="1:11" ht="17.25" thickTop="1" thickBot="1">
      <c r="A117" s="281"/>
      <c r="B117" s="1009"/>
      <c r="C117" s="1507" t="s">
        <v>332</v>
      </c>
      <c r="D117" s="1508"/>
      <c r="E117" s="1006">
        <f>SUM(E111:E116)</f>
        <v>0</v>
      </c>
      <c r="F117" s="1006">
        <f>SUM(F111:F116)</f>
        <v>0</v>
      </c>
      <c r="G117" s="1007" t="str">
        <f t="shared" si="9"/>
        <v xml:space="preserve"> </v>
      </c>
      <c r="H117" s="1006">
        <f>SUM(H111:H116)</f>
        <v>0</v>
      </c>
      <c r="I117" s="1007" t="str">
        <f t="shared" si="10"/>
        <v xml:space="preserve"> </v>
      </c>
      <c r="J117" s="1006">
        <f>SUM(J111:J116)</f>
        <v>0</v>
      </c>
      <c r="K117" s="1008" t="str">
        <f t="shared" si="11"/>
        <v xml:space="preserve"> </v>
      </c>
    </row>
    <row r="118" spans="1:11" ht="15.75">
      <c r="A118" s="2"/>
      <c r="B118" s="3"/>
      <c r="C118" s="3"/>
      <c r="D118" s="49"/>
      <c r="F118" s="4"/>
      <c r="G118" s="50"/>
      <c r="H118" s="4"/>
      <c r="I118" s="50"/>
      <c r="J118" s="4"/>
      <c r="K118" s="50"/>
    </row>
    <row r="119" spans="1:11" ht="15.75">
      <c r="A119" s="2"/>
      <c r="B119" s="2"/>
      <c r="C119" s="2"/>
      <c r="D119" s="2"/>
      <c r="E119" s="2"/>
      <c r="F119" s="2"/>
      <c r="G119" s="34"/>
      <c r="H119" s="2"/>
      <c r="I119" s="34"/>
      <c r="J119" s="2"/>
      <c r="K119" s="34"/>
    </row>
    <row r="120" spans="1:11" ht="15.75">
      <c r="A120" s="2"/>
      <c r="B120" s="2"/>
      <c r="C120" s="2"/>
      <c r="D120" s="2"/>
      <c r="E120" s="2"/>
      <c r="F120" s="2"/>
      <c r="G120" s="34"/>
      <c r="H120" s="2"/>
      <c r="I120" s="34"/>
      <c r="J120" s="2"/>
      <c r="K120" s="34"/>
    </row>
    <row r="121" spans="1:11" ht="15.75">
      <c r="A121" s="2"/>
      <c r="B121" s="2"/>
      <c r="C121" s="2"/>
      <c r="D121" s="2"/>
      <c r="E121" s="2"/>
      <c r="F121" s="2"/>
      <c r="G121" s="34"/>
      <c r="H121" s="2"/>
      <c r="I121" s="34"/>
      <c r="J121" s="2"/>
      <c r="K121" s="34"/>
    </row>
    <row r="122" spans="1:11" ht="15.75">
      <c r="A122" s="2"/>
      <c r="B122" s="2"/>
      <c r="C122" s="2"/>
      <c r="D122" s="2"/>
      <c r="E122" s="2"/>
      <c r="F122" s="2"/>
      <c r="G122" s="34"/>
      <c r="H122" s="2"/>
      <c r="I122" s="34"/>
      <c r="J122" s="2"/>
      <c r="K122" s="34"/>
    </row>
    <row r="123" spans="1:11" ht="15.75">
      <c r="A123" s="2"/>
      <c r="B123" s="2"/>
      <c r="C123" s="2"/>
      <c r="D123" s="2"/>
      <c r="E123" s="2"/>
      <c r="F123" s="2"/>
      <c r="G123" s="34"/>
      <c r="H123" s="2"/>
      <c r="I123" s="34"/>
      <c r="J123" s="2"/>
      <c r="K123" s="34"/>
    </row>
    <row r="124" spans="1:11" ht="15.75">
      <c r="A124" s="2"/>
      <c r="B124" s="2"/>
      <c r="C124" s="2"/>
      <c r="D124" s="2"/>
      <c r="E124" s="2"/>
      <c r="F124" s="2"/>
      <c r="G124" s="34"/>
      <c r="H124" s="2"/>
      <c r="I124" s="34"/>
      <c r="J124" s="2"/>
      <c r="K124" s="34"/>
    </row>
    <row r="125" spans="1:11" ht="15.75">
      <c r="A125" s="2"/>
      <c r="B125" s="2"/>
      <c r="C125" s="2"/>
      <c r="D125" s="2"/>
      <c r="E125" s="2"/>
      <c r="F125" s="2"/>
      <c r="G125" s="34"/>
      <c r="H125" s="2"/>
      <c r="I125" s="34"/>
      <c r="J125" s="2"/>
      <c r="K125" s="34"/>
    </row>
    <row r="126" spans="1:11" ht="15.75">
      <c r="A126" s="2"/>
      <c r="B126" s="2"/>
      <c r="C126" s="2"/>
      <c r="D126" s="2"/>
      <c r="E126" s="2"/>
      <c r="F126" s="2"/>
      <c r="G126" s="34"/>
      <c r="H126" s="2"/>
      <c r="I126" s="34"/>
      <c r="J126" s="2"/>
      <c r="K126" s="34"/>
    </row>
    <row r="127" spans="1:11" ht="15.75">
      <c r="A127" s="2"/>
      <c r="B127" s="2"/>
      <c r="C127" s="2"/>
      <c r="D127" s="2"/>
      <c r="E127" s="2"/>
      <c r="F127" s="2"/>
      <c r="G127" s="34"/>
      <c r="H127" s="2"/>
      <c r="I127" s="34"/>
      <c r="J127" s="2"/>
      <c r="K127" s="34"/>
    </row>
    <row r="128" spans="1:11" ht="15.75">
      <c r="A128" s="2"/>
      <c r="B128" s="2"/>
      <c r="C128" s="2"/>
      <c r="D128" s="2"/>
      <c r="E128" s="2"/>
      <c r="F128" s="2"/>
      <c r="G128" s="34"/>
      <c r="H128" s="2"/>
      <c r="I128" s="34"/>
      <c r="J128" s="2"/>
      <c r="K128" s="34"/>
    </row>
    <row r="129" spans="1:11" ht="15.75">
      <c r="A129" s="2"/>
      <c r="B129" s="2"/>
      <c r="C129" s="2"/>
      <c r="D129" s="2"/>
      <c r="E129" s="2"/>
      <c r="F129" s="2"/>
      <c r="G129" s="34"/>
      <c r="H129" s="2"/>
      <c r="I129" s="34"/>
      <c r="J129" s="2"/>
      <c r="K129" s="34"/>
    </row>
    <row r="130" spans="1:11" ht="15.75">
      <c r="A130" s="2"/>
      <c r="B130" s="2"/>
      <c r="C130" s="2"/>
      <c r="D130" s="2"/>
      <c r="E130" s="2"/>
      <c r="F130" s="2"/>
      <c r="G130" s="34"/>
      <c r="H130" s="2"/>
      <c r="I130" s="34"/>
      <c r="J130" s="2"/>
      <c r="K130" s="34"/>
    </row>
    <row r="131" spans="1:11" ht="15.75">
      <c r="A131" s="2"/>
      <c r="B131" s="2"/>
      <c r="C131" s="2"/>
      <c r="D131" s="2"/>
      <c r="E131" s="2"/>
      <c r="F131" s="2"/>
      <c r="G131" s="34"/>
      <c r="H131" s="2"/>
      <c r="I131" s="34"/>
      <c r="J131" s="2"/>
      <c r="K131" s="34"/>
    </row>
    <row r="132" spans="1:11" ht="15.75">
      <c r="A132" s="2"/>
      <c r="B132" s="2"/>
      <c r="C132" s="2"/>
      <c r="D132" s="2"/>
      <c r="E132" s="2"/>
      <c r="F132" s="2"/>
      <c r="G132" s="34"/>
      <c r="H132" s="2"/>
      <c r="I132" s="34"/>
      <c r="J132" s="2"/>
      <c r="K132" s="34"/>
    </row>
    <row r="133" spans="1:11" ht="15.75">
      <c r="A133" s="2"/>
      <c r="B133" s="2"/>
      <c r="C133" s="2"/>
      <c r="D133" s="2"/>
      <c r="E133" s="2"/>
      <c r="F133" s="2"/>
      <c r="G133" s="34"/>
      <c r="H133" s="2"/>
      <c r="I133" s="34"/>
      <c r="J133" s="2"/>
      <c r="K133" s="34"/>
    </row>
    <row r="134" spans="1:11" ht="15.75">
      <c r="A134" s="2"/>
      <c r="B134" s="2"/>
      <c r="C134" s="2"/>
      <c r="D134" s="2"/>
      <c r="E134" s="2"/>
      <c r="F134" s="2"/>
      <c r="G134" s="34"/>
      <c r="H134" s="2"/>
      <c r="I134" s="34"/>
      <c r="J134" s="2"/>
      <c r="K134" s="34"/>
    </row>
    <row r="135" spans="1:11" ht="15.75">
      <c r="A135" s="2"/>
      <c r="B135" s="2"/>
      <c r="C135" s="2"/>
      <c r="D135" s="2"/>
      <c r="E135" s="2"/>
      <c r="F135" s="2"/>
      <c r="G135" s="34"/>
      <c r="H135" s="2"/>
      <c r="I135" s="34"/>
      <c r="J135" s="2"/>
      <c r="K135" s="34"/>
    </row>
    <row r="136" spans="1:11" ht="15.75">
      <c r="A136" s="2"/>
      <c r="B136" s="2"/>
      <c r="C136" s="2"/>
      <c r="D136" s="2"/>
      <c r="E136" s="2"/>
      <c r="F136" s="2"/>
      <c r="G136" s="34"/>
      <c r="H136" s="2"/>
      <c r="I136" s="34"/>
      <c r="J136" s="2"/>
      <c r="K136" s="34"/>
    </row>
    <row r="137" spans="1:11" ht="15.75">
      <c r="A137" s="2"/>
      <c r="B137" s="2"/>
      <c r="C137" s="2"/>
      <c r="D137" s="2"/>
      <c r="E137" s="2"/>
      <c r="F137" s="2"/>
      <c r="G137" s="34"/>
      <c r="H137" s="2"/>
      <c r="I137" s="34"/>
      <c r="J137" s="2"/>
      <c r="K137" s="34"/>
    </row>
    <row r="138" spans="1:11" ht="15.75">
      <c r="A138" s="2"/>
      <c r="B138" s="2"/>
      <c r="C138" s="2"/>
      <c r="D138" s="2"/>
      <c r="E138" s="2"/>
      <c r="F138" s="2"/>
      <c r="G138" s="34"/>
      <c r="H138" s="2"/>
      <c r="I138" s="34"/>
      <c r="J138" s="2"/>
      <c r="K138" s="34"/>
    </row>
    <row r="139" spans="1:11" ht="15.75">
      <c r="A139" s="2"/>
      <c r="B139" s="2"/>
      <c r="C139" s="2"/>
      <c r="D139" s="2"/>
      <c r="E139" s="2"/>
      <c r="F139" s="2"/>
      <c r="G139" s="34"/>
      <c r="H139" s="2"/>
      <c r="I139" s="34"/>
      <c r="J139" s="2"/>
      <c r="K139" s="34"/>
    </row>
    <row r="140" spans="1:11" ht="15.75">
      <c r="A140" s="2"/>
      <c r="B140" s="2"/>
      <c r="C140" s="2"/>
      <c r="D140" s="2"/>
      <c r="E140" s="2"/>
      <c r="F140" s="2"/>
      <c r="G140" s="34"/>
      <c r="H140" s="2"/>
      <c r="I140" s="34"/>
      <c r="J140" s="2"/>
      <c r="K140" s="34"/>
    </row>
    <row r="141" spans="1:11" ht="15.75">
      <c r="A141" s="2"/>
      <c r="B141" s="2"/>
      <c r="C141" s="2"/>
      <c r="D141" s="2"/>
      <c r="E141" s="2"/>
      <c r="F141" s="2"/>
      <c r="G141" s="34"/>
      <c r="H141" s="2"/>
      <c r="I141" s="34"/>
      <c r="J141" s="2"/>
      <c r="K141" s="34"/>
    </row>
    <row r="142" spans="1:11" ht="15.75">
      <c r="A142" s="2"/>
      <c r="B142" s="2"/>
      <c r="C142" s="2"/>
      <c r="D142" s="2"/>
      <c r="E142" s="2"/>
      <c r="F142" s="2"/>
      <c r="G142" s="34"/>
      <c r="H142" s="2"/>
      <c r="I142" s="34"/>
      <c r="J142" s="2"/>
      <c r="K142" s="34"/>
    </row>
    <row r="143" spans="1:11" ht="15.75">
      <c r="A143" s="2"/>
      <c r="B143" s="2"/>
      <c r="C143" s="2"/>
      <c r="D143" s="2"/>
      <c r="E143" s="2"/>
      <c r="F143" s="2"/>
      <c r="G143" s="34"/>
      <c r="H143" s="2"/>
      <c r="I143" s="34"/>
      <c r="J143" s="2"/>
      <c r="K143" s="34"/>
    </row>
    <row r="144" spans="1:11" ht="15.75">
      <c r="A144" s="2"/>
      <c r="B144" s="2"/>
      <c r="C144" s="2"/>
      <c r="D144" s="2"/>
      <c r="E144" s="2"/>
      <c r="F144" s="2"/>
      <c r="G144" s="34"/>
      <c r="H144" s="2"/>
      <c r="I144" s="34"/>
      <c r="J144" s="2"/>
      <c r="K144" s="34"/>
    </row>
    <row r="145" spans="1:11" ht="15.75">
      <c r="A145" s="2"/>
      <c r="B145" s="2"/>
      <c r="C145" s="2"/>
      <c r="D145" s="2"/>
      <c r="E145" s="2"/>
      <c r="F145" s="2"/>
      <c r="G145" s="34"/>
      <c r="H145" s="2"/>
      <c r="I145" s="34"/>
      <c r="J145" s="2"/>
      <c r="K145" s="34"/>
    </row>
    <row r="146" spans="1:11" ht="15.75">
      <c r="A146" s="2"/>
      <c r="B146" s="2"/>
      <c r="C146" s="2"/>
      <c r="D146" s="2"/>
      <c r="E146" s="2"/>
      <c r="F146" s="2"/>
      <c r="G146" s="34"/>
      <c r="H146" s="2"/>
      <c r="I146" s="34"/>
      <c r="J146" s="2"/>
      <c r="K146" s="34"/>
    </row>
    <row r="147" spans="1:11" ht="15.75">
      <c r="A147" s="2"/>
      <c r="B147" s="2"/>
      <c r="C147" s="2"/>
      <c r="D147" s="2"/>
      <c r="E147" s="2"/>
      <c r="F147" s="2"/>
      <c r="G147" s="34"/>
      <c r="H147" s="2"/>
      <c r="I147" s="34"/>
      <c r="J147" s="2"/>
      <c r="K147" s="34"/>
    </row>
    <row r="148" spans="1:11" ht="15.75">
      <c r="A148" s="2"/>
      <c r="B148" s="2"/>
      <c r="C148" s="2"/>
      <c r="D148" s="2"/>
      <c r="E148" s="2"/>
      <c r="F148" s="2"/>
      <c r="G148" s="34"/>
      <c r="H148" s="2"/>
      <c r="I148" s="34"/>
      <c r="J148" s="2"/>
      <c r="K148" s="34"/>
    </row>
    <row r="149" spans="1:11" ht="15.75">
      <c r="A149" s="2"/>
      <c r="B149" s="2"/>
      <c r="C149" s="2"/>
      <c r="D149" s="2"/>
      <c r="E149" s="2"/>
      <c r="F149" s="2"/>
      <c r="G149" s="34"/>
      <c r="H149" s="2"/>
      <c r="I149" s="34"/>
      <c r="J149" s="2"/>
      <c r="K149" s="34"/>
    </row>
    <row r="150" spans="1:11" ht="15.75">
      <c r="A150" s="2"/>
      <c r="B150" s="2"/>
      <c r="C150" s="2"/>
      <c r="D150" s="2"/>
      <c r="E150" s="2"/>
      <c r="F150" s="2"/>
      <c r="G150" s="34"/>
      <c r="H150" s="2"/>
      <c r="I150" s="34"/>
      <c r="J150" s="2"/>
      <c r="K150" s="34"/>
    </row>
    <row r="151" spans="1:11" ht="15.75">
      <c r="A151" s="2"/>
      <c r="B151" s="2"/>
      <c r="C151" s="2"/>
      <c r="D151" s="2"/>
      <c r="E151" s="2"/>
      <c r="F151" s="2"/>
      <c r="G151" s="34"/>
      <c r="H151" s="2"/>
      <c r="I151" s="34"/>
      <c r="J151" s="2"/>
      <c r="K151" s="34"/>
    </row>
    <row r="152" spans="1:11" ht="15.75">
      <c r="A152" s="2"/>
      <c r="B152" s="2"/>
      <c r="C152" s="2"/>
      <c r="D152" s="2"/>
      <c r="E152" s="2"/>
      <c r="F152" s="2"/>
      <c r="G152" s="34"/>
      <c r="H152" s="2"/>
      <c r="I152" s="34"/>
      <c r="J152" s="2"/>
      <c r="K152" s="34"/>
    </row>
    <row r="153" spans="1:11" ht="15.75">
      <c r="A153" s="2"/>
      <c r="B153" s="2"/>
      <c r="C153" s="2"/>
      <c r="D153" s="2"/>
      <c r="E153" s="2"/>
      <c r="F153" s="2"/>
      <c r="G153" s="34"/>
      <c r="H153" s="2"/>
      <c r="I153" s="34"/>
      <c r="J153" s="2"/>
      <c r="K153" s="34"/>
    </row>
    <row r="154" spans="1:11" ht="15.75">
      <c r="A154" s="2"/>
      <c r="B154" s="2"/>
      <c r="C154" s="2"/>
      <c r="D154" s="2"/>
      <c r="E154" s="2"/>
      <c r="F154" s="2"/>
      <c r="G154" s="34"/>
      <c r="H154" s="2"/>
      <c r="I154" s="34"/>
      <c r="J154" s="2"/>
      <c r="K154" s="34"/>
    </row>
    <row r="155" spans="1:11" ht="15.75">
      <c r="A155" s="2"/>
      <c r="B155" s="2"/>
      <c r="C155" s="2"/>
      <c r="D155" s="2"/>
      <c r="E155" s="2"/>
      <c r="F155" s="2"/>
      <c r="G155" s="34"/>
      <c r="H155" s="2"/>
      <c r="I155" s="34"/>
      <c r="J155" s="2"/>
      <c r="K155" s="34"/>
    </row>
    <row r="156" spans="1:11" ht="15.75">
      <c r="A156" s="2"/>
      <c r="B156" s="2"/>
      <c r="C156" s="2"/>
      <c r="D156" s="2"/>
      <c r="E156" s="2"/>
      <c r="F156" s="2"/>
      <c r="G156" s="34"/>
      <c r="H156" s="2"/>
      <c r="I156" s="34"/>
      <c r="J156" s="2"/>
      <c r="K156" s="34"/>
    </row>
    <row r="157" spans="1:11" ht="15.75">
      <c r="A157" s="2"/>
      <c r="B157" s="2"/>
      <c r="C157" s="2"/>
      <c r="D157" s="2"/>
      <c r="E157" s="2"/>
      <c r="F157" s="2"/>
      <c r="G157" s="34"/>
      <c r="H157" s="2"/>
      <c r="I157" s="34"/>
      <c r="J157" s="2"/>
      <c r="K157" s="34"/>
    </row>
    <row r="158" spans="1:11" ht="15.75">
      <c r="A158" s="2"/>
      <c r="B158" s="2"/>
      <c r="C158" s="2"/>
      <c r="D158" s="2"/>
      <c r="E158" s="2"/>
      <c r="F158" s="2"/>
      <c r="G158" s="34"/>
      <c r="H158" s="2"/>
      <c r="I158" s="34"/>
      <c r="J158" s="2"/>
      <c r="K158" s="34"/>
    </row>
    <row r="159" spans="1:11" ht="15.75">
      <c r="A159" s="2"/>
      <c r="B159" s="2"/>
      <c r="C159" s="2"/>
      <c r="D159" s="2"/>
      <c r="E159" s="2"/>
      <c r="F159" s="2"/>
      <c r="G159" s="34"/>
      <c r="H159" s="2"/>
      <c r="I159" s="34"/>
      <c r="J159" s="2"/>
      <c r="K159" s="34"/>
    </row>
    <row r="160" spans="1:11" ht="15.75">
      <c r="A160" s="2"/>
      <c r="B160" s="2"/>
      <c r="C160" s="2"/>
      <c r="D160" s="2"/>
      <c r="E160" s="2"/>
      <c r="F160" s="2"/>
      <c r="G160" s="34"/>
      <c r="H160" s="2"/>
      <c r="I160" s="34"/>
      <c r="J160" s="2"/>
      <c r="K160" s="34"/>
    </row>
    <row r="161" spans="1:11" ht="15.75">
      <c r="A161" s="2"/>
      <c r="B161" s="2"/>
      <c r="C161" s="2"/>
      <c r="D161" s="2"/>
      <c r="E161" s="2"/>
      <c r="F161" s="2"/>
      <c r="G161" s="34"/>
      <c r="H161" s="2"/>
      <c r="I161" s="34"/>
      <c r="J161" s="2"/>
      <c r="K161" s="34"/>
    </row>
    <row r="162" spans="1:11" ht="15.75">
      <c r="A162" s="2"/>
      <c r="B162" s="2"/>
      <c r="C162" s="2"/>
      <c r="D162" s="2"/>
      <c r="E162" s="2"/>
      <c r="F162" s="2"/>
      <c r="G162" s="34"/>
      <c r="H162" s="2"/>
      <c r="I162" s="34"/>
      <c r="J162" s="2"/>
      <c r="K162" s="34"/>
    </row>
    <row r="163" spans="1:11" ht="15.75">
      <c r="A163" s="2"/>
      <c r="B163" s="2"/>
      <c r="C163" s="2"/>
      <c r="D163" s="2"/>
      <c r="E163" s="2"/>
      <c r="F163" s="2"/>
      <c r="G163" s="34"/>
      <c r="H163" s="2"/>
      <c r="I163" s="34"/>
      <c r="J163" s="2"/>
      <c r="K163" s="34"/>
    </row>
    <row r="164" spans="1:11" ht="15.75">
      <c r="A164" s="2"/>
      <c r="B164" s="2"/>
      <c r="C164" s="2"/>
      <c r="D164" s="2"/>
      <c r="E164" s="2"/>
      <c r="F164" s="2"/>
      <c r="G164" s="34"/>
      <c r="H164" s="2"/>
      <c r="I164" s="34"/>
      <c r="J164" s="2"/>
      <c r="K164" s="34"/>
    </row>
    <row r="165" spans="1:11" ht="15.75">
      <c r="A165" s="2"/>
      <c r="B165" s="2"/>
      <c r="C165" s="2"/>
      <c r="D165" s="2"/>
      <c r="E165" s="2"/>
      <c r="F165" s="2"/>
      <c r="G165" s="34"/>
      <c r="H165" s="2"/>
      <c r="I165" s="34"/>
      <c r="J165" s="2"/>
      <c r="K165" s="34"/>
    </row>
    <row r="166" spans="1:11" ht="15.75">
      <c r="A166" s="2"/>
      <c r="B166" s="2"/>
      <c r="C166" s="2"/>
      <c r="D166" s="2"/>
      <c r="E166" s="2"/>
      <c r="F166" s="2"/>
      <c r="G166" s="34"/>
      <c r="H166" s="2"/>
      <c r="I166" s="34"/>
      <c r="J166" s="2"/>
      <c r="K166" s="34"/>
    </row>
    <row r="167" spans="1:11" ht="15.75">
      <c r="A167" s="2"/>
      <c r="B167" s="2"/>
      <c r="C167" s="2"/>
      <c r="D167" s="2"/>
      <c r="E167" s="2"/>
      <c r="F167" s="2"/>
      <c r="G167" s="34"/>
      <c r="H167" s="2"/>
      <c r="I167" s="34"/>
      <c r="J167" s="2"/>
      <c r="K167" s="34"/>
    </row>
    <row r="168" spans="1:11" ht="15.75">
      <c r="A168" s="2"/>
      <c r="B168" s="2"/>
      <c r="C168" s="2"/>
      <c r="D168" s="2"/>
      <c r="E168" s="2"/>
      <c r="F168" s="2"/>
      <c r="G168" s="34"/>
      <c r="H168" s="2"/>
      <c r="I168" s="34"/>
      <c r="J168" s="2"/>
      <c r="K168" s="34"/>
    </row>
    <row r="169" spans="1:11" ht="15.75">
      <c r="A169" s="2"/>
      <c r="B169" s="2"/>
      <c r="C169" s="2"/>
      <c r="D169" s="2"/>
      <c r="E169" s="2"/>
      <c r="F169" s="2"/>
      <c r="G169" s="34"/>
      <c r="H169" s="2"/>
      <c r="I169" s="34"/>
      <c r="J169" s="2"/>
      <c r="K169" s="34"/>
    </row>
    <row r="170" spans="1:11" ht="15.75">
      <c r="A170" s="2"/>
      <c r="B170" s="2"/>
      <c r="C170" s="2"/>
      <c r="D170" s="2"/>
      <c r="E170" s="2"/>
      <c r="F170" s="2"/>
      <c r="G170" s="34"/>
      <c r="H170" s="2"/>
      <c r="I170" s="34"/>
      <c r="J170" s="2"/>
      <c r="K170" s="34"/>
    </row>
    <row r="171" spans="1:11" ht="15.75">
      <c r="A171" s="2"/>
      <c r="B171" s="2"/>
      <c r="C171" s="2"/>
      <c r="D171" s="2"/>
      <c r="E171" s="2"/>
      <c r="F171" s="2"/>
      <c r="G171" s="34"/>
      <c r="H171" s="2"/>
      <c r="I171" s="34"/>
      <c r="J171" s="2"/>
      <c r="K171" s="34"/>
    </row>
    <row r="172" spans="1:11" ht="15.75">
      <c r="A172" s="2"/>
      <c r="B172" s="2"/>
      <c r="C172" s="2"/>
      <c r="D172" s="2"/>
      <c r="E172" s="2"/>
      <c r="F172" s="2"/>
      <c r="G172" s="34"/>
      <c r="H172" s="2"/>
      <c r="I172" s="34"/>
      <c r="J172" s="2"/>
      <c r="K172" s="34"/>
    </row>
    <row r="173" spans="1:11" ht="15.75">
      <c r="A173" s="2"/>
      <c r="B173" s="2"/>
      <c r="C173" s="2"/>
      <c r="D173" s="2"/>
      <c r="E173" s="2"/>
      <c r="F173" s="2"/>
      <c r="G173" s="34"/>
      <c r="H173" s="2"/>
      <c r="I173" s="34"/>
      <c r="J173" s="2"/>
      <c r="K173" s="34"/>
    </row>
    <row r="174" spans="1:11" ht="15.75">
      <c r="A174" s="2"/>
      <c r="B174" s="2"/>
      <c r="C174" s="2"/>
      <c r="D174" s="2"/>
      <c r="E174" s="2"/>
      <c r="F174" s="2"/>
      <c r="G174" s="34"/>
      <c r="H174" s="2"/>
      <c r="I174" s="34"/>
      <c r="J174" s="2"/>
      <c r="K174" s="34"/>
    </row>
    <row r="175" spans="1:11" ht="15.75">
      <c r="A175" s="2"/>
      <c r="B175" s="2"/>
      <c r="C175" s="2"/>
      <c r="D175" s="2"/>
      <c r="E175" s="2"/>
      <c r="F175" s="2"/>
      <c r="G175" s="34"/>
      <c r="H175" s="2"/>
      <c r="I175" s="34"/>
      <c r="J175" s="2"/>
      <c r="K175" s="34"/>
    </row>
    <row r="176" spans="1:11" ht="15.75">
      <c r="A176" s="2"/>
      <c r="B176" s="2"/>
      <c r="C176" s="2"/>
      <c r="D176" s="2"/>
      <c r="E176" s="2"/>
      <c r="F176" s="2"/>
      <c r="G176" s="34"/>
      <c r="H176" s="2"/>
      <c r="I176" s="34"/>
      <c r="J176" s="2"/>
      <c r="K176" s="34"/>
    </row>
    <row r="177" spans="1:11" ht="15.75">
      <c r="A177" s="2"/>
      <c r="B177" s="2"/>
      <c r="C177" s="2"/>
      <c r="D177" s="2"/>
      <c r="E177" s="2"/>
      <c r="F177" s="2"/>
      <c r="G177" s="34"/>
      <c r="H177" s="2"/>
      <c r="I177" s="34"/>
      <c r="J177" s="2"/>
      <c r="K177" s="34"/>
    </row>
    <row r="178" spans="1:11" ht="15.75">
      <c r="A178" s="2"/>
      <c r="B178" s="2"/>
      <c r="C178" s="2"/>
      <c r="D178" s="2"/>
      <c r="E178" s="2"/>
      <c r="F178" s="2"/>
      <c r="G178" s="34"/>
      <c r="H178" s="2"/>
      <c r="I178" s="34"/>
      <c r="J178" s="2"/>
      <c r="K178" s="34"/>
    </row>
    <row r="179" spans="1:11" ht="15.75">
      <c r="A179" s="2"/>
      <c r="B179" s="2"/>
      <c r="C179" s="2"/>
      <c r="D179" s="2"/>
      <c r="E179" s="2"/>
      <c r="F179" s="2"/>
      <c r="G179" s="34"/>
      <c r="H179" s="2"/>
      <c r="I179" s="34"/>
      <c r="J179" s="2"/>
      <c r="K179" s="34"/>
    </row>
    <row r="180" spans="1:11" ht="15.75">
      <c r="A180" s="2"/>
      <c r="B180" s="2"/>
      <c r="C180" s="2"/>
      <c r="D180" s="2"/>
      <c r="E180" s="2"/>
      <c r="F180" s="2"/>
      <c r="G180" s="34"/>
      <c r="H180" s="2"/>
      <c r="I180" s="34"/>
      <c r="J180" s="2"/>
      <c r="K180" s="34"/>
    </row>
    <row r="181" spans="1:11" ht="15.75">
      <c r="A181" s="2"/>
      <c r="B181" s="2"/>
      <c r="C181" s="2"/>
      <c r="D181" s="2"/>
      <c r="E181" s="2"/>
      <c r="F181" s="2"/>
      <c r="G181" s="34"/>
      <c r="H181" s="2"/>
      <c r="I181" s="34"/>
      <c r="J181" s="2"/>
      <c r="K181" s="34"/>
    </row>
    <row r="182" spans="1:11" ht="15.75">
      <c r="A182" s="2"/>
      <c r="B182" s="2"/>
      <c r="C182" s="2"/>
      <c r="D182" s="2"/>
      <c r="E182" s="2"/>
      <c r="F182" s="2"/>
      <c r="G182" s="34"/>
      <c r="H182" s="2"/>
      <c r="I182" s="34"/>
      <c r="J182" s="2"/>
      <c r="K182" s="34"/>
    </row>
    <row r="183" spans="1:11" ht="15.75">
      <c r="A183" s="2"/>
      <c r="B183" s="2"/>
      <c r="C183" s="2"/>
      <c r="D183" s="2"/>
      <c r="E183" s="2"/>
      <c r="F183" s="2"/>
      <c r="G183" s="34"/>
      <c r="H183" s="2"/>
      <c r="I183" s="34"/>
      <c r="J183" s="2"/>
      <c r="K183" s="34"/>
    </row>
    <row r="184" spans="1:11" ht="15.75">
      <c r="A184" s="2"/>
      <c r="B184" s="2"/>
      <c r="C184" s="2"/>
      <c r="D184" s="2"/>
      <c r="E184" s="2"/>
      <c r="F184" s="2"/>
      <c r="G184" s="34"/>
      <c r="H184" s="2"/>
      <c r="I184" s="34"/>
      <c r="J184" s="2"/>
      <c r="K184" s="34"/>
    </row>
    <row r="185" spans="1:11" ht="15.75">
      <c r="A185" s="2"/>
      <c r="B185" s="2"/>
      <c r="C185" s="2"/>
      <c r="D185" s="2"/>
      <c r="E185" s="2"/>
      <c r="F185" s="2"/>
      <c r="G185" s="34"/>
      <c r="H185" s="2"/>
      <c r="I185" s="34"/>
      <c r="J185" s="2"/>
      <c r="K185" s="34"/>
    </row>
    <row r="186" spans="1:11" ht="15.75">
      <c r="A186" s="2"/>
      <c r="B186" s="2"/>
      <c r="C186" s="2"/>
      <c r="D186" s="2"/>
      <c r="E186" s="2"/>
      <c r="F186" s="2"/>
      <c r="G186" s="34"/>
      <c r="H186" s="2"/>
      <c r="I186" s="34"/>
      <c r="J186" s="2"/>
      <c r="K186" s="34"/>
    </row>
    <row r="187" spans="1:11" ht="15.75">
      <c r="A187" s="2"/>
      <c r="B187" s="2"/>
      <c r="C187" s="2"/>
      <c r="D187" s="2"/>
      <c r="E187" s="2"/>
      <c r="F187" s="2"/>
      <c r="G187" s="34"/>
      <c r="H187" s="2"/>
      <c r="I187" s="34"/>
      <c r="J187" s="2"/>
      <c r="K187" s="34"/>
    </row>
    <row r="188" spans="1:11" ht="15.75">
      <c r="A188" s="2"/>
      <c r="B188" s="2"/>
      <c r="C188" s="2"/>
      <c r="D188" s="2"/>
      <c r="E188" s="2"/>
      <c r="F188" s="2"/>
      <c r="G188" s="34"/>
      <c r="H188" s="2"/>
      <c r="I188" s="34"/>
      <c r="J188" s="2"/>
      <c r="K188" s="34"/>
    </row>
    <row r="189" spans="1:11" ht="15.75">
      <c r="A189" s="2"/>
      <c r="B189" s="2"/>
      <c r="C189" s="2"/>
      <c r="D189" s="2"/>
      <c r="E189" s="2"/>
      <c r="F189" s="2"/>
      <c r="G189" s="34"/>
      <c r="H189" s="2"/>
      <c r="I189" s="34"/>
      <c r="J189" s="2"/>
      <c r="K189" s="34"/>
    </row>
    <row r="190" spans="1:11" ht="15.75">
      <c r="A190" s="2"/>
      <c r="B190" s="2"/>
      <c r="C190" s="2"/>
      <c r="D190" s="2"/>
      <c r="E190" s="2"/>
      <c r="F190" s="2"/>
      <c r="G190" s="34"/>
      <c r="H190" s="2"/>
      <c r="I190" s="34"/>
      <c r="J190" s="2"/>
      <c r="K190" s="34"/>
    </row>
    <row r="191" spans="1:11" ht="15.75">
      <c r="A191" s="2"/>
      <c r="B191" s="2"/>
      <c r="C191" s="2"/>
      <c r="D191" s="2"/>
      <c r="E191" s="2"/>
      <c r="F191" s="2"/>
      <c r="G191" s="34"/>
      <c r="H191" s="2"/>
      <c r="I191" s="34"/>
      <c r="J191" s="2"/>
      <c r="K191" s="34"/>
    </row>
    <row r="192" spans="1:11" ht="15.75">
      <c r="A192" s="2"/>
      <c r="B192" s="2"/>
      <c r="C192" s="2"/>
      <c r="D192" s="2"/>
      <c r="E192" s="2"/>
      <c r="F192" s="2"/>
      <c r="G192" s="34"/>
      <c r="H192" s="2"/>
      <c r="I192" s="34"/>
      <c r="J192" s="2"/>
      <c r="K192" s="34"/>
    </row>
    <row r="193" spans="1:11" ht="15.75">
      <c r="A193" s="2"/>
      <c r="B193" s="2"/>
      <c r="C193" s="2"/>
      <c r="D193" s="2"/>
      <c r="E193" s="2"/>
      <c r="F193" s="2"/>
      <c r="G193" s="34"/>
      <c r="H193" s="2"/>
      <c r="I193" s="34"/>
      <c r="J193" s="2"/>
      <c r="K193" s="34"/>
    </row>
    <row r="194" spans="1:11" ht="15.75">
      <c r="A194" s="2"/>
      <c r="B194" s="2"/>
      <c r="C194" s="2"/>
      <c r="D194" s="2"/>
      <c r="E194" s="2"/>
      <c r="F194" s="2"/>
      <c r="G194" s="34"/>
      <c r="H194" s="2"/>
      <c r="I194" s="34"/>
      <c r="J194" s="2"/>
      <c r="K194" s="34"/>
    </row>
    <row r="195" spans="1:11" ht="15.75">
      <c r="A195" s="2"/>
      <c r="B195" s="2"/>
      <c r="C195" s="2"/>
      <c r="D195" s="2"/>
      <c r="E195" s="2"/>
      <c r="F195" s="2"/>
      <c r="G195" s="34"/>
      <c r="H195" s="2"/>
      <c r="I195" s="34"/>
      <c r="J195" s="2"/>
      <c r="K195" s="34"/>
    </row>
    <row r="196" spans="1:11" ht="15.75">
      <c r="A196" s="2"/>
      <c r="B196" s="2"/>
      <c r="C196" s="2"/>
      <c r="D196" s="2"/>
      <c r="E196" s="2"/>
      <c r="F196" s="2"/>
      <c r="G196" s="34"/>
      <c r="H196" s="2"/>
      <c r="I196" s="34"/>
      <c r="J196" s="2"/>
      <c r="K196" s="34"/>
    </row>
    <row r="197" spans="1:11" ht="15.75">
      <c r="A197" s="2"/>
      <c r="B197" s="2"/>
      <c r="C197" s="2"/>
      <c r="D197" s="2"/>
      <c r="E197" s="2"/>
      <c r="F197" s="2"/>
      <c r="G197" s="34"/>
      <c r="H197" s="2"/>
      <c r="I197" s="34"/>
      <c r="J197" s="2"/>
      <c r="K197" s="34"/>
    </row>
    <row r="198" spans="1:11" ht="15.75">
      <c r="A198" s="2"/>
      <c r="B198" s="2"/>
      <c r="C198" s="2"/>
      <c r="D198" s="2"/>
      <c r="E198" s="2"/>
      <c r="F198" s="2"/>
      <c r="G198" s="34"/>
      <c r="H198" s="2"/>
      <c r="I198" s="34"/>
      <c r="J198" s="2"/>
      <c r="K198" s="34"/>
    </row>
    <row r="199" spans="1:11" ht="15.75">
      <c r="A199" s="2"/>
      <c r="B199" s="2"/>
      <c r="C199" s="2"/>
      <c r="D199" s="2"/>
      <c r="E199" s="2"/>
      <c r="F199" s="2"/>
      <c r="G199" s="34"/>
      <c r="H199" s="2"/>
      <c r="I199" s="34"/>
      <c r="J199" s="2"/>
      <c r="K199" s="34"/>
    </row>
    <row r="200" spans="1:11" ht="15.75">
      <c r="A200" s="2"/>
      <c r="B200" s="2"/>
      <c r="C200" s="2"/>
      <c r="D200" s="2"/>
      <c r="E200" s="2"/>
      <c r="F200" s="2"/>
      <c r="G200" s="34"/>
      <c r="H200" s="2"/>
      <c r="I200" s="34"/>
      <c r="J200" s="2"/>
      <c r="K200" s="34"/>
    </row>
    <row r="201" spans="1:11" ht="15.75">
      <c r="A201" s="2"/>
      <c r="B201" s="2"/>
      <c r="C201" s="2"/>
      <c r="D201" s="2"/>
      <c r="E201" s="2"/>
      <c r="F201" s="2"/>
      <c r="G201" s="34"/>
      <c r="H201" s="2"/>
      <c r="I201" s="34"/>
      <c r="J201" s="2"/>
      <c r="K201" s="34"/>
    </row>
    <row r="202" spans="1:11" ht="15.75">
      <c r="A202" s="2"/>
      <c r="B202" s="2"/>
      <c r="C202" s="2"/>
      <c r="D202" s="2"/>
      <c r="E202" s="2"/>
      <c r="F202" s="2"/>
      <c r="G202" s="34"/>
      <c r="H202" s="2"/>
      <c r="I202" s="34"/>
      <c r="J202" s="2"/>
      <c r="K202" s="34"/>
    </row>
    <row r="203" spans="1:11" ht="15.75">
      <c r="A203" s="2"/>
      <c r="B203" s="2"/>
      <c r="C203" s="2"/>
      <c r="D203" s="2"/>
      <c r="E203" s="2"/>
      <c r="F203" s="2"/>
      <c r="G203" s="34"/>
      <c r="H203" s="2"/>
      <c r="I203" s="34"/>
      <c r="J203" s="2"/>
      <c r="K203" s="34"/>
    </row>
    <row r="204" spans="1:11" ht="15.75">
      <c r="A204" s="2"/>
      <c r="B204" s="2"/>
      <c r="C204" s="2"/>
      <c r="D204" s="2"/>
      <c r="E204" s="2"/>
      <c r="F204" s="2"/>
      <c r="G204" s="34"/>
      <c r="H204" s="2"/>
      <c r="I204" s="34"/>
      <c r="J204" s="2"/>
      <c r="K204" s="34"/>
    </row>
    <row r="205" spans="1:11" ht="15.75">
      <c r="A205" s="2"/>
      <c r="B205" s="2"/>
      <c r="C205" s="2"/>
      <c r="D205" s="2"/>
      <c r="E205" s="2"/>
      <c r="F205" s="2"/>
      <c r="G205" s="34"/>
      <c r="H205" s="2"/>
      <c r="I205" s="34"/>
      <c r="J205" s="2"/>
      <c r="K205" s="34"/>
    </row>
    <row r="206" spans="1:11" ht="15.75">
      <c r="A206" s="2"/>
      <c r="B206" s="2"/>
      <c r="C206" s="2"/>
      <c r="D206" s="2"/>
      <c r="E206" s="2"/>
      <c r="F206" s="2"/>
      <c r="G206" s="34"/>
      <c r="H206" s="2"/>
      <c r="I206" s="34"/>
      <c r="J206" s="2"/>
      <c r="K206" s="34"/>
    </row>
    <row r="207" spans="1:11" ht="15.75">
      <c r="A207" s="2"/>
      <c r="B207" s="2"/>
      <c r="C207" s="2"/>
      <c r="D207" s="2"/>
      <c r="E207" s="2"/>
      <c r="F207" s="2"/>
      <c r="G207" s="34"/>
      <c r="H207" s="2"/>
      <c r="I207" s="34"/>
      <c r="J207" s="2"/>
      <c r="K207" s="34"/>
    </row>
    <row r="208" spans="1:11" ht="15.75">
      <c r="A208" s="2"/>
      <c r="B208" s="2"/>
      <c r="C208" s="2"/>
      <c r="D208" s="2"/>
      <c r="E208" s="2"/>
      <c r="F208" s="2"/>
      <c r="G208" s="34"/>
      <c r="H208" s="2"/>
      <c r="I208" s="34"/>
      <c r="J208" s="2"/>
      <c r="K208" s="34"/>
    </row>
    <row r="209" spans="1:11" ht="15.75">
      <c r="A209" s="2"/>
      <c r="B209" s="2"/>
      <c r="C209" s="2"/>
      <c r="D209" s="2"/>
      <c r="E209" s="2"/>
      <c r="F209" s="2"/>
      <c r="G209" s="34"/>
      <c r="H209" s="2"/>
      <c r="I209" s="34"/>
      <c r="J209" s="2"/>
      <c r="K209" s="34"/>
    </row>
    <row r="210" spans="1:11" ht="15.75">
      <c r="A210" s="2"/>
      <c r="B210" s="2"/>
      <c r="C210" s="2"/>
      <c r="D210" s="2"/>
      <c r="E210" s="2"/>
      <c r="F210" s="2"/>
      <c r="G210" s="34"/>
      <c r="H210" s="2"/>
      <c r="I210" s="34"/>
      <c r="J210" s="2"/>
      <c r="K210" s="34"/>
    </row>
    <row r="211" spans="1:11" ht="15.75">
      <c r="A211" s="2"/>
      <c r="B211" s="2"/>
      <c r="C211" s="2"/>
      <c r="D211" s="2"/>
      <c r="E211" s="2"/>
      <c r="F211" s="2"/>
      <c r="G211" s="34"/>
      <c r="H211" s="2"/>
      <c r="I211" s="34"/>
      <c r="J211" s="2"/>
      <c r="K211" s="34"/>
    </row>
    <row r="212" spans="1:11" ht="15.75">
      <c r="A212" s="2"/>
      <c r="B212" s="2"/>
      <c r="C212" s="2"/>
      <c r="D212" s="2"/>
      <c r="E212" s="2"/>
      <c r="F212" s="2"/>
      <c r="G212" s="34"/>
      <c r="H212" s="2"/>
      <c r="I212" s="34"/>
    </row>
    <row r="213" spans="1:11" ht="15.75">
      <c r="A213" s="2"/>
      <c r="B213" s="2"/>
      <c r="C213" s="2"/>
      <c r="D213" s="2"/>
      <c r="E213" s="2"/>
      <c r="F213" s="2"/>
      <c r="G213" s="34"/>
      <c r="H213" s="2"/>
      <c r="I213" s="34"/>
    </row>
    <row r="214" spans="1:11" ht="15.75">
      <c r="A214" s="2"/>
      <c r="B214" s="2"/>
      <c r="C214" s="2"/>
      <c r="D214" s="2"/>
      <c r="E214" s="2"/>
      <c r="F214" s="2"/>
      <c r="G214" s="34"/>
      <c r="H214" s="2"/>
      <c r="I214" s="34"/>
    </row>
    <row r="215" spans="1:11" ht="15.75">
      <c r="A215" s="2"/>
      <c r="B215" s="2"/>
      <c r="C215" s="2"/>
      <c r="D215" s="2"/>
      <c r="E215" s="2"/>
      <c r="F215" s="2"/>
      <c r="G215" s="34"/>
      <c r="H215" s="2"/>
      <c r="I215" s="34"/>
    </row>
    <row r="216" spans="1:11" ht="15.75">
      <c r="A216" s="2"/>
      <c r="B216" s="2"/>
      <c r="C216" s="2"/>
      <c r="D216" s="2"/>
      <c r="E216" s="2"/>
      <c r="F216" s="2"/>
      <c r="G216" s="34"/>
      <c r="H216" s="2"/>
      <c r="I216" s="34"/>
    </row>
    <row r="217" spans="1:11" ht="15.75">
      <c r="A217" s="2"/>
      <c r="B217" s="2"/>
      <c r="C217" s="2"/>
      <c r="D217" s="2"/>
      <c r="E217" s="2"/>
      <c r="F217" s="2"/>
      <c r="G217" s="34"/>
      <c r="H217" s="2"/>
      <c r="I217" s="34"/>
    </row>
    <row r="218" spans="1:11" ht="15.75">
      <c r="A218" s="2"/>
      <c r="B218" s="2"/>
      <c r="C218" s="2"/>
      <c r="D218" s="2"/>
      <c r="E218" s="2"/>
      <c r="F218" s="2"/>
      <c r="G218" s="34"/>
      <c r="H218" s="2"/>
      <c r="I218" s="34"/>
    </row>
    <row r="219" spans="1:11" ht="15.75">
      <c r="A219" s="2"/>
      <c r="B219" s="2"/>
      <c r="C219" s="2"/>
      <c r="D219" s="2"/>
      <c r="E219" s="2"/>
      <c r="F219" s="2"/>
      <c r="G219" s="34"/>
      <c r="H219" s="2"/>
      <c r="I219" s="34"/>
    </row>
    <row r="220" spans="1:11" ht="15.75">
      <c r="A220" s="2"/>
      <c r="B220" s="2"/>
      <c r="C220" s="2"/>
      <c r="D220" s="2"/>
      <c r="E220" s="2"/>
      <c r="F220" s="2"/>
      <c r="G220" s="34"/>
      <c r="H220" s="2"/>
      <c r="I220" s="34"/>
    </row>
    <row r="221" spans="1:11" ht="15.75">
      <c r="A221" s="2"/>
      <c r="B221" s="2"/>
      <c r="C221" s="2"/>
      <c r="D221" s="2"/>
      <c r="E221" s="2"/>
      <c r="F221" s="2"/>
      <c r="G221" s="34"/>
      <c r="H221" s="2"/>
      <c r="I221" s="34"/>
    </row>
    <row r="222" spans="1:11" ht="15.75">
      <c r="A222" s="2"/>
      <c r="B222" s="2"/>
      <c r="C222" s="2"/>
      <c r="D222" s="2"/>
      <c r="E222" s="2"/>
      <c r="F222" s="2"/>
      <c r="G222" s="34"/>
      <c r="H222" s="2"/>
      <c r="I222" s="34"/>
    </row>
    <row r="223" spans="1:11" ht="15.75">
      <c r="A223" s="2"/>
      <c r="B223" s="2"/>
      <c r="C223" s="2"/>
      <c r="D223" s="2"/>
      <c r="E223" s="2"/>
      <c r="F223" s="2"/>
      <c r="G223" s="34"/>
      <c r="H223" s="2"/>
      <c r="I223" s="34"/>
    </row>
    <row r="224" spans="1:11" ht="15.75">
      <c r="A224" s="2"/>
      <c r="B224" s="2"/>
      <c r="C224" s="2"/>
      <c r="D224" s="2"/>
      <c r="E224" s="2"/>
      <c r="F224" s="2"/>
      <c r="G224" s="34"/>
      <c r="H224" s="2"/>
      <c r="I224" s="34"/>
    </row>
    <row r="225" spans="1:9" ht="15.75">
      <c r="A225" s="2"/>
      <c r="B225" s="2"/>
      <c r="C225" s="2"/>
      <c r="D225" s="2"/>
      <c r="E225" s="2"/>
      <c r="F225" s="2"/>
      <c r="G225" s="34"/>
      <c r="H225" s="2"/>
      <c r="I225" s="34"/>
    </row>
    <row r="226" spans="1:9" ht="15.75">
      <c r="A226" s="2"/>
      <c r="B226" s="2"/>
      <c r="C226" s="2"/>
      <c r="D226" s="2"/>
      <c r="E226" s="2"/>
      <c r="F226" s="2"/>
      <c r="G226" s="34"/>
      <c r="H226" s="2"/>
      <c r="I226" s="34"/>
    </row>
    <row r="227" spans="1:9" ht="15.75">
      <c r="A227" s="2"/>
      <c r="B227" s="2"/>
      <c r="C227" s="2"/>
      <c r="D227" s="2"/>
      <c r="E227" s="2"/>
      <c r="F227" s="2"/>
      <c r="G227" s="34"/>
      <c r="H227" s="2"/>
      <c r="I227" s="34"/>
    </row>
    <row r="228" spans="1:9" ht="15.75">
      <c r="A228" s="2"/>
      <c r="B228" s="2"/>
      <c r="C228" s="2"/>
      <c r="D228" s="2"/>
      <c r="E228" s="2"/>
      <c r="F228" s="2"/>
      <c r="G228" s="34"/>
      <c r="H228" s="2"/>
      <c r="I228" s="34"/>
    </row>
    <row r="229" spans="1:9" ht="15.75">
      <c r="A229" s="2"/>
      <c r="B229" s="2"/>
      <c r="C229" s="2"/>
      <c r="D229" s="2"/>
      <c r="E229" s="2"/>
      <c r="F229" s="2"/>
      <c r="G229" s="34"/>
      <c r="H229" s="2"/>
      <c r="I229" s="34"/>
    </row>
    <row r="230" spans="1:9" ht="15.75">
      <c r="A230" s="2"/>
      <c r="B230" s="2"/>
      <c r="C230" s="2"/>
      <c r="D230" s="2"/>
      <c r="E230" s="2"/>
      <c r="F230" s="2"/>
      <c r="G230" s="34"/>
      <c r="H230" s="2"/>
      <c r="I230" s="34"/>
    </row>
    <row r="231" spans="1:9" ht="15.75">
      <c r="A231" s="2"/>
      <c r="B231" s="2"/>
      <c r="C231" s="2"/>
      <c r="D231" s="2"/>
      <c r="E231" s="2"/>
      <c r="F231" s="2"/>
      <c r="G231" s="34"/>
      <c r="H231" s="2"/>
      <c r="I231" s="34"/>
    </row>
    <row r="232" spans="1:9" ht="15.75">
      <c r="A232" s="2"/>
      <c r="B232" s="2"/>
      <c r="C232" s="2"/>
      <c r="D232" s="2"/>
      <c r="E232" s="2"/>
      <c r="F232" s="2"/>
      <c r="G232" s="34"/>
      <c r="H232" s="2"/>
      <c r="I232" s="34"/>
    </row>
    <row r="233" spans="1:9" ht="15.75">
      <c r="A233" s="2"/>
      <c r="B233" s="2"/>
      <c r="C233" s="2"/>
      <c r="D233" s="2"/>
      <c r="E233" s="2"/>
      <c r="F233" s="2"/>
      <c r="G233" s="34"/>
      <c r="H233" s="2"/>
      <c r="I233" s="34"/>
    </row>
    <row r="234" spans="1:9" ht="15.75">
      <c r="A234" s="2"/>
      <c r="B234" s="2"/>
      <c r="C234" s="2"/>
      <c r="D234" s="2"/>
      <c r="E234" s="2"/>
      <c r="F234" s="2"/>
      <c r="G234" s="34"/>
      <c r="H234" s="2"/>
      <c r="I234" s="34"/>
    </row>
    <row r="235" spans="1:9" ht="15.75">
      <c r="A235" s="2"/>
      <c r="B235" s="2"/>
      <c r="C235" s="2"/>
      <c r="D235" s="2"/>
      <c r="E235" s="2"/>
      <c r="F235" s="2"/>
      <c r="G235" s="34"/>
      <c r="H235" s="2"/>
      <c r="I235" s="34"/>
    </row>
    <row r="236" spans="1:9" ht="15.75">
      <c r="A236" s="2"/>
      <c r="B236" s="2"/>
      <c r="C236" s="2"/>
      <c r="D236" s="2"/>
      <c r="E236" s="2"/>
      <c r="F236" s="2"/>
      <c r="G236" s="34"/>
      <c r="H236" s="2"/>
      <c r="I236" s="34"/>
    </row>
    <row r="237" spans="1:9" ht="15.75">
      <c r="A237" s="2"/>
      <c r="B237" s="2"/>
      <c r="C237" s="2"/>
      <c r="D237" s="2"/>
      <c r="E237" s="2"/>
      <c r="F237" s="2"/>
      <c r="G237" s="34"/>
      <c r="H237" s="2"/>
      <c r="I237" s="34"/>
    </row>
    <row r="238" spans="1:9" ht="15.75">
      <c r="A238" s="2"/>
      <c r="B238" s="2"/>
      <c r="C238" s="2"/>
      <c r="D238" s="2"/>
      <c r="E238" s="2"/>
      <c r="F238" s="2"/>
      <c r="G238" s="34"/>
      <c r="H238" s="2"/>
      <c r="I238" s="34"/>
    </row>
    <row r="239" spans="1:9" ht="15.75">
      <c r="A239" s="2"/>
      <c r="B239" s="2"/>
      <c r="C239" s="2"/>
      <c r="D239" s="2"/>
      <c r="E239" s="2"/>
      <c r="F239" s="2"/>
      <c r="G239" s="34"/>
      <c r="H239" s="2"/>
      <c r="I239" s="34"/>
    </row>
  </sheetData>
  <sheetProtection password="B5CC" sheet="1"/>
  <mergeCells count="64">
    <mergeCell ref="C117:D117"/>
    <mergeCell ref="F11:K11"/>
    <mergeCell ref="F12:K12"/>
    <mergeCell ref="F27:K27"/>
    <mergeCell ref="F28:K28"/>
    <mergeCell ref="F38:K38"/>
    <mergeCell ref="F40:K40"/>
    <mergeCell ref="B37:D37"/>
    <mergeCell ref="A39:D39"/>
    <mergeCell ref="B44:D44"/>
    <mergeCell ref="A46:D46"/>
    <mergeCell ref="B51:D51"/>
    <mergeCell ref="B54:D54"/>
    <mergeCell ref="F48:K48"/>
    <mergeCell ref="F58:K58"/>
    <mergeCell ref="C103:D103"/>
    <mergeCell ref="C75:D75"/>
    <mergeCell ref="F85:K85"/>
    <mergeCell ref="C84:D84"/>
    <mergeCell ref="C95:D95"/>
    <mergeCell ref="C93:D93"/>
    <mergeCell ref="C94:D94"/>
    <mergeCell ref="C91:D91"/>
    <mergeCell ref="A1:D1"/>
    <mergeCell ref="A2:D2"/>
    <mergeCell ref="A3:D3"/>
    <mergeCell ref="C114:D114"/>
    <mergeCell ref="C115:D115"/>
    <mergeCell ref="C99:D99"/>
    <mergeCell ref="C100:D100"/>
    <mergeCell ref="C101:D101"/>
    <mergeCell ref="C102:D102"/>
    <mergeCell ref="C108:D108"/>
    <mergeCell ref="C90:D90"/>
    <mergeCell ref="C104:D104"/>
    <mergeCell ref="A8:C8"/>
    <mergeCell ref="A28:C28"/>
    <mergeCell ref="C82:D82"/>
    <mergeCell ref="C83:D83"/>
    <mergeCell ref="C116:D116"/>
    <mergeCell ref="C105:D105"/>
    <mergeCell ref="C106:D106"/>
    <mergeCell ref="C107:D107"/>
    <mergeCell ref="C112:D112"/>
    <mergeCell ref="C113:D113"/>
    <mergeCell ref="C109:D109"/>
    <mergeCell ref="C111:D111"/>
    <mergeCell ref="F110:K110"/>
    <mergeCell ref="C76:D76"/>
    <mergeCell ref="C77:D77"/>
    <mergeCell ref="C78:D78"/>
    <mergeCell ref="C79:D79"/>
    <mergeCell ref="C80:D80"/>
    <mergeCell ref="C81:D81"/>
    <mergeCell ref="C96:D96"/>
    <mergeCell ref="C97:D97"/>
    <mergeCell ref="C98:D98"/>
    <mergeCell ref="C92:D92"/>
    <mergeCell ref="F89:K89"/>
    <mergeCell ref="F47:K47"/>
    <mergeCell ref="B26:D26"/>
    <mergeCell ref="F41:K41"/>
    <mergeCell ref="F73:K73"/>
    <mergeCell ref="F74:K74"/>
  </mergeCells>
  <conditionalFormatting sqref="A1:D3">
    <cfRule type="containsText" dxfId="263" priority="1" stopIfTrue="1" operator="containsText" text="Enter">
      <formula>NOT(ISERROR(SEARCH("Enter",A1)))</formula>
    </cfRule>
  </conditionalFormatting>
  <pageMargins left="0.7" right="0.7" top="0.75" bottom="0.75" header="0.3" footer="0.3"/>
  <pageSetup scale="63" fitToHeight="0" orientation="landscape" r:id="rId1"/>
  <rowBreaks count="2" manualBreakCount="2">
    <brk id="47" max="10" man="1"/>
    <brk id="72" max="10" man="1"/>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1">
    <tabColor theme="6" tint="-0.249977111117893"/>
    <pageSetUpPr autoPageBreaks="0"/>
  </sheetPr>
  <dimension ref="A1:AI239"/>
  <sheetViews>
    <sheetView showGridLines="0" zoomScaleNormal="100" workbookViewId="0">
      <pane xSplit="4" ySplit="10" topLeftCell="E83" activePane="bottomRight" state="frozen"/>
      <selection activeCell="J13" sqref="J13"/>
      <selection pane="topRight" activeCell="J13" sqref="J13"/>
      <selection pane="bottomLeft" activeCell="J13" sqref="J13"/>
      <selection pane="bottomRight" activeCell="O3" sqref="O3"/>
    </sheetView>
  </sheetViews>
  <sheetFormatPr defaultRowHeight="12.75"/>
  <cols>
    <col min="1" max="1" width="5.42578125" customWidth="1"/>
    <col min="2" max="2" width="3" customWidth="1"/>
    <col min="3" max="3" width="85.140625" customWidth="1"/>
    <col min="4" max="4" width="11" customWidth="1"/>
    <col min="5" max="6" width="14.5703125" customWidth="1"/>
    <col min="7" max="7" width="10.5703125" customWidth="1"/>
    <col min="8" max="8" width="14.5703125" customWidth="1"/>
    <col min="9" max="9" width="10.5703125" customWidth="1"/>
    <col min="10" max="10" width="14.5703125" customWidth="1"/>
    <col min="11" max="11" width="10.5703125" customWidth="1"/>
    <col min="12" max="35" width="9.140625" style="1383" customWidth="1"/>
  </cols>
  <sheetData>
    <row r="1" spans="1:11" ht="15.75">
      <c r="A1" s="1411" t="str">
        <f>IF('BUDGET-CERTIFICATION'!$H$1="","CHARTER NAME: Enter Charter Name on BUDGET-CERTIFICATION Worksheet",(CONCATENATE("CHARTER NAME: ",'BUDGET-CERTIFICATION'!$H$1)))</f>
        <v>CHARTER NAME: Elite Academic Academy - Adult Work Force Investment</v>
      </c>
      <c r="B1" s="1411"/>
      <c r="C1" s="1411"/>
      <c r="D1" s="1411"/>
      <c r="E1" s="13"/>
      <c r="F1" s="13"/>
      <c r="G1" s="165"/>
      <c r="H1" s="13"/>
      <c r="I1" s="164"/>
      <c r="J1" s="1"/>
      <c r="K1" s="166"/>
    </row>
    <row r="2" spans="1:11" ht="15.75">
      <c r="A2" s="1411" t="str">
        <f>IF('BUDGET-CERTIFICATION'!$H$2="","CDS #: Enter Charter CDS # on BUDGET-CERTIFICATION Worksheet",(_xlfn.CONCAT("CDS #: ",'BUDGET-CERTIFICATION'!$H$2)))</f>
        <v>CDS #: 36-75051-0138107</v>
      </c>
      <c r="B2" s="1411"/>
      <c r="C2" s="1411"/>
      <c r="D2" s="1411"/>
      <c r="E2" s="13"/>
      <c r="F2" s="86"/>
      <c r="G2" s="165"/>
      <c r="H2" s="86"/>
      <c r="I2" s="165"/>
      <c r="J2" s="1"/>
      <c r="K2" s="166"/>
    </row>
    <row r="3" spans="1:11" ht="15.75">
      <c r="A3" s="1411" t="str">
        <f>IF('BUDGET-CERTIFICATION'!$H$5="","CHARTER #: Enter Charter # on BUDGET-CERTIFICATION Worksheet",(_xlfn.CONCAT("CHARTER #: ",'BUDGET-CERTIFICATION'!$H$5)))</f>
        <v>CHARTER #: 1975</v>
      </c>
      <c r="B3" s="1411"/>
      <c r="C3" s="1411"/>
      <c r="D3" s="1411"/>
      <c r="E3" s="13"/>
      <c r="F3" s="13"/>
      <c r="G3" s="164"/>
      <c r="H3" s="13"/>
      <c r="I3" s="164"/>
      <c r="J3" s="1"/>
      <c r="K3" s="166"/>
    </row>
    <row r="4" spans="1:11" ht="15.75">
      <c r="A4" s="2"/>
      <c r="B4" s="57"/>
      <c r="C4" s="57"/>
      <c r="D4" s="167" t="str">
        <f>'Budget-ADA'!I4</f>
        <v>Fiscal Year 2020-21 Budget</v>
      </c>
      <c r="E4" s="57"/>
      <c r="F4" s="57"/>
      <c r="G4" s="57"/>
      <c r="H4" s="57"/>
      <c r="I4" s="57"/>
      <c r="J4" s="57"/>
      <c r="K4" s="57"/>
    </row>
    <row r="5" spans="1:11" ht="15.75">
      <c r="A5" s="13"/>
      <c r="B5" s="13"/>
      <c r="C5" s="57"/>
      <c r="D5" s="167" t="s">
        <v>215</v>
      </c>
      <c r="E5" s="57"/>
      <c r="F5" s="57"/>
      <c r="G5" s="168"/>
      <c r="H5" s="57"/>
      <c r="I5" s="168"/>
      <c r="J5" s="1"/>
      <c r="K5" s="169"/>
    </row>
    <row r="6" spans="1:11" ht="16.5" thickBot="1">
      <c r="A6" s="1254">
        <f>Instructions!H1</f>
        <v>0</v>
      </c>
      <c r="B6" s="13"/>
      <c r="C6" s="13"/>
      <c r="D6" s="13"/>
      <c r="E6" s="13"/>
      <c r="F6" s="13"/>
      <c r="G6" s="164"/>
      <c r="H6" s="13"/>
      <c r="I6" s="164"/>
      <c r="J6" s="1"/>
      <c r="K6" s="166"/>
    </row>
    <row r="7" spans="1:11" ht="15.75">
      <c r="A7" s="283"/>
      <c r="B7" s="278"/>
      <c r="C7" s="278"/>
      <c r="D7" s="347"/>
      <c r="E7" s="348"/>
      <c r="F7" s="348"/>
      <c r="G7" s="349"/>
      <c r="H7" s="348" t="s">
        <v>2</v>
      </c>
      <c r="I7" s="349"/>
      <c r="J7" s="348" t="s">
        <v>2</v>
      </c>
      <c r="K7" s="350"/>
    </row>
    <row r="8" spans="1:11" ht="15.75">
      <c r="A8" s="1509" t="s">
        <v>22</v>
      </c>
      <c r="B8" s="1510"/>
      <c r="C8" s="1510"/>
      <c r="D8" s="58"/>
      <c r="E8" s="15" t="s">
        <v>99</v>
      </c>
      <c r="F8" s="15" t="s">
        <v>18</v>
      </c>
      <c r="G8" s="174" t="s">
        <v>19</v>
      </c>
      <c r="H8" s="15" t="s">
        <v>20</v>
      </c>
      <c r="I8" s="174" t="s">
        <v>19</v>
      </c>
      <c r="J8" s="15" t="s">
        <v>20</v>
      </c>
      <c r="K8" s="351" t="s">
        <v>19</v>
      </c>
    </row>
    <row r="9" spans="1:11" ht="15.75">
      <c r="A9" s="72"/>
      <c r="B9" s="1"/>
      <c r="C9" s="1"/>
      <c r="D9" s="58"/>
      <c r="E9" s="15" t="s">
        <v>21</v>
      </c>
      <c r="F9" s="15" t="s">
        <v>17</v>
      </c>
      <c r="G9" s="174" t="s">
        <v>23</v>
      </c>
      <c r="H9" s="15" t="s">
        <v>17</v>
      </c>
      <c r="I9" s="174" t="s">
        <v>23</v>
      </c>
      <c r="J9" s="15" t="s">
        <v>17</v>
      </c>
      <c r="K9" s="351" t="s">
        <v>23</v>
      </c>
    </row>
    <row r="10" spans="1:11" ht="16.5" thickBot="1">
      <c r="A10" s="352"/>
      <c r="B10" s="176"/>
      <c r="C10" s="176"/>
      <c r="D10" s="59"/>
      <c r="E10" s="16" t="str">
        <f>'Budget-ADA'!I7</f>
        <v>2019-20</v>
      </c>
      <c r="F10" s="239" t="str">
        <f>'Budget-Assumptions'!G6</f>
        <v>2020-21</v>
      </c>
      <c r="G10" s="177"/>
      <c r="H10" s="16" t="str">
        <f>'Budget-Assumptions'!H6</f>
        <v>2021-22</v>
      </c>
      <c r="I10" s="177"/>
      <c r="J10" s="16" t="str">
        <f>'Budget-Assumptions'!J6</f>
        <v>2022-23</v>
      </c>
      <c r="K10" s="353"/>
    </row>
    <row r="11" spans="1:11" ht="16.5" thickTop="1">
      <c r="A11" s="354" t="s">
        <v>1</v>
      </c>
      <c r="B11" s="1"/>
      <c r="C11" s="1"/>
      <c r="D11" s="386"/>
      <c r="E11" s="14"/>
      <c r="F11" s="1515"/>
      <c r="G11" s="1515"/>
      <c r="H11" s="1515"/>
      <c r="I11" s="1515"/>
      <c r="J11" s="1515"/>
      <c r="K11" s="1516"/>
    </row>
    <row r="12" spans="1:11" ht="15.75">
      <c r="A12" s="354"/>
      <c r="B12" s="321" t="s">
        <v>319</v>
      </c>
      <c r="C12" s="153"/>
      <c r="D12" s="146"/>
      <c r="E12" s="387"/>
      <c r="F12" s="1517"/>
      <c r="G12" s="1518"/>
      <c r="H12" s="1518"/>
      <c r="I12" s="1518"/>
      <c r="J12" s="1518"/>
      <c r="K12" s="1519"/>
    </row>
    <row r="13" spans="1:11" ht="15.75">
      <c r="A13" s="354"/>
      <c r="B13" s="153"/>
      <c r="C13" s="323" t="s">
        <v>163</v>
      </c>
      <c r="D13" s="395">
        <v>8011</v>
      </c>
      <c r="E13" s="764">
        <v>752333</v>
      </c>
      <c r="F13" s="769">
        <f>'Budget-Assumptions'!G11-'Budget-Unrestricted MYP'!F14-'Budget-Unrestricted MYP'!F16</f>
        <v>6462013</v>
      </c>
      <c r="G13" s="311">
        <f>IF(E13&lt;1," ",IF(F13&lt;1," ",(F13-E13)/E13))</f>
        <v>7.5892988875936584</v>
      </c>
      <c r="H13" s="768">
        <f>'Budget-Assumptions'!H11-'Budget-Unrestricted MYP'!H14-'Budget-Unrestricted MYP'!H16</f>
        <v>0</v>
      </c>
      <c r="I13" s="311" t="str">
        <f>IF(F13&lt;1," ",IF(H13&lt;1," ",(H13-F13)/F13))</f>
        <v xml:space="preserve"> </v>
      </c>
      <c r="J13" s="768">
        <f>'Budget-Assumptions'!J11-'Budget-Unrestricted MYP'!J14-'Budget-Unrestricted MYP'!J16</f>
        <v>0</v>
      </c>
      <c r="K13" s="355" t="str">
        <f>IF(H13&lt;1," ",IF(J13&lt;1," ",(J13-H13)/H13))</f>
        <v xml:space="preserve"> </v>
      </c>
    </row>
    <row r="14" spans="1:11" ht="15.75">
      <c r="A14" s="354"/>
      <c r="B14" s="153"/>
      <c r="C14" s="323" t="s">
        <v>164</v>
      </c>
      <c r="D14" s="395">
        <v>8012</v>
      </c>
      <c r="E14" s="764">
        <v>8203</v>
      </c>
      <c r="F14" s="765">
        <v>142864</v>
      </c>
      <c r="G14" s="311">
        <f>IF(E14&lt;1," ",IF(F14&lt;1," ",(F14-E14)/E14))</f>
        <v>16.416067292453981</v>
      </c>
      <c r="H14" s="765"/>
      <c r="I14" s="311" t="str">
        <f>IF(F14&lt;1," ",IF(H14&lt;1," ",(H14-F14)/F14))</f>
        <v xml:space="preserve"> </v>
      </c>
      <c r="J14" s="765"/>
      <c r="K14" s="355" t="str">
        <f>IF(H14&lt;1," ",IF(J14&lt;1," ",(J14-H14)/H14))</f>
        <v xml:space="preserve"> </v>
      </c>
    </row>
    <row r="15" spans="1:11" ht="15.75">
      <c r="A15" s="72"/>
      <c r="B15" s="153"/>
      <c r="C15" s="323" t="s">
        <v>317</v>
      </c>
      <c r="D15" s="395">
        <v>8019</v>
      </c>
      <c r="E15" s="764"/>
      <c r="F15" s="312"/>
      <c r="G15" s="311" t="str">
        <f>IF(E15&lt;1," ",IF(F15&lt;1," ",(F15-E15)/E15))</f>
        <v xml:space="preserve"> </v>
      </c>
      <c r="H15" s="312"/>
      <c r="I15" s="311" t="str">
        <f>IF(F15&lt;1," ",IF(H15&lt;1," ",(H15-F15)/F15))</f>
        <v xml:space="preserve"> </v>
      </c>
      <c r="J15" s="312"/>
      <c r="K15" s="355" t="str">
        <f>IF(H15&lt;1," ",IF(J15&lt;1," ",(J15-H15)/H15))</f>
        <v xml:space="preserve"> </v>
      </c>
    </row>
    <row r="16" spans="1:11" ht="15.75">
      <c r="A16" s="72"/>
      <c r="B16" s="153"/>
      <c r="C16" s="323" t="s">
        <v>318</v>
      </c>
      <c r="D16" s="395">
        <v>8096</v>
      </c>
      <c r="E16" s="764">
        <v>0</v>
      </c>
      <c r="F16" s="765">
        <v>149167</v>
      </c>
      <c r="G16" s="311" t="str">
        <f>IF(E16&lt;1," ",IF(F16&lt;1," ",(F16-E16)/E16))</f>
        <v xml:space="preserve"> </v>
      </c>
      <c r="H16" s="765"/>
      <c r="I16" s="313" t="str">
        <f>IF(F16&lt;1," ",IF(H16&lt;1," ",(H16-F16)/F16))</f>
        <v xml:space="preserve"> </v>
      </c>
      <c r="J16" s="765"/>
      <c r="K16" s="356" t="str">
        <f>IF(H16&lt;1," ",IF(J16&lt;1," ",(J16-H16)/H16))</f>
        <v xml:space="preserve"> </v>
      </c>
    </row>
    <row r="17" spans="1:13" ht="15.75">
      <c r="A17" s="72"/>
      <c r="B17" s="321" t="s">
        <v>320</v>
      </c>
      <c r="C17" s="321"/>
      <c r="D17" s="395" t="s">
        <v>105</v>
      </c>
      <c r="E17" s="766">
        <f>E84</f>
        <v>0</v>
      </c>
      <c r="F17" s="767">
        <f>F84</f>
        <v>0</v>
      </c>
      <c r="G17" s="311" t="str">
        <f>IF(E17&lt;1," ",IF(F17&lt;1," ",(F17-E17)/E17))</f>
        <v xml:space="preserve"> </v>
      </c>
      <c r="H17" s="766">
        <f>H84</f>
        <v>0</v>
      </c>
      <c r="I17" s="313" t="str">
        <f>IF(F17&lt;1," ",IF(H17&lt;1," ",(H17-F17)/F17))</f>
        <v xml:space="preserve"> </v>
      </c>
      <c r="J17" s="766">
        <f>J84</f>
        <v>0</v>
      </c>
      <c r="K17" s="356" t="str">
        <f>IF(H17&lt;1," ",IF(J17&lt;1," ",(J17-H17)/H17))</f>
        <v xml:space="preserve"> </v>
      </c>
    </row>
    <row r="18" spans="1:13" ht="15.75">
      <c r="A18" s="72"/>
      <c r="B18" s="153" t="s">
        <v>321</v>
      </c>
      <c r="C18" s="146"/>
      <c r="D18" s="146"/>
      <c r="E18" s="388"/>
      <c r="F18" s="389"/>
      <c r="G18" s="390"/>
      <c r="H18" s="388"/>
      <c r="I18" s="390"/>
      <c r="J18" s="388"/>
      <c r="K18" s="391"/>
      <c r="M18" s="1394">
        <f>760536-E13-E14-E16</f>
        <v>0</v>
      </c>
    </row>
    <row r="19" spans="1:13" ht="15.75">
      <c r="A19" s="72"/>
      <c r="B19" s="153"/>
      <c r="C19" s="323" t="s">
        <v>322</v>
      </c>
      <c r="D19" s="395">
        <v>8560</v>
      </c>
      <c r="E19" s="770">
        <v>17171.809999999998</v>
      </c>
      <c r="F19" s="767">
        <f>F87</f>
        <v>0</v>
      </c>
      <c r="G19" s="311" t="str">
        <f>IF(E19&lt;1," ",IF(F19&lt;1," ",(F19-E19)/E19))</f>
        <v xml:space="preserve"> </v>
      </c>
      <c r="H19" s="832">
        <f>H87</f>
        <v>0</v>
      </c>
      <c r="I19" s="313" t="str">
        <f>IF(F19&lt;1," ",IF(H19&lt;1," ",(H19-F19)/F19))</f>
        <v xml:space="preserve"> </v>
      </c>
      <c r="J19" s="766">
        <f>J87</f>
        <v>0</v>
      </c>
      <c r="K19" s="356" t="str">
        <f>IF(H19&lt;1," ",IF(J19&lt;1," ",(J19-H19)/H19))</f>
        <v xml:space="preserve"> </v>
      </c>
    </row>
    <row r="20" spans="1:13" ht="15.75">
      <c r="A20" s="72"/>
      <c r="B20" s="522"/>
      <c r="C20" s="562" t="s">
        <v>323</v>
      </c>
      <c r="D20" s="524">
        <v>8560</v>
      </c>
      <c r="E20" s="316"/>
      <c r="F20" s="314"/>
      <c r="G20" s="315"/>
      <c r="H20" s="316"/>
      <c r="I20" s="315"/>
      <c r="J20" s="312"/>
      <c r="K20" s="357"/>
    </row>
    <row r="21" spans="1:13" ht="15.75">
      <c r="A21" s="72"/>
      <c r="B21" s="153"/>
      <c r="C21" s="323" t="s">
        <v>324</v>
      </c>
      <c r="D21" s="395" t="s">
        <v>106</v>
      </c>
      <c r="E21" s="766">
        <f>E108</f>
        <v>15688</v>
      </c>
      <c r="F21" s="767">
        <f>F108</f>
        <v>0</v>
      </c>
      <c r="G21" s="311" t="str">
        <f>IF(E21&lt;1," ",IF(F21&lt;1," ",(F21-E21)/E21))</f>
        <v xml:space="preserve"> </v>
      </c>
      <c r="H21" s="766">
        <f>H108</f>
        <v>0</v>
      </c>
      <c r="I21" s="313" t="str">
        <f>IF(F21&lt;1," ",IF(H21&lt;1," ",(H21-F21)/F21))</f>
        <v xml:space="preserve"> </v>
      </c>
      <c r="J21" s="766">
        <f>J108</f>
        <v>0</v>
      </c>
      <c r="K21" s="356" t="str">
        <f>IF(H21&lt;1," ",IF(J21&lt;1," ",(J21-H21)/H21))</f>
        <v xml:space="preserve"> </v>
      </c>
    </row>
    <row r="22" spans="1:13" ht="15.75">
      <c r="A22" s="72"/>
      <c r="B22" s="153" t="s">
        <v>325</v>
      </c>
      <c r="C22" s="146"/>
      <c r="D22" s="146"/>
      <c r="E22" s="388"/>
      <c r="F22" s="389"/>
      <c r="G22" s="390"/>
      <c r="H22" s="388"/>
      <c r="I22" s="390"/>
      <c r="J22" s="388"/>
      <c r="K22" s="391"/>
    </row>
    <row r="23" spans="1:13" ht="15.75">
      <c r="A23" s="72"/>
      <c r="B23" s="153"/>
      <c r="C23" s="323" t="s">
        <v>249</v>
      </c>
      <c r="D23" s="395">
        <v>8660</v>
      </c>
      <c r="E23" s="770"/>
      <c r="F23" s="765"/>
      <c r="G23" s="311" t="str">
        <f>IF(E23&lt;1," ",IF(F23&lt;1," ",(F23-E23)/E23))</f>
        <v xml:space="preserve"> </v>
      </c>
      <c r="H23" s="770"/>
      <c r="I23" s="313" t="str">
        <f>IF(F23&lt;1," ",IF(H23&lt;1," ",(H23-F23)/F23))</f>
        <v xml:space="preserve"> </v>
      </c>
      <c r="J23" s="770"/>
      <c r="K23" s="356" t="str">
        <f>IF(H23&lt;1," ",IF(J23&lt;1," ",(J23-H23)/H23))</f>
        <v xml:space="preserve"> </v>
      </c>
    </row>
    <row r="24" spans="1:13" ht="15.75">
      <c r="A24" s="72"/>
      <c r="B24" s="522"/>
      <c r="C24" s="562" t="s">
        <v>326</v>
      </c>
      <c r="D24" s="524">
        <v>8792</v>
      </c>
      <c r="E24" s="771"/>
      <c r="F24" s="771"/>
      <c r="G24" s="315"/>
      <c r="H24" s="771"/>
      <c r="I24" s="315"/>
      <c r="J24" s="771"/>
      <c r="K24" s="357"/>
    </row>
    <row r="25" spans="1:13" ht="16.5" thickBot="1">
      <c r="A25" s="72"/>
      <c r="B25" s="1005"/>
      <c r="C25" s="1038" t="s">
        <v>327</v>
      </c>
      <c r="D25" s="1039" t="s">
        <v>107</v>
      </c>
      <c r="E25" s="773">
        <f>E117</f>
        <v>0</v>
      </c>
      <c r="F25" s="772">
        <f>F117</f>
        <v>0</v>
      </c>
      <c r="G25" s="345" t="str">
        <f>IF(E25&lt;1," ",IF(F25&lt;1," ",(F25-E25)/E25))</f>
        <v xml:space="preserve"> </v>
      </c>
      <c r="H25" s="773">
        <f>H117</f>
        <v>0</v>
      </c>
      <c r="I25" s="346" t="str">
        <f>IF(F25&lt;1," ",IF(H25&lt;1," ",(H25-F25)/F25))</f>
        <v xml:space="preserve"> </v>
      </c>
      <c r="J25" s="773">
        <f>J117</f>
        <v>0</v>
      </c>
      <c r="K25" s="1032" t="str">
        <f>IF(H25&lt;1," ",IF(J25&lt;1," ",(J25-H25)/H25))</f>
        <v xml:space="preserve"> </v>
      </c>
    </row>
    <row r="26" spans="1:13" ht="17.25" thickTop="1" thickBot="1">
      <c r="A26" s="72"/>
      <c r="B26" s="1489" t="s">
        <v>328</v>
      </c>
      <c r="C26" s="1490"/>
      <c r="D26" s="1491"/>
      <c r="E26" s="1006">
        <f>SUM(E13:E25)</f>
        <v>793395.81</v>
      </c>
      <c r="F26" s="1006">
        <f>SUM(F13:F25)</f>
        <v>6754044</v>
      </c>
      <c r="G26" s="1007">
        <f>IF(E26&lt;1," ",IF(F26&lt;1," ",(F26-E26)/E26))</f>
        <v>7.5128304370551175</v>
      </c>
      <c r="H26" s="1006">
        <f>SUM(H13:H25)</f>
        <v>0</v>
      </c>
      <c r="I26" s="1007" t="str">
        <f>IF(F26&lt;1," ",IF(H26&lt;1," ",(H26-F26)/F26))</f>
        <v xml:space="preserve"> </v>
      </c>
      <c r="J26" s="1006">
        <f>SUM(J13:J25)</f>
        <v>0</v>
      </c>
      <c r="K26" s="1008" t="str">
        <f>IF(H26&lt;1," ",IF(J26&lt;1," ",(J26-H26)/H26))</f>
        <v xml:space="preserve"> </v>
      </c>
    </row>
    <row r="27" spans="1:13" ht="16.5" thickTop="1">
      <c r="A27" s="72"/>
      <c r="B27" s="1"/>
      <c r="C27" s="1"/>
      <c r="D27" s="1"/>
      <c r="E27" s="310"/>
      <c r="F27" s="1487"/>
      <c r="G27" s="1487"/>
      <c r="H27" s="1487"/>
      <c r="I27" s="1487"/>
      <c r="J27" s="1487"/>
      <c r="K27" s="1488"/>
    </row>
    <row r="28" spans="1:13" ht="15.75">
      <c r="A28" s="1511" t="s">
        <v>3</v>
      </c>
      <c r="B28" s="1512"/>
      <c r="C28" s="1512"/>
      <c r="D28" s="161"/>
      <c r="E28" s="310"/>
      <c r="F28" s="1487"/>
      <c r="G28" s="1487"/>
      <c r="H28" s="1487"/>
      <c r="I28" s="1487"/>
      <c r="J28" s="1487"/>
      <c r="K28" s="1488"/>
    </row>
    <row r="29" spans="1:13" ht="15.75">
      <c r="A29" s="72"/>
      <c r="B29" s="321" t="s">
        <v>4</v>
      </c>
      <c r="C29" s="321"/>
      <c r="D29" s="322" t="s">
        <v>108</v>
      </c>
      <c r="E29" s="764">
        <v>273635.25</v>
      </c>
      <c r="F29" s="774">
        <v>2015928</v>
      </c>
      <c r="G29" s="313">
        <f t="shared" ref="G29:G37" si="0">IF(E29&lt;1," ",IF(F29&lt;1," ",(F29-E29)/E29))</f>
        <v>6.3672087203677155</v>
      </c>
      <c r="H29" s="775"/>
      <c r="I29" s="313" t="str">
        <f t="shared" ref="I29:I37" si="1">IF(F29&lt;1," ",IF(H29&lt;1," ",(H29-F29)/F29))</f>
        <v xml:space="preserve"> </v>
      </c>
      <c r="J29" s="775"/>
      <c r="K29" s="356" t="str">
        <f t="shared" ref="K29:K37" si="2">IF(H29&lt;1," ",IF(J29&lt;1," ",(J29-H29)/H29))</f>
        <v xml:space="preserve"> </v>
      </c>
    </row>
    <row r="30" spans="1:13" ht="15.75">
      <c r="A30" s="72"/>
      <c r="B30" s="321" t="s">
        <v>24</v>
      </c>
      <c r="C30" s="321"/>
      <c r="D30" s="322" t="s">
        <v>109</v>
      </c>
      <c r="E30" s="764">
        <v>44064.15</v>
      </c>
      <c r="F30" s="774"/>
      <c r="G30" s="313" t="str">
        <f t="shared" si="0"/>
        <v xml:space="preserve"> </v>
      </c>
      <c r="H30" s="775"/>
      <c r="I30" s="313" t="str">
        <f t="shared" si="1"/>
        <v xml:space="preserve"> </v>
      </c>
      <c r="J30" s="775"/>
      <c r="K30" s="356" t="str">
        <f t="shared" si="2"/>
        <v xml:space="preserve"> </v>
      </c>
    </row>
    <row r="31" spans="1:13" ht="15.75">
      <c r="A31" s="72"/>
      <c r="B31" s="321" t="s">
        <v>25</v>
      </c>
      <c r="C31" s="321"/>
      <c r="D31" s="322" t="s">
        <v>110</v>
      </c>
      <c r="E31" s="764">
        <v>88639.82</v>
      </c>
      <c r="F31" s="774">
        <v>758070</v>
      </c>
      <c r="G31" s="313">
        <f t="shared" si="0"/>
        <v>7.5522511214485757</v>
      </c>
      <c r="H31" s="775"/>
      <c r="I31" s="313" t="str">
        <f t="shared" si="1"/>
        <v xml:space="preserve"> </v>
      </c>
      <c r="J31" s="775"/>
      <c r="K31" s="356" t="str">
        <f t="shared" si="2"/>
        <v xml:space="preserve"> </v>
      </c>
    </row>
    <row r="32" spans="1:13" ht="15.75">
      <c r="A32" s="72"/>
      <c r="B32" s="321" t="s">
        <v>26</v>
      </c>
      <c r="C32" s="321"/>
      <c r="D32" s="322" t="s">
        <v>111</v>
      </c>
      <c r="E32" s="764">
        <v>29153.35</v>
      </c>
      <c r="F32" s="774">
        <v>315840</v>
      </c>
      <c r="G32" s="313">
        <f t="shared" si="0"/>
        <v>9.8337463790610702</v>
      </c>
      <c r="H32" s="775"/>
      <c r="I32" s="313" t="str">
        <f t="shared" si="1"/>
        <v xml:space="preserve"> </v>
      </c>
      <c r="J32" s="775"/>
      <c r="K32" s="356" t="str">
        <f t="shared" si="2"/>
        <v xml:space="preserve"> </v>
      </c>
    </row>
    <row r="33" spans="1:11" ht="15.75">
      <c r="A33" s="72"/>
      <c r="B33" s="321" t="s">
        <v>27</v>
      </c>
      <c r="C33" s="321"/>
      <c r="D33" s="322" t="s">
        <v>112</v>
      </c>
      <c r="E33" s="764">
        <v>168052.93</v>
      </c>
      <c r="F33" s="774">
        <v>3912258</v>
      </c>
      <c r="G33" s="313">
        <f t="shared" si="0"/>
        <v>22.279915440926857</v>
      </c>
      <c r="H33" s="775"/>
      <c r="I33" s="313" t="str">
        <f t="shared" si="1"/>
        <v xml:space="preserve"> </v>
      </c>
      <c r="J33" s="775"/>
      <c r="K33" s="356" t="str">
        <f t="shared" si="2"/>
        <v xml:space="preserve"> </v>
      </c>
    </row>
    <row r="34" spans="1:11" ht="15.75">
      <c r="A34" s="72"/>
      <c r="B34" s="321" t="s">
        <v>5</v>
      </c>
      <c r="C34" s="321"/>
      <c r="D34" s="322" t="s">
        <v>113</v>
      </c>
      <c r="E34" s="764"/>
      <c r="F34" s="774"/>
      <c r="G34" s="313" t="str">
        <f t="shared" si="0"/>
        <v xml:space="preserve"> </v>
      </c>
      <c r="H34" s="775"/>
      <c r="I34" s="313" t="str">
        <f t="shared" si="1"/>
        <v xml:space="preserve"> </v>
      </c>
      <c r="J34" s="775"/>
      <c r="K34" s="356" t="str">
        <f t="shared" si="2"/>
        <v xml:space="preserve"> </v>
      </c>
    </row>
    <row r="35" spans="1:11" ht="15.75">
      <c r="A35" s="72"/>
      <c r="B35" s="321" t="s">
        <v>28</v>
      </c>
      <c r="C35" s="321"/>
      <c r="D35" s="322" t="s">
        <v>114</v>
      </c>
      <c r="E35" s="764">
        <v>5943.47</v>
      </c>
      <c r="F35" s="774"/>
      <c r="G35" s="313" t="str">
        <f t="shared" si="0"/>
        <v xml:space="preserve"> </v>
      </c>
      <c r="H35" s="775"/>
      <c r="I35" s="313" t="str">
        <f t="shared" si="1"/>
        <v xml:space="preserve"> </v>
      </c>
      <c r="J35" s="775"/>
      <c r="K35" s="356" t="str">
        <f t="shared" si="2"/>
        <v xml:space="preserve"> </v>
      </c>
    </row>
    <row r="36" spans="1:11" ht="16.5" thickBot="1">
      <c r="A36" s="72"/>
      <c r="B36" s="1028" t="s">
        <v>157</v>
      </c>
      <c r="C36" s="1028"/>
      <c r="D36" s="688" t="s">
        <v>120</v>
      </c>
      <c r="E36" s="1029"/>
      <c r="F36" s="1030"/>
      <c r="G36" s="346" t="str">
        <f t="shared" si="0"/>
        <v xml:space="preserve"> </v>
      </c>
      <c r="H36" s="1031"/>
      <c r="I36" s="346" t="str">
        <f t="shared" si="1"/>
        <v xml:space="preserve"> </v>
      </c>
      <c r="J36" s="1031"/>
      <c r="K36" s="1032" t="str">
        <f t="shared" si="2"/>
        <v xml:space="preserve"> </v>
      </c>
    </row>
    <row r="37" spans="1:11" ht="17.25" thickTop="1" thickBot="1">
      <c r="A37" s="72"/>
      <c r="B37" s="1489" t="s">
        <v>29</v>
      </c>
      <c r="C37" s="1490"/>
      <c r="D37" s="1491"/>
      <c r="E37" s="1006">
        <f>SUM(E29:E36)</f>
        <v>609488.97</v>
      </c>
      <c r="F37" s="1006">
        <f>SUM(F29:F36)</f>
        <v>7002096</v>
      </c>
      <c r="G37" s="1007">
        <f t="shared" si="0"/>
        <v>10.48847041481325</v>
      </c>
      <c r="H37" s="1006">
        <f>SUM(H29:H36)</f>
        <v>0</v>
      </c>
      <c r="I37" s="1007" t="str">
        <f t="shared" si="1"/>
        <v xml:space="preserve"> </v>
      </c>
      <c r="J37" s="1006">
        <f>SUM(J29:J36)</f>
        <v>0</v>
      </c>
      <c r="K37" s="1008" t="str">
        <f t="shared" si="2"/>
        <v xml:space="preserve"> </v>
      </c>
    </row>
    <row r="38" spans="1:11" ht="17.25" thickTop="1" thickBot="1">
      <c r="A38" s="72"/>
      <c r="B38" s="1"/>
      <c r="C38" s="1033"/>
      <c r="D38" s="615"/>
      <c r="E38" s="320"/>
      <c r="F38" s="1520"/>
      <c r="G38" s="1520"/>
      <c r="H38" s="1520"/>
      <c r="I38" s="1520"/>
      <c r="J38" s="1520"/>
      <c r="K38" s="1521"/>
    </row>
    <row r="39" spans="1:11" ht="17.25" thickTop="1" thickBot="1">
      <c r="A39" s="1543" t="s">
        <v>216</v>
      </c>
      <c r="B39" s="1544"/>
      <c r="C39" s="1544"/>
      <c r="D39" s="1545"/>
      <c r="E39" s="1023">
        <f>SUM(E26-E37)</f>
        <v>183906.84000000008</v>
      </c>
      <c r="F39" s="1023">
        <f>(F26-F37)</f>
        <v>-248052</v>
      </c>
      <c r="G39" s="1024" t="str">
        <f>IF(E39&lt;1," ",IF(F39&lt;1," ",(F39-E39)/E39))</f>
        <v xml:space="preserve"> </v>
      </c>
      <c r="H39" s="1023">
        <f>SUM(H26-H37)</f>
        <v>0</v>
      </c>
      <c r="I39" s="1024" t="str">
        <f>IF(F39&lt;1," ",IF(H39&lt;1," ",(H39-F39)/F39))</f>
        <v xml:space="preserve"> </v>
      </c>
      <c r="J39" s="1023">
        <f>SUM(J26-J37)</f>
        <v>0</v>
      </c>
      <c r="K39" s="1025" t="str">
        <f>IF(H39&lt;1," ",IF(J39&lt;1," ",(J39-H39)/H39))</f>
        <v xml:space="preserve"> </v>
      </c>
    </row>
    <row r="40" spans="1:11" ht="16.5" thickTop="1">
      <c r="A40" s="72"/>
      <c r="B40" s="1"/>
      <c r="C40" s="392"/>
      <c r="D40" s="393"/>
      <c r="E40" s="88"/>
      <c r="F40" s="1522"/>
      <c r="G40" s="1522"/>
      <c r="H40" s="1522"/>
      <c r="I40" s="1522"/>
      <c r="J40" s="1522"/>
      <c r="K40" s="1523"/>
    </row>
    <row r="41" spans="1:11" ht="15.75">
      <c r="A41" s="354" t="s">
        <v>30</v>
      </c>
      <c r="B41" s="1"/>
      <c r="C41" s="161"/>
      <c r="D41" s="394"/>
      <c r="E41" s="87"/>
      <c r="F41" s="1492"/>
      <c r="G41" s="1492"/>
      <c r="H41" s="1492"/>
      <c r="I41" s="1492"/>
      <c r="J41" s="1492"/>
      <c r="K41" s="1493"/>
    </row>
    <row r="42" spans="1:11" ht="15.75">
      <c r="A42" s="72"/>
      <c r="B42" s="153" t="s">
        <v>135</v>
      </c>
      <c r="C42" s="146"/>
      <c r="D42" s="358">
        <v>8900</v>
      </c>
      <c r="E42" s="776"/>
      <c r="F42" s="777">
        <v>450673</v>
      </c>
      <c r="G42" s="33" t="str">
        <f>IF(E42&lt;1," ",IF(F42&lt;1," ",(F42-E42)/E42))</f>
        <v xml:space="preserve"> </v>
      </c>
      <c r="H42" s="777"/>
      <c r="I42" s="33" t="str">
        <f>IF(F42&lt;1," ",IF(H42&lt;1," ",(H42-F42)/F42))</f>
        <v xml:space="preserve"> </v>
      </c>
      <c r="J42" s="777"/>
      <c r="K42" s="359" t="str">
        <f>IF(H42&lt;1," ",IF(J42&lt;1," ",(J42-H42)/H42))</f>
        <v xml:space="preserve"> </v>
      </c>
    </row>
    <row r="43" spans="1:11" ht="16.5" thickBot="1">
      <c r="A43" s="72"/>
      <c r="B43" s="1005" t="s">
        <v>31</v>
      </c>
      <c r="C43" s="159"/>
      <c r="D43" s="1034">
        <v>7600</v>
      </c>
      <c r="E43" s="778"/>
      <c r="F43" s="777"/>
      <c r="G43" s="100" t="str">
        <f>IF(E43&lt;1," ",IF(F43&lt;1," ",(F43-E43)/E43))</f>
        <v xml:space="preserve"> </v>
      </c>
      <c r="H43" s="779"/>
      <c r="I43" s="100" t="str">
        <f>IF(F43&lt;1," ",IF(H43&lt;1," ",(H43-F43)/F43))</f>
        <v xml:space="preserve"> </v>
      </c>
      <c r="J43" s="779"/>
      <c r="K43" s="360" t="str">
        <f>IF(H43&lt;1," ",IF(J43&lt;1," ",(J43-H43)/H43))</f>
        <v xml:space="preserve"> </v>
      </c>
    </row>
    <row r="44" spans="1:11" ht="17.25" thickTop="1" thickBot="1">
      <c r="A44" s="72"/>
      <c r="B44" s="1489" t="s">
        <v>32</v>
      </c>
      <c r="C44" s="1490"/>
      <c r="D44" s="1491"/>
      <c r="E44" s="1006">
        <f>E42-E43</f>
        <v>0</v>
      </c>
      <c r="F44" s="1006">
        <f>F42-F43</f>
        <v>450673</v>
      </c>
      <c r="G44" s="1007" t="str">
        <f>IF(E44&lt;1," ",IF(F44&lt;1," ",(F44-E44)/E44))</f>
        <v xml:space="preserve"> </v>
      </c>
      <c r="H44" s="1006">
        <f>H42-H43</f>
        <v>0</v>
      </c>
      <c r="I44" s="1007" t="str">
        <f>IF(F44&lt;1," ",IF(H44&lt;1," ",(H44-F44)/F44))</f>
        <v xml:space="preserve"> </v>
      </c>
      <c r="J44" s="1006">
        <f>J42-J43</f>
        <v>0</v>
      </c>
      <c r="K44" s="1008" t="str">
        <f>IF(H44&lt;1," ",IF(J44&lt;1," ",(J44-H44)/H44))</f>
        <v xml:space="preserve"> </v>
      </c>
    </row>
    <row r="45" spans="1:11" ht="17.25" thickTop="1" thickBot="1">
      <c r="A45" s="72"/>
      <c r="B45" s="1"/>
      <c r="C45" s="1"/>
      <c r="D45" s="615"/>
      <c r="E45" s="310"/>
      <c r="F45" s="310"/>
      <c r="G45" s="56"/>
      <c r="H45" s="310"/>
      <c r="I45" s="56"/>
      <c r="J45" s="310"/>
      <c r="K45" s="361"/>
    </row>
    <row r="46" spans="1:11" ht="17.25" thickTop="1" thickBot="1">
      <c r="A46" s="1021" t="s">
        <v>33</v>
      </c>
      <c r="B46" s="1022"/>
      <c r="C46" s="1026"/>
      <c r="D46" s="1027"/>
      <c r="E46" s="1023">
        <f>E39+E44</f>
        <v>183906.84000000008</v>
      </c>
      <c r="F46" s="1023">
        <f>F39+F44</f>
        <v>202621</v>
      </c>
      <c r="G46" s="1024">
        <f>IF(E46&lt;1," ",IF(F46&lt;1," ",(F46-E46)/E46))</f>
        <v>0.1017589122840668</v>
      </c>
      <c r="H46" s="1023">
        <f>H39+H44</f>
        <v>0</v>
      </c>
      <c r="I46" s="1024" t="str">
        <f>IF(F46&lt;1," ",IF(H46&lt;1," ",(H46-F46)/F46))</f>
        <v xml:space="preserve"> </v>
      </c>
      <c r="J46" s="1023">
        <f>J39+J44</f>
        <v>0</v>
      </c>
      <c r="K46" s="1025" t="str">
        <f>IF(H46&lt;1," ",IF(J46&lt;1," ",(J46-H46)/H46))</f>
        <v xml:space="preserve"> </v>
      </c>
    </row>
    <row r="47" spans="1:11" ht="16.5" thickTop="1">
      <c r="A47" s="354"/>
      <c r="B47" s="1"/>
      <c r="C47" s="392"/>
      <c r="D47" s="393"/>
      <c r="E47" s="310"/>
      <c r="F47" s="1487"/>
      <c r="G47" s="1487"/>
      <c r="H47" s="1487"/>
      <c r="I47" s="1487"/>
      <c r="J47" s="1487"/>
      <c r="K47" s="1488"/>
    </row>
    <row r="48" spans="1:11" ht="15.75">
      <c r="A48" s="354" t="s">
        <v>6</v>
      </c>
      <c r="B48" s="1"/>
      <c r="C48" s="161"/>
      <c r="D48" s="394"/>
      <c r="E48" s="310"/>
      <c r="F48" s="1487"/>
      <c r="G48" s="1487"/>
      <c r="H48" s="1487"/>
      <c r="I48" s="1487"/>
      <c r="J48" s="1487"/>
      <c r="K48" s="1488"/>
    </row>
    <row r="49" spans="1:11" ht="15.75">
      <c r="A49" s="72"/>
      <c r="B49" s="341" t="s">
        <v>170</v>
      </c>
      <c r="C49" s="342"/>
      <c r="D49" s="343">
        <v>9791</v>
      </c>
      <c r="E49" s="836">
        <v>-177426</v>
      </c>
      <c r="F49" s="783">
        <f>E55</f>
        <v>6480.8400000000838</v>
      </c>
      <c r="G49" s="319" t="str">
        <f>IF(E49&lt;1," ",IF(F49&lt;1," ",(F49-E49)/E49))</f>
        <v xml:space="preserve"> </v>
      </c>
      <c r="H49" s="784">
        <f>F55</f>
        <v>209101.84000000008</v>
      </c>
      <c r="I49" s="319">
        <f>IF(F49&lt;1," ",IF(H49&lt;1," ",(H49-F49)/F49))</f>
        <v>31.264620018392272</v>
      </c>
      <c r="J49" s="784">
        <f>H55</f>
        <v>209101.84000000008</v>
      </c>
      <c r="K49" s="362">
        <f>IF(H49&lt;1," ",IF(J49&lt;1," ",(J49-H49)/H49))</f>
        <v>0</v>
      </c>
    </row>
    <row r="50" spans="1:11" ht="15.75">
      <c r="A50" s="72"/>
      <c r="B50" s="363" t="s">
        <v>144</v>
      </c>
      <c r="C50" s="364"/>
      <c r="D50" s="365">
        <v>9792</v>
      </c>
      <c r="E50" s="982"/>
      <c r="F50" s="982"/>
      <c r="G50" s="551" t="str">
        <f>IF(E50&lt;1," ",IF(F50&lt;1," ",(F50-E50)/E50))</f>
        <v xml:space="preserve"> </v>
      </c>
      <c r="H50" s="982"/>
      <c r="I50" s="367"/>
      <c r="J50" s="982"/>
      <c r="K50" s="368"/>
    </row>
    <row r="51" spans="1:11" ht="15.75">
      <c r="A51" s="72"/>
      <c r="B51" s="1528" t="s">
        <v>246</v>
      </c>
      <c r="C51" s="1529"/>
      <c r="D51" s="1530"/>
      <c r="E51" s="982"/>
      <c r="F51" s="982"/>
      <c r="G51" s="551"/>
      <c r="H51" s="982"/>
      <c r="I51" s="367"/>
      <c r="J51" s="982"/>
      <c r="K51" s="368"/>
    </row>
    <row r="52" spans="1:11" ht="15.75">
      <c r="A52" s="72"/>
      <c r="B52" s="363" t="s">
        <v>315</v>
      </c>
      <c r="C52" s="364"/>
      <c r="D52" s="365">
        <v>9793</v>
      </c>
      <c r="E52" s="982"/>
      <c r="F52" s="982"/>
      <c r="G52" s="551" t="str">
        <f>IF(E52&lt;1," ",IF(F52&lt;1," ",(F52-E52)/E52))</f>
        <v xml:space="preserve"> </v>
      </c>
      <c r="H52" s="982"/>
      <c r="I52" s="367"/>
      <c r="J52" s="982"/>
      <c r="K52" s="368"/>
    </row>
    <row r="53" spans="1:11" ht="15.75">
      <c r="A53" s="72"/>
      <c r="B53" s="363" t="s">
        <v>314</v>
      </c>
      <c r="C53" s="364"/>
      <c r="D53" s="365">
        <v>9795</v>
      </c>
      <c r="E53" s="1110"/>
      <c r="F53" s="983"/>
      <c r="G53" s="369"/>
      <c r="H53" s="983"/>
      <c r="I53" s="370"/>
      <c r="J53" s="983"/>
      <c r="K53" s="371"/>
    </row>
    <row r="54" spans="1:11" ht="16.5" thickBot="1">
      <c r="A54" s="72"/>
      <c r="B54" s="1546" t="s">
        <v>296</v>
      </c>
      <c r="C54" s="1547"/>
      <c r="D54" s="1548"/>
      <c r="E54" s="782">
        <f>E49+E53</f>
        <v>-177426</v>
      </c>
      <c r="F54" s="983"/>
      <c r="G54" s="369"/>
      <c r="H54" s="983"/>
      <c r="I54" s="370"/>
      <c r="J54" s="983"/>
      <c r="K54" s="371"/>
    </row>
    <row r="55" spans="1:11" ht="17.25" thickTop="1" thickBot="1">
      <c r="A55" s="72"/>
      <c r="B55" s="1018" t="s">
        <v>34</v>
      </c>
      <c r="C55" s="1019"/>
      <c r="D55" s="1020">
        <v>9790</v>
      </c>
      <c r="E55" s="1006">
        <f>E54+E46</f>
        <v>6480.8400000000838</v>
      </c>
      <c r="F55" s="1006">
        <f>F49+F46</f>
        <v>209101.84000000008</v>
      </c>
      <c r="G55" s="1007">
        <f>IF(E55&lt;1," ",IF(F55&lt;1," ",(F55-E55)/E55))</f>
        <v>31.264620018392272</v>
      </c>
      <c r="H55" s="1006">
        <f>H49+H46</f>
        <v>209101.84000000008</v>
      </c>
      <c r="I55" s="1007">
        <f>IF(F55&lt;1," ",IF(H55&lt;1," ",(H55-F55)/F55))</f>
        <v>0</v>
      </c>
      <c r="J55" s="1006">
        <f>J49+J46</f>
        <v>209101.84000000008</v>
      </c>
      <c r="K55" s="1008">
        <f>IF(H55&lt;1," ",IF(J55&lt;1," ",(J55-H55)/H55))</f>
        <v>0</v>
      </c>
    </row>
    <row r="56" spans="1:11" ht="16.5" thickTop="1">
      <c r="A56" s="72"/>
      <c r="B56" s="1"/>
      <c r="C56" s="1"/>
      <c r="D56" s="180"/>
      <c r="E56" s="181"/>
      <c r="F56" s="344"/>
      <c r="G56" s="56"/>
      <c r="H56" s="181"/>
      <c r="I56" s="56"/>
      <c r="J56" s="181"/>
      <c r="K56" s="361"/>
    </row>
    <row r="57" spans="1:11" ht="15.75">
      <c r="A57" s="372" t="s">
        <v>150</v>
      </c>
      <c r="C57" s="103"/>
      <c r="D57" s="616" t="s">
        <v>2</v>
      </c>
      <c r="E57" s="512"/>
      <c r="F57" s="1552"/>
      <c r="G57" s="1552"/>
      <c r="H57" s="1552"/>
      <c r="I57" s="1552"/>
      <c r="J57" s="1552"/>
      <c r="K57" s="1553"/>
    </row>
    <row r="58" spans="1:11" ht="15.75">
      <c r="A58" s="72"/>
      <c r="B58" s="398" t="s">
        <v>7</v>
      </c>
      <c r="C58" s="407" t="s">
        <v>151</v>
      </c>
      <c r="D58" s="408"/>
      <c r="E58" s="410"/>
      <c r="F58" s="1554"/>
      <c r="G58" s="1554"/>
      <c r="H58" s="1554"/>
      <c r="I58" s="1554"/>
      <c r="J58" s="1554"/>
      <c r="K58" s="1555"/>
    </row>
    <row r="59" spans="1:11" ht="15.75">
      <c r="A59" s="72"/>
      <c r="B59" s="401"/>
      <c r="C59" s="399" t="s">
        <v>35</v>
      </c>
      <c r="D59" s="336">
        <v>9711</v>
      </c>
      <c r="E59" s="1002"/>
      <c r="F59" s="834"/>
      <c r="G59" s="33" t="str">
        <f>IF(E59&lt;1," ",IF(F59&lt;1," ",(F59-E59)/E59))</f>
        <v xml:space="preserve"> </v>
      </c>
      <c r="H59" s="834"/>
      <c r="I59" s="33" t="str">
        <f>IF(F59&lt;1," ",IF(H59&lt;1," ",(H59-F59)/F59))</f>
        <v xml:space="preserve"> </v>
      </c>
      <c r="J59" s="834"/>
      <c r="K59" s="359" t="str">
        <f>IF(H59&lt;1," ",IF(J59&lt;1," ",(J59-H59)/H59))</f>
        <v xml:space="preserve"> </v>
      </c>
    </row>
    <row r="60" spans="1:11" ht="15.75">
      <c r="A60" s="72"/>
      <c r="B60" s="398"/>
      <c r="C60" s="399" t="s">
        <v>10</v>
      </c>
      <c r="D60" s="336">
        <v>9712</v>
      </c>
      <c r="E60" s="1002"/>
      <c r="F60" s="834"/>
      <c r="G60" s="33" t="str">
        <f>IF(E60&lt;1," ",IF(F60&lt;1," ",(F60-E60)/E60))</f>
        <v xml:space="preserve"> </v>
      </c>
      <c r="H60" s="834"/>
      <c r="I60" s="33" t="str">
        <f>IF(F60&lt;1," ",IF(H60&lt;1," ",(H60-F60)/F60))</f>
        <v xml:space="preserve"> </v>
      </c>
      <c r="J60" s="834"/>
      <c r="K60" s="359" t="str">
        <f>IF(H60&lt;1," ",IF(J60&lt;1," ",(J60-H60)/H60))</f>
        <v xml:space="preserve"> </v>
      </c>
    </row>
    <row r="61" spans="1:11" ht="15.75">
      <c r="A61" s="72"/>
      <c r="B61" s="398"/>
      <c r="C61" s="399" t="s">
        <v>11</v>
      </c>
      <c r="D61" s="336">
        <v>9713</v>
      </c>
      <c r="E61" s="1002"/>
      <c r="F61" s="834"/>
      <c r="G61" s="33" t="str">
        <f>IF(E61&lt;1," ",IF(F61&lt;1," ",(F61-E61)/E61))</f>
        <v xml:space="preserve"> </v>
      </c>
      <c r="H61" s="834"/>
      <c r="I61" s="33" t="str">
        <f>IF(F61&lt;1," ",IF(H61&lt;1," ",(H61-F61)/F61))</f>
        <v xml:space="preserve"> </v>
      </c>
      <c r="J61" s="834"/>
      <c r="K61" s="359" t="str">
        <f>IF(H61&lt;1," ",IF(J61&lt;1," ",(J61-H61)/H61))</f>
        <v xml:space="preserve"> </v>
      </c>
    </row>
    <row r="62" spans="1:11" ht="15.75">
      <c r="A62" s="72"/>
      <c r="B62" s="398"/>
      <c r="C62" s="399" t="s">
        <v>152</v>
      </c>
      <c r="D62" s="336">
        <v>9719</v>
      </c>
      <c r="E62" s="1003"/>
      <c r="F62" s="1004"/>
      <c r="G62" s="55" t="str">
        <f>IF(E62&lt;1," ",IF(F62&lt;1," ",(F62-E62)/E62))</f>
        <v xml:space="preserve"> </v>
      </c>
      <c r="H62" s="1004"/>
      <c r="I62" s="55" t="str">
        <f>IF(F62&lt;1," ",IF(H62&lt;1," ",(H62-F62)/F62))</f>
        <v xml:space="preserve"> </v>
      </c>
      <c r="J62" s="1004"/>
      <c r="K62" s="373" t="str">
        <f>IF(H62&lt;1," ",IF(J62&lt;1," ",(J62-H62)/H62))</f>
        <v xml:space="preserve"> </v>
      </c>
    </row>
    <row r="63" spans="1:11" ht="15.75">
      <c r="A63" s="374"/>
      <c r="B63" s="532" t="s">
        <v>8</v>
      </c>
      <c r="C63" s="533" t="s">
        <v>153</v>
      </c>
      <c r="D63" s="534">
        <v>9740</v>
      </c>
      <c r="E63" s="515"/>
      <c r="F63" s="376"/>
      <c r="G63" s="551"/>
      <c r="H63" s="377"/>
      <c r="I63" s="551"/>
      <c r="J63" s="377"/>
      <c r="K63" s="566"/>
    </row>
    <row r="64" spans="1:11" ht="15.75">
      <c r="A64" s="72"/>
      <c r="B64" s="398" t="s">
        <v>9</v>
      </c>
      <c r="C64" s="407" t="s">
        <v>363</v>
      </c>
      <c r="D64" s="1100"/>
      <c r="E64" s="516"/>
      <c r="F64" s="378"/>
      <c r="G64" s="32"/>
      <c r="H64" s="32"/>
      <c r="I64" s="32"/>
      <c r="J64" s="32"/>
      <c r="K64" s="379"/>
    </row>
    <row r="65" spans="1:11" ht="15.75">
      <c r="A65" s="72"/>
      <c r="B65" s="398"/>
      <c r="C65" s="399" t="s">
        <v>154</v>
      </c>
      <c r="D65" s="336">
        <v>9750</v>
      </c>
      <c r="E65" s="1002"/>
      <c r="F65" s="834"/>
      <c r="G65" s="33"/>
      <c r="H65" s="834"/>
      <c r="I65" s="33"/>
      <c r="J65" s="834"/>
      <c r="K65" s="359"/>
    </row>
    <row r="66" spans="1:11" ht="15.75">
      <c r="A66" s="72"/>
      <c r="B66" s="398"/>
      <c r="C66" s="399" t="s">
        <v>155</v>
      </c>
      <c r="D66" s="337">
        <v>9760</v>
      </c>
      <c r="E66" s="1002"/>
      <c r="F66" s="834"/>
      <c r="G66" s="33" t="str">
        <f>IF(E66&lt;1," ",IF(F66&lt;1," ",(F66-E66)/E66))</f>
        <v xml:space="preserve"> </v>
      </c>
      <c r="H66" s="834"/>
      <c r="I66" s="33" t="str">
        <f>IF(F66&lt;1," ",IF(H66&lt;1," ",(H66-F66)/F66))</f>
        <v xml:space="preserve"> </v>
      </c>
      <c r="J66" s="834"/>
      <c r="K66" s="359" t="str">
        <f>IF(H66&lt;1," ",IF(J66&lt;1," ",(J66-H66)/H66))</f>
        <v xml:space="preserve"> </v>
      </c>
    </row>
    <row r="67" spans="1:11" ht="15.75">
      <c r="A67" s="72"/>
      <c r="B67" s="398" t="s">
        <v>40</v>
      </c>
      <c r="C67" s="400" t="s">
        <v>156</v>
      </c>
      <c r="D67" s="336">
        <v>9780</v>
      </c>
      <c r="E67" s="1002"/>
      <c r="F67" s="834"/>
      <c r="G67" s="33" t="str">
        <f>IF(E67&lt;1," ",IF(F67&lt;1," ",(F67-E67)/E67))</f>
        <v xml:space="preserve"> </v>
      </c>
      <c r="H67" s="834"/>
      <c r="I67" s="33" t="str">
        <f>IF(F67&lt;1," ",IF(H67&lt;1," ",(H67-F67)/F67))</f>
        <v xml:space="preserve"> </v>
      </c>
      <c r="J67" s="834"/>
      <c r="K67" s="359" t="str">
        <f>IF(H67&lt;1," ",IF(J67&lt;1," ",(J67-H67)/H67))</f>
        <v xml:space="preserve"> </v>
      </c>
    </row>
    <row r="68" spans="1:11" ht="15.75">
      <c r="A68" s="72"/>
      <c r="B68" s="398" t="s">
        <v>42</v>
      </c>
      <c r="C68" s="1541" t="s">
        <v>366</v>
      </c>
      <c r="D68" s="1542"/>
      <c r="E68" s="516"/>
      <c r="F68" s="378"/>
      <c r="G68" s="32"/>
      <c r="H68" s="32"/>
      <c r="I68" s="32"/>
      <c r="J68" s="32"/>
      <c r="K68" s="379"/>
    </row>
    <row r="69" spans="1:11" ht="15.75">
      <c r="A69" s="72"/>
      <c r="B69" s="398"/>
      <c r="C69" s="399" t="s">
        <v>364</v>
      </c>
      <c r="D69" s="337">
        <v>9789</v>
      </c>
      <c r="E69" s="1002"/>
      <c r="F69" s="834"/>
      <c r="G69" s="33" t="str">
        <f>IF(E69&lt;1," ",IF(F69&lt;1," ",(F69-E69)/E69))</f>
        <v xml:space="preserve"> </v>
      </c>
      <c r="H69" s="834"/>
      <c r="I69" s="33" t="str">
        <f>IF(F69&lt;1," ",IF(H69&lt;1," ",(H69-F69)/F69))</f>
        <v xml:space="preserve"> </v>
      </c>
      <c r="J69" s="834"/>
      <c r="K69" s="359" t="str">
        <f>IF(H69&lt;1," ",IF(J69&lt;1," ",(J69-H69)/H69))</f>
        <v xml:space="preserve"> </v>
      </c>
    </row>
    <row r="70" spans="1:11" ht="16.5" thickBot="1">
      <c r="A70" s="72"/>
      <c r="B70" s="1005"/>
      <c r="C70" s="1011" t="s">
        <v>365</v>
      </c>
      <c r="D70" s="688">
        <v>9790</v>
      </c>
      <c r="E70" s="1012">
        <f>E55-E65-E66-E67-E69-E59-E60-E61-E62-E63</f>
        <v>6480.8400000000838</v>
      </c>
      <c r="F70" s="1013">
        <f>F55-F65-F66-F67-F69-F59-F60-F61-F62-F63</f>
        <v>209101.84000000008</v>
      </c>
      <c r="G70" s="100">
        <f>IF(E70&lt;1," ",IF(F70&lt;1," ",(F70-E70)/E70))</f>
        <v>31.264620018392272</v>
      </c>
      <c r="H70" s="1013">
        <f>H55-H65-H66-H67-H69-H59-H60-H61-H62-H63</f>
        <v>209101.84000000008</v>
      </c>
      <c r="I70" s="100">
        <f>IF(F70&lt;1," ",IF(H70&lt;1," ",(H70-F70)/F70))</f>
        <v>0</v>
      </c>
      <c r="J70" s="1013">
        <f>J55-J65-J66-J67-J69-J59-J60-J61-J62-J63</f>
        <v>209101.84000000008</v>
      </c>
      <c r="K70" s="360">
        <f>IF(H70&lt;1," ",IF(J70&lt;1," ",(J70-H70)/H70))</f>
        <v>0</v>
      </c>
    </row>
    <row r="71" spans="1:11" ht="17.25" thickTop="1" thickBot="1">
      <c r="A71" s="72"/>
      <c r="B71" s="1537"/>
      <c r="C71" s="1538"/>
      <c r="D71" s="1538"/>
      <c r="E71" s="1114"/>
      <c r="F71" s="1114"/>
      <c r="G71" s="1114"/>
      <c r="H71" s="1114"/>
      <c r="I71" s="1114"/>
      <c r="J71" s="1114"/>
      <c r="K71" s="1115"/>
    </row>
    <row r="72" spans="1:11" ht="16.5" thickTop="1">
      <c r="A72" s="380"/>
      <c r="B72" s="266"/>
      <c r="C72" s="266"/>
      <c r="D72" s="266"/>
      <c r="E72" s="266"/>
      <c r="F72" s="1494"/>
      <c r="G72" s="1494"/>
      <c r="H72" s="1494"/>
      <c r="I72" s="1494"/>
      <c r="J72" s="1494"/>
      <c r="K72" s="1495"/>
    </row>
    <row r="73" spans="1:11" ht="15.75">
      <c r="A73" s="380" t="s">
        <v>329</v>
      </c>
      <c r="B73" s="266"/>
      <c r="C73" s="266"/>
      <c r="D73" s="266"/>
      <c r="E73" s="266"/>
      <c r="F73" s="1494"/>
      <c r="G73" s="1494"/>
      <c r="H73" s="1494"/>
      <c r="I73" s="1494"/>
      <c r="J73" s="1494"/>
      <c r="K73" s="1495"/>
    </row>
    <row r="74" spans="1:11" ht="16.5">
      <c r="A74" s="328"/>
      <c r="B74" s="178"/>
      <c r="C74" s="1550" t="s">
        <v>337</v>
      </c>
      <c r="D74" s="1550"/>
      <c r="E74" s="1550"/>
      <c r="F74" s="1550"/>
      <c r="G74" s="1550"/>
      <c r="H74" s="1550"/>
      <c r="I74" s="1550"/>
      <c r="J74" s="1550"/>
      <c r="K74" s="1551"/>
    </row>
    <row r="75" spans="1:11" ht="15.75">
      <c r="A75" s="328"/>
      <c r="B75" s="339">
        <v>1</v>
      </c>
      <c r="C75" s="1514" t="s">
        <v>254</v>
      </c>
      <c r="D75" s="1514"/>
      <c r="E75" s="785"/>
      <c r="F75" s="786"/>
      <c r="G75" s="33" t="str">
        <f t="shared" ref="G75:G84" si="3">IF(E75&lt;1," ",IF(F75&lt;1," ",(F75-E75)/E75))</f>
        <v xml:space="preserve"> </v>
      </c>
      <c r="H75" s="790"/>
      <c r="I75" s="33" t="str">
        <f t="shared" ref="I75:I84" si="4">IF(F75&lt;1," ",IF(H75&lt;1," ",(H75-F75)/F75))</f>
        <v xml:space="preserve"> </v>
      </c>
      <c r="J75" s="793"/>
      <c r="K75" s="359" t="str">
        <f t="shared" ref="K75:K84" si="5">IF(H75&lt;1," ",IF(J75&lt;1," ",(J75-H75)/H75))</f>
        <v xml:space="preserve"> </v>
      </c>
    </row>
    <row r="76" spans="1:11" ht="15.75">
      <c r="A76" s="328"/>
      <c r="B76" s="339">
        <v>2</v>
      </c>
      <c r="C76" s="1498"/>
      <c r="D76" s="1498"/>
      <c r="E76" s="780"/>
      <c r="F76" s="786"/>
      <c r="G76" s="33" t="str">
        <f t="shared" si="3"/>
        <v xml:space="preserve"> </v>
      </c>
      <c r="H76" s="790"/>
      <c r="I76" s="33" t="str">
        <f t="shared" si="4"/>
        <v xml:space="preserve"> </v>
      </c>
      <c r="J76" s="793"/>
      <c r="K76" s="359" t="str">
        <f t="shared" si="5"/>
        <v xml:space="preserve"> </v>
      </c>
    </row>
    <row r="77" spans="1:11" ht="15.75">
      <c r="A77" s="328"/>
      <c r="B77" s="339">
        <v>3</v>
      </c>
      <c r="C77" s="1498"/>
      <c r="D77" s="1498"/>
      <c r="E77" s="780"/>
      <c r="F77" s="786"/>
      <c r="G77" s="33" t="str">
        <f t="shared" si="3"/>
        <v xml:space="preserve"> </v>
      </c>
      <c r="H77" s="790"/>
      <c r="I77" s="33" t="str">
        <f t="shared" si="4"/>
        <v xml:space="preserve"> </v>
      </c>
      <c r="J77" s="793"/>
      <c r="K77" s="359" t="str">
        <f t="shared" si="5"/>
        <v xml:space="preserve"> </v>
      </c>
    </row>
    <row r="78" spans="1:11" ht="15.75">
      <c r="A78" s="328"/>
      <c r="B78" s="339">
        <v>4</v>
      </c>
      <c r="C78" s="1498"/>
      <c r="D78" s="1498"/>
      <c r="E78" s="780"/>
      <c r="F78" s="786"/>
      <c r="G78" s="33" t="str">
        <f t="shared" si="3"/>
        <v xml:space="preserve"> </v>
      </c>
      <c r="H78" s="790"/>
      <c r="I78" s="33" t="str">
        <f t="shared" si="4"/>
        <v xml:space="preserve"> </v>
      </c>
      <c r="J78" s="793"/>
      <c r="K78" s="359" t="str">
        <f t="shared" si="5"/>
        <v xml:space="preserve"> </v>
      </c>
    </row>
    <row r="79" spans="1:11" ht="15.75">
      <c r="A79" s="328"/>
      <c r="B79" s="339">
        <v>5</v>
      </c>
      <c r="C79" s="1498"/>
      <c r="D79" s="1498"/>
      <c r="E79" s="780"/>
      <c r="F79" s="786"/>
      <c r="G79" s="33" t="str">
        <f t="shared" si="3"/>
        <v xml:space="preserve"> </v>
      </c>
      <c r="H79" s="790"/>
      <c r="I79" s="33" t="str">
        <f t="shared" si="4"/>
        <v xml:space="preserve"> </v>
      </c>
      <c r="J79" s="793"/>
      <c r="K79" s="359" t="str">
        <f t="shared" si="5"/>
        <v xml:space="preserve"> </v>
      </c>
    </row>
    <row r="80" spans="1:11" ht="15.75">
      <c r="A80" s="72"/>
      <c r="B80" s="340">
        <v>6</v>
      </c>
      <c r="C80" s="1499"/>
      <c r="D80" s="1499"/>
      <c r="E80" s="780"/>
      <c r="F80" s="786"/>
      <c r="G80" s="33" t="str">
        <f t="shared" si="3"/>
        <v xml:space="preserve"> </v>
      </c>
      <c r="H80" s="790"/>
      <c r="I80" s="33" t="str">
        <f t="shared" si="4"/>
        <v xml:space="preserve"> </v>
      </c>
      <c r="J80" s="793"/>
      <c r="K80" s="359" t="str">
        <f t="shared" si="5"/>
        <v xml:space="preserve"> </v>
      </c>
    </row>
    <row r="81" spans="1:11" ht="15.75">
      <c r="A81" s="72"/>
      <c r="B81" s="340">
        <v>7</v>
      </c>
      <c r="C81" s="1499"/>
      <c r="D81" s="1499"/>
      <c r="E81" s="780"/>
      <c r="F81" s="786"/>
      <c r="G81" s="33" t="str">
        <f t="shared" si="3"/>
        <v xml:space="preserve"> </v>
      </c>
      <c r="H81" s="790"/>
      <c r="I81" s="33" t="str">
        <f t="shared" si="4"/>
        <v xml:space="preserve"> </v>
      </c>
      <c r="J81" s="793"/>
      <c r="K81" s="359" t="str">
        <f t="shared" si="5"/>
        <v xml:space="preserve"> </v>
      </c>
    </row>
    <row r="82" spans="1:11" ht="15.75">
      <c r="A82" s="72"/>
      <c r="B82" s="340">
        <v>8</v>
      </c>
      <c r="C82" s="1499"/>
      <c r="D82" s="1499"/>
      <c r="E82" s="787"/>
      <c r="F82" s="788"/>
      <c r="G82" s="33" t="str">
        <f t="shared" si="3"/>
        <v xml:space="preserve"> </v>
      </c>
      <c r="H82" s="791"/>
      <c r="I82" s="33" t="str">
        <f t="shared" si="4"/>
        <v xml:space="preserve"> </v>
      </c>
      <c r="J82" s="794"/>
      <c r="K82" s="359" t="str">
        <f t="shared" si="5"/>
        <v xml:space="preserve"> </v>
      </c>
    </row>
    <row r="83" spans="1:11" ht="16.5" thickBot="1">
      <c r="A83" s="72"/>
      <c r="B83" s="340">
        <v>9</v>
      </c>
      <c r="C83" s="1498"/>
      <c r="D83" s="1498"/>
      <c r="E83" s="781"/>
      <c r="F83" s="789"/>
      <c r="G83" s="100" t="str">
        <f t="shared" si="3"/>
        <v xml:space="preserve"> </v>
      </c>
      <c r="H83" s="792"/>
      <c r="I83" s="100" t="str">
        <f t="shared" si="4"/>
        <v xml:space="preserve"> </v>
      </c>
      <c r="J83" s="795"/>
      <c r="K83" s="360" t="str">
        <f t="shared" si="5"/>
        <v xml:space="preserve"> </v>
      </c>
    </row>
    <row r="84" spans="1:11" ht="17.25" thickTop="1" thickBot="1">
      <c r="A84" s="72"/>
      <c r="B84" s="340" t="s">
        <v>2</v>
      </c>
      <c r="C84" s="1549" t="s">
        <v>334</v>
      </c>
      <c r="D84" s="1549"/>
      <c r="E84" s="1010">
        <f>SUM(E75:E83)</f>
        <v>0</v>
      </c>
      <c r="F84" s="1006">
        <f>SUM(F75:F83)</f>
        <v>0</v>
      </c>
      <c r="G84" s="1007" t="str">
        <f t="shared" si="3"/>
        <v xml:space="preserve"> </v>
      </c>
      <c r="H84" s="1006">
        <f>SUM(H75:H83)</f>
        <v>0</v>
      </c>
      <c r="I84" s="1007" t="str">
        <f t="shared" si="4"/>
        <v xml:space="preserve"> </v>
      </c>
      <c r="J84" s="1006">
        <f>SUM(J75:J83)</f>
        <v>0</v>
      </c>
      <c r="K84" s="1008" t="str">
        <f t="shared" si="5"/>
        <v xml:space="preserve"> </v>
      </c>
    </row>
    <row r="85" spans="1:11" ht="15" customHeight="1" thickTop="1">
      <c r="A85" s="72"/>
      <c r="B85" s="159"/>
      <c r="C85" s="159"/>
      <c r="D85" s="159"/>
      <c r="E85" s="159"/>
      <c r="F85" s="1539"/>
      <c r="G85" s="1539"/>
      <c r="H85" s="1539"/>
      <c r="I85" s="1539"/>
      <c r="J85" s="1539"/>
      <c r="K85" s="1540"/>
    </row>
    <row r="86" spans="1:11" ht="15.75">
      <c r="A86" s="72"/>
      <c r="B86" s="153" t="s">
        <v>136</v>
      </c>
      <c r="C86" s="159"/>
      <c r="D86" s="159"/>
      <c r="E86" s="1047"/>
      <c r="F86" s="1063">
        <f>'Budget-Assumptions'!G16</f>
        <v>0</v>
      </c>
      <c r="G86" s="555" t="str">
        <f>IF(E86&lt;1," ",IF(F86&lt;1," ",(F86-E86)/E86))</f>
        <v xml:space="preserve"> </v>
      </c>
      <c r="H86" s="1063">
        <f>'Budget-Assumptions'!H16</f>
        <v>0</v>
      </c>
      <c r="I86" s="555"/>
      <c r="J86" s="1063">
        <f>'Budget-Assumptions'!J16</f>
        <v>0</v>
      </c>
      <c r="K86" s="760"/>
    </row>
    <row r="87" spans="1:11" ht="15.75">
      <c r="A87" s="72"/>
      <c r="B87" s="402" t="s">
        <v>145</v>
      </c>
      <c r="C87" s="179"/>
      <c r="D87" s="179"/>
      <c r="E87" s="1048"/>
      <c r="F87" s="1063">
        <f>(1.04446*'Budget-ADA'!L76)*F86</f>
        <v>0</v>
      </c>
      <c r="G87" s="313" t="str">
        <f>IF(E19&lt;1," ",IF(F87&lt;1," ",(F87-E19)/E19))</f>
        <v xml:space="preserve"> </v>
      </c>
      <c r="H87" s="1063">
        <f>(1.04446*'Budget-ADA'!O76)*H86</f>
        <v>0</v>
      </c>
      <c r="I87" s="313" t="str">
        <f>IF(F87&lt;1," ",IF(H87&lt;1," ",(H87-F87)/F87))</f>
        <v xml:space="preserve"> </v>
      </c>
      <c r="J87" s="1063">
        <f>(1.04446*'Budget-ADA'!R76)*J86</f>
        <v>0</v>
      </c>
      <c r="K87" s="356" t="str">
        <f>IF(H87&lt;1," ",IF(J87&lt;1," ",(J87-H87)/H87))</f>
        <v xml:space="preserve"> </v>
      </c>
    </row>
    <row r="88" spans="1:11" ht="10.5" customHeight="1">
      <c r="A88" s="328"/>
      <c r="B88" s="382"/>
      <c r="C88" s="382"/>
      <c r="D88" s="382"/>
      <c r="E88" s="26"/>
      <c r="F88" s="1496"/>
      <c r="G88" s="1496"/>
      <c r="H88" s="1496"/>
      <c r="I88" s="1496"/>
      <c r="J88" s="1496"/>
      <c r="K88" s="1497"/>
    </row>
    <row r="89" spans="1:11" ht="15.75">
      <c r="A89" s="328"/>
      <c r="B89" s="178"/>
      <c r="C89" s="178" t="s">
        <v>330</v>
      </c>
      <c r="D89" s="178"/>
      <c r="E89" s="178"/>
      <c r="F89" s="1502"/>
      <c r="G89" s="1502"/>
      <c r="H89" s="1502"/>
      <c r="I89" s="1502"/>
      <c r="J89" s="1502"/>
      <c r="K89" s="1503"/>
    </row>
    <row r="90" spans="1:11" ht="15.75">
      <c r="A90" s="328"/>
      <c r="B90" s="339">
        <v>1</v>
      </c>
      <c r="C90" s="1498" t="s">
        <v>402</v>
      </c>
      <c r="D90" s="1501"/>
      <c r="E90" s="796">
        <v>15668</v>
      </c>
      <c r="F90" s="797"/>
      <c r="G90" s="100" t="str">
        <f t="shared" ref="G90:G108" si="6">IF(E90&lt;1," ",IF(F90&lt;1," ",(F90-E90)/E90))</f>
        <v xml:space="preserve"> </v>
      </c>
      <c r="H90" s="790"/>
      <c r="I90" s="100" t="str">
        <f t="shared" ref="I90:I108" si="7">IF(F90&lt;1," ",IF(H90&lt;1," ",(H90-F90)/F90))</f>
        <v xml:space="preserve"> </v>
      </c>
      <c r="J90" s="793"/>
      <c r="K90" s="360" t="str">
        <f t="shared" ref="K90:K108" si="8">IF(H90&lt;1," ",IF(J90&lt;1," ",(J90-H90)/H90))</f>
        <v xml:space="preserve"> </v>
      </c>
    </row>
    <row r="91" spans="1:11" ht="15.75">
      <c r="A91" s="328"/>
      <c r="B91" s="339">
        <v>2</v>
      </c>
      <c r="C91" s="1498" t="s">
        <v>403</v>
      </c>
      <c r="D91" s="1501"/>
      <c r="E91" s="798">
        <v>20</v>
      </c>
      <c r="F91" s="799"/>
      <c r="G91" s="100" t="str">
        <f t="shared" si="6"/>
        <v xml:space="preserve"> </v>
      </c>
      <c r="H91" s="791"/>
      <c r="I91" s="100" t="str">
        <f t="shared" si="7"/>
        <v xml:space="preserve"> </v>
      </c>
      <c r="J91" s="794"/>
      <c r="K91" s="360" t="str">
        <f t="shared" si="8"/>
        <v xml:space="preserve"> </v>
      </c>
    </row>
    <row r="92" spans="1:11" ht="15.75">
      <c r="A92" s="328"/>
      <c r="B92" s="339">
        <v>3</v>
      </c>
      <c r="C92" s="1498"/>
      <c r="D92" s="1501"/>
      <c r="E92" s="780"/>
      <c r="F92" s="800"/>
      <c r="G92" s="100" t="str">
        <f t="shared" si="6"/>
        <v xml:space="preserve"> </v>
      </c>
      <c r="H92" s="810"/>
      <c r="I92" s="100" t="str">
        <f t="shared" si="7"/>
        <v xml:space="preserve"> </v>
      </c>
      <c r="J92" s="817"/>
      <c r="K92" s="360" t="str">
        <f t="shared" si="8"/>
        <v xml:space="preserve"> </v>
      </c>
    </row>
    <row r="93" spans="1:11" ht="15.75">
      <c r="A93" s="328"/>
      <c r="B93" s="339">
        <v>4</v>
      </c>
      <c r="C93" s="1498"/>
      <c r="D93" s="1501"/>
      <c r="E93" s="780"/>
      <c r="F93" s="797"/>
      <c r="G93" s="100" t="str">
        <f t="shared" si="6"/>
        <v xml:space="preserve"> </v>
      </c>
      <c r="H93" s="790"/>
      <c r="I93" s="100" t="str">
        <f t="shared" si="7"/>
        <v xml:space="preserve"> </v>
      </c>
      <c r="J93" s="793"/>
      <c r="K93" s="360" t="str">
        <f t="shared" si="8"/>
        <v xml:space="preserve"> </v>
      </c>
    </row>
    <row r="94" spans="1:11" ht="15.75">
      <c r="A94" s="72"/>
      <c r="B94" s="339">
        <v>5</v>
      </c>
      <c r="C94" s="1498"/>
      <c r="D94" s="1501"/>
      <c r="E94" s="780"/>
      <c r="F94" s="801"/>
      <c r="G94" s="100" t="str">
        <f t="shared" si="6"/>
        <v xml:space="preserve"> </v>
      </c>
      <c r="H94" s="811"/>
      <c r="I94" s="100" t="str">
        <f t="shared" si="7"/>
        <v xml:space="preserve"> </v>
      </c>
      <c r="J94" s="818"/>
      <c r="K94" s="360" t="str">
        <f t="shared" si="8"/>
        <v xml:space="preserve"> </v>
      </c>
    </row>
    <row r="95" spans="1:11" ht="15.75">
      <c r="A95" s="329"/>
      <c r="B95" s="340">
        <v>6</v>
      </c>
      <c r="C95" s="1499"/>
      <c r="D95" s="1500"/>
      <c r="E95" s="780"/>
      <c r="F95" s="802"/>
      <c r="G95" s="33" t="str">
        <f t="shared" si="6"/>
        <v xml:space="preserve"> </v>
      </c>
      <c r="H95" s="812"/>
      <c r="I95" s="33" t="str">
        <f t="shared" si="7"/>
        <v xml:space="preserve"> </v>
      </c>
      <c r="J95" s="819"/>
      <c r="K95" s="359" t="str">
        <f t="shared" si="8"/>
        <v xml:space="preserve"> </v>
      </c>
    </row>
    <row r="96" spans="1:11" ht="15.75">
      <c r="A96" s="329"/>
      <c r="B96" s="340">
        <v>7</v>
      </c>
      <c r="C96" s="1499"/>
      <c r="D96" s="1500"/>
      <c r="E96" s="780"/>
      <c r="F96" s="800"/>
      <c r="G96" s="33" t="str">
        <f t="shared" si="6"/>
        <v xml:space="preserve"> </v>
      </c>
      <c r="H96" s="810"/>
      <c r="I96" s="33" t="str">
        <f t="shared" si="7"/>
        <v xml:space="preserve"> </v>
      </c>
      <c r="J96" s="817"/>
      <c r="K96" s="359" t="str">
        <f t="shared" si="8"/>
        <v xml:space="preserve"> </v>
      </c>
    </row>
    <row r="97" spans="1:11" ht="15.75">
      <c r="A97" s="329"/>
      <c r="B97" s="340">
        <v>8</v>
      </c>
      <c r="C97" s="1499"/>
      <c r="D97" s="1500"/>
      <c r="E97" s="787"/>
      <c r="F97" s="800"/>
      <c r="G97" s="33" t="str">
        <f t="shared" si="6"/>
        <v xml:space="preserve"> </v>
      </c>
      <c r="H97" s="810"/>
      <c r="I97" s="33" t="str">
        <f t="shared" si="7"/>
        <v xml:space="preserve"> </v>
      </c>
      <c r="J97" s="817"/>
      <c r="K97" s="359" t="str">
        <f t="shared" si="8"/>
        <v xml:space="preserve"> </v>
      </c>
    </row>
    <row r="98" spans="1:11" ht="15.75">
      <c r="A98" s="329"/>
      <c r="B98" s="340">
        <v>9</v>
      </c>
      <c r="C98" s="1498"/>
      <c r="D98" s="1501"/>
      <c r="E98" s="781"/>
      <c r="F98" s="800"/>
      <c r="G98" s="33" t="str">
        <f t="shared" si="6"/>
        <v xml:space="preserve"> </v>
      </c>
      <c r="H98" s="810"/>
      <c r="I98" s="33" t="str">
        <f t="shared" si="7"/>
        <v xml:space="preserve"> </v>
      </c>
      <c r="J98" s="817"/>
      <c r="K98" s="359" t="str">
        <f t="shared" si="8"/>
        <v xml:space="preserve"> </v>
      </c>
    </row>
    <row r="99" spans="1:11" ht="15.75">
      <c r="A99" s="329"/>
      <c r="B99" s="153">
        <v>10</v>
      </c>
      <c r="C99" s="1499"/>
      <c r="D99" s="1500"/>
      <c r="E99" s="785"/>
      <c r="F99" s="800"/>
      <c r="G99" s="33" t="str">
        <f t="shared" si="6"/>
        <v xml:space="preserve"> </v>
      </c>
      <c r="H99" s="810"/>
      <c r="I99" s="33" t="str">
        <f t="shared" si="7"/>
        <v xml:space="preserve"> </v>
      </c>
      <c r="J99" s="817"/>
      <c r="K99" s="359" t="str">
        <f t="shared" si="8"/>
        <v xml:space="preserve"> </v>
      </c>
    </row>
    <row r="100" spans="1:11" ht="15.75">
      <c r="A100" s="72"/>
      <c r="B100" s="153">
        <v>11</v>
      </c>
      <c r="C100" s="1499"/>
      <c r="D100" s="1500"/>
      <c r="E100" s="780"/>
      <c r="F100" s="803"/>
      <c r="G100" s="33" t="str">
        <f t="shared" si="6"/>
        <v xml:space="preserve"> </v>
      </c>
      <c r="H100" s="803"/>
      <c r="I100" s="33" t="str">
        <f t="shared" si="7"/>
        <v xml:space="preserve"> </v>
      </c>
      <c r="J100" s="803"/>
      <c r="K100" s="359" t="str">
        <f t="shared" si="8"/>
        <v xml:space="preserve"> </v>
      </c>
    </row>
    <row r="101" spans="1:11" ht="15.75">
      <c r="A101" s="72"/>
      <c r="B101" s="153">
        <v>12</v>
      </c>
      <c r="C101" s="1499"/>
      <c r="D101" s="1500"/>
      <c r="E101" s="780"/>
      <c r="F101" s="804"/>
      <c r="G101" s="33" t="str">
        <f t="shared" si="6"/>
        <v xml:space="preserve"> </v>
      </c>
      <c r="H101" s="804"/>
      <c r="I101" s="33" t="str">
        <f t="shared" si="7"/>
        <v xml:space="preserve"> </v>
      </c>
      <c r="J101" s="804"/>
      <c r="K101" s="359" t="str">
        <f t="shared" si="8"/>
        <v xml:space="preserve"> </v>
      </c>
    </row>
    <row r="102" spans="1:11" ht="15.75">
      <c r="A102" s="72"/>
      <c r="B102" s="153">
        <v>13</v>
      </c>
      <c r="C102" s="1499"/>
      <c r="D102" s="1500"/>
      <c r="E102" s="780"/>
      <c r="F102" s="805"/>
      <c r="G102" s="33" t="str">
        <f t="shared" si="6"/>
        <v xml:space="preserve"> </v>
      </c>
      <c r="H102" s="813"/>
      <c r="I102" s="33" t="str">
        <f t="shared" si="7"/>
        <v xml:space="preserve"> </v>
      </c>
      <c r="J102" s="820"/>
      <c r="K102" s="359" t="str">
        <f t="shared" si="8"/>
        <v xml:space="preserve"> </v>
      </c>
    </row>
    <row r="103" spans="1:11" ht="15.75">
      <c r="A103" s="72"/>
      <c r="B103" s="153">
        <v>14</v>
      </c>
      <c r="C103" s="1499"/>
      <c r="D103" s="1500"/>
      <c r="E103" s="780"/>
      <c r="F103" s="806"/>
      <c r="G103" s="33" t="str">
        <f t="shared" si="6"/>
        <v xml:space="preserve"> </v>
      </c>
      <c r="H103" s="814"/>
      <c r="I103" s="33" t="str">
        <f t="shared" si="7"/>
        <v xml:space="preserve"> </v>
      </c>
      <c r="J103" s="821"/>
      <c r="K103" s="359" t="str">
        <f t="shared" si="8"/>
        <v xml:space="preserve"> </v>
      </c>
    </row>
    <row r="104" spans="1:11" ht="15.75">
      <c r="A104" s="72"/>
      <c r="B104" s="153">
        <v>15</v>
      </c>
      <c r="C104" s="1499"/>
      <c r="D104" s="1500"/>
      <c r="E104" s="780"/>
      <c r="F104" s="805"/>
      <c r="G104" s="33" t="str">
        <f t="shared" si="6"/>
        <v xml:space="preserve"> </v>
      </c>
      <c r="H104" s="813"/>
      <c r="I104" s="33" t="str">
        <f t="shared" si="7"/>
        <v xml:space="preserve"> </v>
      </c>
      <c r="J104" s="820"/>
      <c r="K104" s="359" t="str">
        <f t="shared" si="8"/>
        <v xml:space="preserve"> </v>
      </c>
    </row>
    <row r="105" spans="1:11" ht="15.75">
      <c r="A105" s="72"/>
      <c r="B105" s="153">
        <v>16</v>
      </c>
      <c r="C105" s="1499"/>
      <c r="D105" s="1500"/>
      <c r="E105" s="780"/>
      <c r="F105" s="807"/>
      <c r="G105" s="33" t="str">
        <f t="shared" si="6"/>
        <v xml:space="preserve"> </v>
      </c>
      <c r="H105" s="815"/>
      <c r="I105" s="33" t="str">
        <f t="shared" si="7"/>
        <v xml:space="preserve"> </v>
      </c>
      <c r="J105" s="822"/>
      <c r="K105" s="359" t="str">
        <f t="shared" si="8"/>
        <v xml:space="preserve"> </v>
      </c>
    </row>
    <row r="106" spans="1:11" ht="15.75">
      <c r="A106" s="72"/>
      <c r="B106" s="153">
        <v>17</v>
      </c>
      <c r="C106" s="1499"/>
      <c r="D106" s="1500"/>
      <c r="E106" s="787"/>
      <c r="F106" s="808"/>
      <c r="G106" s="33" t="str">
        <f t="shared" si="6"/>
        <v xml:space="preserve"> </v>
      </c>
      <c r="H106" s="816"/>
      <c r="I106" s="33" t="str">
        <f t="shared" si="7"/>
        <v xml:space="preserve"> </v>
      </c>
      <c r="J106" s="823"/>
      <c r="K106" s="359" t="str">
        <f t="shared" si="8"/>
        <v xml:space="preserve"> </v>
      </c>
    </row>
    <row r="107" spans="1:11" ht="16.5" thickBot="1">
      <c r="A107" s="72"/>
      <c r="B107" s="1005">
        <v>18</v>
      </c>
      <c r="C107" s="1504"/>
      <c r="D107" s="1505"/>
      <c r="E107" s="781"/>
      <c r="F107" s="809"/>
      <c r="G107" s="383" t="str">
        <f t="shared" si="6"/>
        <v xml:space="preserve"> </v>
      </c>
      <c r="H107" s="809"/>
      <c r="I107" s="383" t="str">
        <f t="shared" si="7"/>
        <v xml:space="preserve"> </v>
      </c>
      <c r="J107" s="809"/>
      <c r="K107" s="384" t="str">
        <f t="shared" si="8"/>
        <v xml:space="preserve"> </v>
      </c>
    </row>
    <row r="108" spans="1:11" ht="17.25" thickTop="1" thickBot="1">
      <c r="A108" s="72"/>
      <c r="B108" s="1009"/>
      <c r="C108" s="1536" t="s">
        <v>333</v>
      </c>
      <c r="D108" s="1507"/>
      <c r="E108" s="1006">
        <f>SUM(E90:E107)</f>
        <v>15688</v>
      </c>
      <c r="F108" s="1006">
        <f>SUM(F90:F107)</f>
        <v>0</v>
      </c>
      <c r="G108" s="1007" t="str">
        <f t="shared" si="6"/>
        <v xml:space="preserve"> </v>
      </c>
      <c r="H108" s="1006">
        <f>SUM(H90:H107)</f>
        <v>0</v>
      </c>
      <c r="I108" s="1007" t="str">
        <f t="shared" si="7"/>
        <v xml:space="preserve"> </v>
      </c>
      <c r="J108" s="1006">
        <f>SUM(J90:J107)</f>
        <v>0</v>
      </c>
      <c r="K108" s="1008" t="str">
        <f t="shared" si="8"/>
        <v xml:space="preserve"> </v>
      </c>
    </row>
    <row r="109" spans="1:11" ht="13.5" customHeight="1" thickTop="1">
      <c r="A109" s="72"/>
      <c r="B109" s="1"/>
      <c r="C109" s="1"/>
      <c r="D109" s="1"/>
      <c r="E109" s="1"/>
      <c r="F109" s="1539"/>
      <c r="G109" s="1539"/>
      <c r="H109" s="1539"/>
      <c r="I109" s="1539"/>
      <c r="J109" s="1539"/>
      <c r="K109" s="1540"/>
    </row>
    <row r="110" spans="1:11" ht="15.75">
      <c r="A110" s="72"/>
      <c r="B110" s="178"/>
      <c r="C110" s="178" t="s">
        <v>342</v>
      </c>
      <c r="D110" s="178"/>
      <c r="E110" s="178"/>
      <c r="F110" s="1496"/>
      <c r="G110" s="1496"/>
      <c r="H110" s="1496"/>
      <c r="I110" s="1496"/>
      <c r="J110" s="1496"/>
      <c r="K110" s="1497"/>
    </row>
    <row r="111" spans="1:11" ht="15.75">
      <c r="A111" s="72"/>
      <c r="B111" s="339">
        <v>1</v>
      </c>
      <c r="C111" s="1556"/>
      <c r="D111" s="1557"/>
      <c r="E111" s="824"/>
      <c r="F111" s="825"/>
      <c r="G111" s="33" t="str">
        <f t="shared" ref="G111:G117" si="9">IF(E111&lt;1," ",IF(F111&lt;1," ",(F111-E111)/E111))</f>
        <v xml:space="preserve"> </v>
      </c>
      <c r="H111" s="825"/>
      <c r="I111" s="33" t="str">
        <f t="shared" ref="I111:I117" si="10">IF(F111&lt;1," ",IF(H111&lt;1," ",(H111-F111)/F111))</f>
        <v xml:space="preserve"> </v>
      </c>
      <c r="J111" s="830"/>
      <c r="K111" s="359" t="str">
        <f t="shared" ref="K111:K117" si="11">IF(H111&lt;1," ",IF(J111&lt;1," ",(J111-H111)/H111))</f>
        <v xml:space="preserve"> </v>
      </c>
    </row>
    <row r="112" spans="1:11" ht="15.75">
      <c r="A112" s="72"/>
      <c r="B112" s="339">
        <v>2</v>
      </c>
      <c r="C112" s="1556"/>
      <c r="D112" s="1557"/>
      <c r="E112" s="826"/>
      <c r="F112" s="827"/>
      <c r="G112" s="84" t="str">
        <f t="shared" si="9"/>
        <v xml:space="preserve"> </v>
      </c>
      <c r="H112" s="827"/>
      <c r="I112" s="84" t="str">
        <f t="shared" si="10"/>
        <v xml:space="preserve"> </v>
      </c>
      <c r="J112" s="827"/>
      <c r="K112" s="385" t="str">
        <f t="shared" si="11"/>
        <v xml:space="preserve"> </v>
      </c>
    </row>
    <row r="113" spans="1:11" ht="15.75">
      <c r="A113" s="72"/>
      <c r="B113" s="339">
        <v>3</v>
      </c>
      <c r="C113" s="1556"/>
      <c r="D113" s="1557"/>
      <c r="E113" s="828"/>
      <c r="F113" s="829"/>
      <c r="G113" s="383" t="str">
        <f t="shared" si="9"/>
        <v xml:space="preserve"> </v>
      </c>
      <c r="H113" s="829"/>
      <c r="I113" s="383" t="str">
        <f t="shared" si="10"/>
        <v xml:space="preserve"> </v>
      </c>
      <c r="J113" s="831"/>
      <c r="K113" s="384" t="str">
        <f t="shared" si="11"/>
        <v xml:space="preserve"> </v>
      </c>
    </row>
    <row r="114" spans="1:11" ht="15.75">
      <c r="A114" s="72"/>
      <c r="B114" s="339">
        <v>4</v>
      </c>
      <c r="C114" s="1556"/>
      <c r="D114" s="1557"/>
      <c r="E114" s="828"/>
      <c r="F114" s="825"/>
      <c r="G114" s="33" t="str">
        <f t="shared" si="9"/>
        <v xml:space="preserve"> </v>
      </c>
      <c r="H114" s="825"/>
      <c r="I114" s="33" t="str">
        <f t="shared" si="10"/>
        <v xml:space="preserve"> </v>
      </c>
      <c r="J114" s="830"/>
      <c r="K114" s="359" t="str">
        <f t="shared" si="11"/>
        <v xml:space="preserve"> </v>
      </c>
    </row>
    <row r="115" spans="1:11" ht="15.75">
      <c r="A115" s="72"/>
      <c r="B115" s="339">
        <v>5</v>
      </c>
      <c r="C115" s="1556"/>
      <c r="D115" s="1557"/>
      <c r="E115" s="828"/>
      <c r="F115" s="825"/>
      <c r="G115" s="33" t="str">
        <f t="shared" si="9"/>
        <v xml:space="preserve"> </v>
      </c>
      <c r="H115" s="825"/>
      <c r="I115" s="33" t="str">
        <f t="shared" si="10"/>
        <v xml:space="preserve"> </v>
      </c>
      <c r="J115" s="830"/>
      <c r="K115" s="359" t="str">
        <f t="shared" si="11"/>
        <v xml:space="preserve"> </v>
      </c>
    </row>
    <row r="116" spans="1:11" ht="16.5" thickBot="1">
      <c r="A116" s="72"/>
      <c r="B116" s="340">
        <v>6</v>
      </c>
      <c r="C116" s="1558"/>
      <c r="D116" s="1559"/>
      <c r="E116" s="828"/>
      <c r="F116" s="829"/>
      <c r="G116" s="100" t="str">
        <f t="shared" si="9"/>
        <v xml:space="preserve"> </v>
      </c>
      <c r="H116" s="829"/>
      <c r="I116" s="100" t="str">
        <f t="shared" si="10"/>
        <v xml:space="preserve"> </v>
      </c>
      <c r="J116" s="831"/>
      <c r="K116" s="360" t="str">
        <f t="shared" si="11"/>
        <v xml:space="preserve"> </v>
      </c>
    </row>
    <row r="117" spans="1:11" ht="17.25" thickTop="1" thickBot="1">
      <c r="A117" s="281"/>
      <c r="B117" s="1009"/>
      <c r="C117" s="1536" t="s">
        <v>332</v>
      </c>
      <c r="D117" s="1507"/>
      <c r="E117" s="1006">
        <f>SUM(E111:E116)</f>
        <v>0</v>
      </c>
      <c r="F117" s="1006">
        <f>SUM(F111:F116)</f>
        <v>0</v>
      </c>
      <c r="G117" s="1007" t="str">
        <f t="shared" si="9"/>
        <v xml:space="preserve"> </v>
      </c>
      <c r="H117" s="1006">
        <f>SUM(H111:H116)</f>
        <v>0</v>
      </c>
      <c r="I117" s="1007" t="str">
        <f t="shared" si="10"/>
        <v xml:space="preserve"> </v>
      </c>
      <c r="J117" s="1006">
        <f>SUM(J111:J116)</f>
        <v>0</v>
      </c>
      <c r="K117" s="1008" t="str">
        <f t="shared" si="11"/>
        <v xml:space="preserve"> </v>
      </c>
    </row>
    <row r="118" spans="1:11" ht="15.75">
      <c r="A118" s="2"/>
      <c r="B118" s="3"/>
      <c r="C118" s="3"/>
      <c r="D118" s="49"/>
      <c r="F118" s="4"/>
      <c r="G118" s="50"/>
      <c r="H118" s="4"/>
      <c r="I118" s="50"/>
      <c r="J118" s="4"/>
      <c r="K118" s="50"/>
    </row>
    <row r="119" spans="1:11" ht="15.75">
      <c r="A119" s="2"/>
      <c r="B119" s="2"/>
      <c r="C119" s="2"/>
      <c r="D119" s="2"/>
      <c r="E119" s="2"/>
      <c r="F119" s="2"/>
      <c r="G119" s="34"/>
      <c r="H119" s="2"/>
      <c r="I119" s="34"/>
      <c r="J119" s="2"/>
      <c r="K119" s="34"/>
    </row>
    <row r="120" spans="1:11" ht="15.75">
      <c r="A120" s="2"/>
      <c r="B120" s="2"/>
      <c r="C120" s="2"/>
      <c r="D120" s="2"/>
      <c r="E120" s="2"/>
      <c r="F120" s="2"/>
      <c r="G120" s="34"/>
      <c r="H120" s="2"/>
      <c r="I120" s="34"/>
      <c r="J120" s="2"/>
      <c r="K120" s="34"/>
    </row>
    <row r="121" spans="1:11" ht="15.75">
      <c r="A121" s="2"/>
      <c r="B121" s="2"/>
      <c r="C121" s="2"/>
      <c r="D121" s="2"/>
      <c r="E121" s="2"/>
      <c r="F121" s="2"/>
      <c r="G121" s="34"/>
      <c r="H121" s="2"/>
      <c r="I121" s="34"/>
      <c r="J121" s="2"/>
      <c r="K121" s="34"/>
    </row>
    <row r="122" spans="1:11" ht="15.75">
      <c r="A122" s="2"/>
      <c r="B122" s="2"/>
      <c r="C122" s="2"/>
      <c r="D122" s="2"/>
      <c r="E122" s="2"/>
      <c r="F122" s="2"/>
      <c r="G122" s="34"/>
      <c r="H122" s="2"/>
      <c r="I122" s="34"/>
      <c r="J122" s="2"/>
      <c r="K122" s="34"/>
    </row>
    <row r="123" spans="1:11" ht="15.75">
      <c r="A123" s="2"/>
      <c r="B123" s="2"/>
      <c r="C123" s="2"/>
      <c r="D123" s="2"/>
      <c r="E123" s="2"/>
      <c r="F123" s="2"/>
      <c r="G123" s="34"/>
      <c r="H123" s="2"/>
      <c r="I123" s="34"/>
      <c r="J123" s="2"/>
      <c r="K123" s="34"/>
    </row>
    <row r="124" spans="1:11" ht="15.75">
      <c r="A124" s="2"/>
      <c r="B124" s="2"/>
      <c r="C124" s="2"/>
      <c r="D124" s="2"/>
      <c r="E124" s="2"/>
      <c r="F124" s="2"/>
      <c r="G124" s="34"/>
      <c r="H124" s="2"/>
      <c r="I124" s="34"/>
      <c r="J124" s="2"/>
      <c r="K124" s="34"/>
    </row>
    <row r="125" spans="1:11" ht="15.75">
      <c r="A125" s="2"/>
      <c r="B125" s="2"/>
      <c r="C125" s="2"/>
      <c r="D125" s="2"/>
      <c r="E125" s="2"/>
      <c r="F125" s="2"/>
      <c r="G125" s="34"/>
      <c r="H125" s="2"/>
      <c r="I125" s="34"/>
      <c r="J125" s="2"/>
      <c r="K125" s="34"/>
    </row>
    <row r="126" spans="1:11" ht="15.75">
      <c r="A126" s="2"/>
      <c r="B126" s="2"/>
      <c r="C126" s="2"/>
      <c r="D126" s="2"/>
      <c r="E126" s="2"/>
      <c r="F126" s="2"/>
      <c r="G126" s="34"/>
      <c r="H126" s="2"/>
      <c r="I126" s="34"/>
      <c r="J126" s="2"/>
      <c r="K126" s="34"/>
    </row>
    <row r="127" spans="1:11" ht="15.75">
      <c r="A127" s="2"/>
      <c r="B127" s="2"/>
      <c r="C127" s="2"/>
      <c r="D127" s="2"/>
      <c r="E127" s="2"/>
      <c r="F127" s="2"/>
      <c r="G127" s="34"/>
      <c r="H127" s="2"/>
      <c r="I127" s="34"/>
      <c r="J127" s="2"/>
      <c r="K127" s="34"/>
    </row>
    <row r="128" spans="1:11" ht="15.75">
      <c r="A128" s="2"/>
      <c r="B128" s="2"/>
      <c r="C128" s="2"/>
      <c r="D128" s="2"/>
      <c r="E128" s="2"/>
      <c r="F128" s="2"/>
      <c r="G128" s="34"/>
      <c r="H128" s="2"/>
      <c r="I128" s="34"/>
      <c r="J128" s="2"/>
      <c r="K128" s="34"/>
    </row>
    <row r="129" spans="1:11" ht="15.75">
      <c r="A129" s="2"/>
      <c r="B129" s="2"/>
      <c r="C129" s="2"/>
      <c r="D129" s="2"/>
      <c r="E129" s="2"/>
      <c r="F129" s="2"/>
      <c r="G129" s="34"/>
      <c r="H129" s="2"/>
      <c r="I129" s="34"/>
      <c r="J129" s="2"/>
      <c r="K129" s="34"/>
    </row>
    <row r="130" spans="1:11" ht="15.75">
      <c r="A130" s="2"/>
      <c r="B130" s="2"/>
      <c r="C130" s="2"/>
      <c r="D130" s="2"/>
      <c r="E130" s="2"/>
      <c r="F130" s="2"/>
      <c r="G130" s="34"/>
      <c r="H130" s="2"/>
      <c r="I130" s="34"/>
      <c r="J130" s="2"/>
      <c r="K130" s="34"/>
    </row>
    <row r="131" spans="1:11" ht="15.75">
      <c r="A131" s="2"/>
      <c r="B131" s="2"/>
      <c r="C131" s="2"/>
      <c r="D131" s="2"/>
      <c r="E131" s="2"/>
      <c r="F131" s="2"/>
      <c r="G131" s="34"/>
      <c r="H131" s="2"/>
      <c r="I131" s="34"/>
      <c r="J131" s="2"/>
      <c r="K131" s="34"/>
    </row>
    <row r="132" spans="1:11" ht="15.75">
      <c r="A132" s="2"/>
      <c r="B132" s="2"/>
      <c r="C132" s="2"/>
      <c r="D132" s="2"/>
      <c r="E132" s="2"/>
      <c r="F132" s="2"/>
      <c r="G132" s="34"/>
      <c r="H132" s="2"/>
      <c r="I132" s="34"/>
      <c r="J132" s="2"/>
      <c r="K132" s="34"/>
    </row>
    <row r="133" spans="1:11" ht="15.75">
      <c r="A133" s="2"/>
      <c r="B133" s="2"/>
      <c r="C133" s="2"/>
      <c r="D133" s="2"/>
      <c r="E133" s="2"/>
      <c r="F133" s="2"/>
      <c r="G133" s="34"/>
      <c r="H133" s="2"/>
      <c r="I133" s="34"/>
      <c r="J133" s="2"/>
      <c r="K133" s="34"/>
    </row>
    <row r="134" spans="1:11" ht="15.75">
      <c r="A134" s="2"/>
      <c r="B134" s="2"/>
      <c r="C134" s="2"/>
      <c r="D134" s="2"/>
      <c r="E134" s="2"/>
      <c r="F134" s="2"/>
      <c r="G134" s="34"/>
      <c r="H134" s="2"/>
      <c r="I134" s="34"/>
      <c r="J134" s="2"/>
      <c r="K134" s="34"/>
    </row>
    <row r="135" spans="1:11" ht="15.75">
      <c r="A135" s="2"/>
      <c r="B135" s="2"/>
      <c r="C135" s="2"/>
      <c r="D135" s="2"/>
      <c r="E135" s="2"/>
      <c r="F135" s="2"/>
      <c r="G135" s="34"/>
      <c r="H135" s="2"/>
      <c r="I135" s="34"/>
      <c r="J135" s="2"/>
      <c r="K135" s="34"/>
    </row>
    <row r="136" spans="1:11" ht="15.75">
      <c r="A136" s="2"/>
      <c r="B136" s="2"/>
      <c r="C136" s="2"/>
      <c r="D136" s="2"/>
      <c r="E136" s="2"/>
      <c r="F136" s="2"/>
      <c r="G136" s="34"/>
      <c r="H136" s="2"/>
      <c r="I136" s="34"/>
      <c r="J136" s="2"/>
      <c r="K136" s="34"/>
    </row>
    <row r="137" spans="1:11" ht="15.75">
      <c r="A137" s="2"/>
      <c r="B137" s="2"/>
      <c r="C137" s="2"/>
      <c r="D137" s="2"/>
      <c r="E137" s="2"/>
      <c r="F137" s="2"/>
      <c r="G137" s="34"/>
      <c r="H137" s="2"/>
      <c r="I137" s="34"/>
      <c r="J137" s="2"/>
      <c r="K137" s="34"/>
    </row>
    <row r="138" spans="1:11" ht="15.75">
      <c r="A138" s="2"/>
      <c r="B138" s="2"/>
      <c r="C138" s="2"/>
      <c r="D138" s="2"/>
      <c r="E138" s="2"/>
      <c r="F138" s="2"/>
      <c r="G138" s="34"/>
      <c r="H138" s="2"/>
      <c r="I138" s="34"/>
      <c r="J138" s="2"/>
      <c r="K138" s="34"/>
    </row>
    <row r="139" spans="1:11" ht="15.75">
      <c r="A139" s="2"/>
      <c r="B139" s="2"/>
      <c r="C139" s="2"/>
      <c r="D139" s="2"/>
      <c r="E139" s="2"/>
      <c r="F139" s="2"/>
      <c r="G139" s="34"/>
      <c r="H139" s="2"/>
      <c r="I139" s="34"/>
      <c r="J139" s="2"/>
      <c r="K139" s="34"/>
    </row>
    <row r="140" spans="1:11" ht="15.75">
      <c r="A140" s="2"/>
      <c r="B140" s="2"/>
      <c r="C140" s="2"/>
      <c r="D140" s="2"/>
      <c r="E140" s="2"/>
      <c r="F140" s="2"/>
      <c r="G140" s="34"/>
      <c r="H140" s="2"/>
      <c r="I140" s="34"/>
      <c r="J140" s="2"/>
      <c r="K140" s="34"/>
    </row>
    <row r="141" spans="1:11" ht="15.75">
      <c r="A141" s="2"/>
      <c r="B141" s="2"/>
      <c r="C141" s="2"/>
      <c r="D141" s="2"/>
      <c r="E141" s="2"/>
      <c r="F141" s="2"/>
      <c r="G141" s="34"/>
      <c r="H141" s="2"/>
      <c r="I141" s="34"/>
      <c r="J141" s="2"/>
      <c r="K141" s="34"/>
    </row>
    <row r="142" spans="1:11" ht="15.75">
      <c r="A142" s="2"/>
      <c r="B142" s="2"/>
      <c r="C142" s="2"/>
      <c r="D142" s="2"/>
      <c r="E142" s="2"/>
      <c r="F142" s="2"/>
      <c r="G142" s="34"/>
      <c r="H142" s="2"/>
      <c r="I142" s="34"/>
      <c r="J142" s="2"/>
      <c r="K142" s="34"/>
    </row>
    <row r="143" spans="1:11" ht="15.75">
      <c r="A143" s="2"/>
      <c r="B143" s="2"/>
      <c r="C143" s="2"/>
      <c r="D143" s="2"/>
      <c r="E143" s="2"/>
      <c r="F143" s="2"/>
      <c r="G143" s="34"/>
      <c r="H143" s="2"/>
      <c r="I143" s="34"/>
      <c r="J143" s="2"/>
      <c r="K143" s="34"/>
    </row>
    <row r="144" spans="1:11" ht="15.75">
      <c r="A144" s="2"/>
      <c r="B144" s="2"/>
      <c r="C144" s="2"/>
      <c r="D144" s="2"/>
      <c r="E144" s="2"/>
      <c r="F144" s="2"/>
      <c r="G144" s="34"/>
      <c r="H144" s="2"/>
      <c r="I144" s="34"/>
      <c r="J144" s="2"/>
      <c r="K144" s="34"/>
    </row>
    <row r="145" spans="1:11" ht="15.75">
      <c r="A145" s="2"/>
      <c r="B145" s="2"/>
      <c r="C145" s="2"/>
      <c r="D145" s="2"/>
      <c r="E145" s="2"/>
      <c r="F145" s="2"/>
      <c r="G145" s="34"/>
      <c r="H145" s="2"/>
      <c r="I145" s="34"/>
      <c r="J145" s="2"/>
      <c r="K145" s="34"/>
    </row>
    <row r="146" spans="1:11" ht="15.75">
      <c r="A146" s="2"/>
      <c r="B146" s="2"/>
      <c r="C146" s="2"/>
      <c r="D146" s="2"/>
      <c r="E146" s="2"/>
      <c r="F146" s="2"/>
      <c r="G146" s="34"/>
      <c r="H146" s="2"/>
      <c r="I146" s="34"/>
      <c r="J146" s="2"/>
      <c r="K146" s="34"/>
    </row>
    <row r="147" spans="1:11" ht="15.75">
      <c r="A147" s="2"/>
      <c r="B147" s="2"/>
      <c r="C147" s="2"/>
      <c r="D147" s="2"/>
      <c r="E147" s="2"/>
      <c r="F147" s="2"/>
      <c r="G147" s="34"/>
      <c r="H147" s="2"/>
      <c r="I147" s="34"/>
      <c r="J147" s="2"/>
      <c r="K147" s="34"/>
    </row>
    <row r="148" spans="1:11" ht="15.75">
      <c r="A148" s="2"/>
      <c r="B148" s="2"/>
      <c r="C148" s="2"/>
      <c r="D148" s="2"/>
      <c r="E148" s="2"/>
      <c r="F148" s="2"/>
      <c r="G148" s="34"/>
      <c r="H148" s="2"/>
      <c r="I148" s="34"/>
      <c r="J148" s="2"/>
      <c r="K148" s="34"/>
    </row>
    <row r="149" spans="1:11" ht="15.75">
      <c r="A149" s="2"/>
      <c r="B149" s="2"/>
      <c r="C149" s="2"/>
      <c r="D149" s="2"/>
      <c r="E149" s="2"/>
      <c r="F149" s="2"/>
      <c r="G149" s="34"/>
      <c r="H149" s="2"/>
      <c r="I149" s="34"/>
      <c r="J149" s="2"/>
      <c r="K149" s="34"/>
    </row>
    <row r="150" spans="1:11" ht="15.75">
      <c r="A150" s="2"/>
      <c r="B150" s="2"/>
      <c r="C150" s="2"/>
      <c r="D150" s="2"/>
      <c r="E150" s="2"/>
      <c r="F150" s="2"/>
      <c r="G150" s="34"/>
      <c r="H150" s="2"/>
      <c r="I150" s="34"/>
      <c r="J150" s="2"/>
      <c r="K150" s="34"/>
    </row>
    <row r="151" spans="1:11" ht="15.75">
      <c r="A151" s="2"/>
      <c r="B151" s="2"/>
      <c r="C151" s="2"/>
      <c r="D151" s="2"/>
      <c r="E151" s="2"/>
      <c r="F151" s="2"/>
      <c r="G151" s="34"/>
      <c r="H151" s="2"/>
      <c r="I151" s="34"/>
      <c r="J151" s="2"/>
      <c r="K151" s="34"/>
    </row>
    <row r="152" spans="1:11" ht="15.75">
      <c r="A152" s="2"/>
      <c r="B152" s="2"/>
      <c r="C152" s="2"/>
      <c r="D152" s="2"/>
      <c r="E152" s="2"/>
      <c r="F152" s="2"/>
      <c r="G152" s="34"/>
      <c r="H152" s="2"/>
      <c r="I152" s="34"/>
      <c r="J152" s="2"/>
      <c r="K152" s="34"/>
    </row>
    <row r="153" spans="1:11" ht="15.75">
      <c r="A153" s="2"/>
      <c r="B153" s="2"/>
      <c r="C153" s="2"/>
      <c r="D153" s="2"/>
      <c r="E153" s="2"/>
      <c r="F153" s="2"/>
      <c r="G153" s="34"/>
      <c r="H153" s="2"/>
      <c r="I153" s="34"/>
      <c r="J153" s="2"/>
      <c r="K153" s="34"/>
    </row>
    <row r="154" spans="1:11" ht="15.75">
      <c r="A154" s="2"/>
      <c r="B154" s="2"/>
      <c r="C154" s="2"/>
      <c r="D154" s="2"/>
      <c r="E154" s="2"/>
      <c r="F154" s="2"/>
      <c r="G154" s="34"/>
      <c r="H154" s="2"/>
      <c r="I154" s="34"/>
      <c r="J154" s="2"/>
      <c r="K154" s="34"/>
    </row>
    <row r="155" spans="1:11" ht="15.75">
      <c r="A155" s="2"/>
      <c r="B155" s="2"/>
      <c r="C155" s="2"/>
      <c r="D155" s="2"/>
      <c r="E155" s="2"/>
      <c r="F155" s="2"/>
      <c r="G155" s="34"/>
      <c r="H155" s="2"/>
      <c r="I155" s="34"/>
      <c r="J155" s="2"/>
      <c r="K155" s="34"/>
    </row>
    <row r="156" spans="1:11" ht="15.75">
      <c r="A156" s="2"/>
      <c r="B156" s="2"/>
      <c r="C156" s="2"/>
      <c r="D156" s="2"/>
      <c r="E156" s="2"/>
      <c r="F156" s="2"/>
      <c r="G156" s="34"/>
      <c r="H156" s="2"/>
      <c r="I156" s="34"/>
      <c r="J156" s="2"/>
      <c r="K156" s="34"/>
    </row>
    <row r="157" spans="1:11" ht="15.75">
      <c r="A157" s="2"/>
      <c r="B157" s="2"/>
      <c r="C157" s="2"/>
      <c r="D157" s="2"/>
      <c r="E157" s="2"/>
      <c r="F157" s="2"/>
      <c r="G157" s="34"/>
      <c r="H157" s="2"/>
      <c r="I157" s="34"/>
      <c r="J157" s="2"/>
      <c r="K157" s="34"/>
    </row>
    <row r="158" spans="1:11" ht="15.75">
      <c r="A158" s="2"/>
      <c r="B158" s="2"/>
      <c r="C158" s="2"/>
      <c r="D158" s="2"/>
      <c r="E158" s="2"/>
      <c r="F158" s="2"/>
      <c r="G158" s="34"/>
      <c r="H158" s="2"/>
      <c r="I158" s="34"/>
      <c r="J158" s="2"/>
      <c r="K158" s="34"/>
    </row>
    <row r="159" spans="1:11" ht="15.75">
      <c r="A159" s="2"/>
      <c r="B159" s="2"/>
      <c r="C159" s="2"/>
      <c r="D159" s="2"/>
      <c r="E159" s="2"/>
      <c r="F159" s="2"/>
      <c r="G159" s="34"/>
      <c r="H159" s="2"/>
      <c r="I159" s="34"/>
      <c r="J159" s="2"/>
      <c r="K159" s="34"/>
    </row>
    <row r="160" spans="1:11" ht="15.75">
      <c r="A160" s="2"/>
      <c r="B160" s="2"/>
      <c r="C160" s="2"/>
      <c r="D160" s="2"/>
      <c r="E160" s="2"/>
      <c r="F160" s="2"/>
      <c r="G160" s="34"/>
      <c r="H160" s="2"/>
      <c r="I160" s="34"/>
      <c r="J160" s="2"/>
      <c r="K160" s="34"/>
    </row>
    <row r="161" spans="1:11" ht="15.75">
      <c r="A161" s="2"/>
      <c r="B161" s="2"/>
      <c r="C161" s="2"/>
      <c r="D161" s="2"/>
      <c r="E161" s="2"/>
      <c r="F161" s="2"/>
      <c r="G161" s="34"/>
      <c r="H161" s="2"/>
      <c r="I161" s="34"/>
      <c r="J161" s="2"/>
      <c r="K161" s="34"/>
    </row>
    <row r="162" spans="1:11" ht="15.75">
      <c r="A162" s="2"/>
      <c r="B162" s="2"/>
      <c r="C162" s="2"/>
      <c r="D162" s="2"/>
      <c r="E162" s="2"/>
      <c r="F162" s="2"/>
      <c r="G162" s="34"/>
      <c r="H162" s="2"/>
      <c r="I162" s="34"/>
      <c r="J162" s="2"/>
      <c r="K162" s="34"/>
    </row>
    <row r="163" spans="1:11" ht="15.75">
      <c r="A163" s="2"/>
      <c r="B163" s="2"/>
      <c r="C163" s="2"/>
      <c r="D163" s="2"/>
      <c r="E163" s="2"/>
      <c r="F163" s="2"/>
      <c r="G163" s="34"/>
      <c r="H163" s="2"/>
      <c r="I163" s="34"/>
      <c r="J163" s="2"/>
      <c r="K163" s="34"/>
    </row>
    <row r="164" spans="1:11" ht="15.75">
      <c r="A164" s="2"/>
      <c r="B164" s="2"/>
      <c r="C164" s="2"/>
      <c r="D164" s="2"/>
      <c r="E164" s="2"/>
      <c r="F164" s="2"/>
      <c r="G164" s="34"/>
      <c r="H164" s="2"/>
      <c r="I164" s="34"/>
      <c r="J164" s="2"/>
      <c r="K164" s="34"/>
    </row>
    <row r="165" spans="1:11" ht="15.75">
      <c r="A165" s="2"/>
      <c r="B165" s="2"/>
      <c r="C165" s="2"/>
      <c r="D165" s="2"/>
      <c r="E165" s="2"/>
      <c r="F165" s="2"/>
      <c r="G165" s="34"/>
      <c r="H165" s="2"/>
      <c r="I165" s="34"/>
      <c r="J165" s="2"/>
      <c r="K165" s="34"/>
    </row>
    <row r="166" spans="1:11" ht="15.75">
      <c r="A166" s="2"/>
      <c r="B166" s="2"/>
      <c r="C166" s="2"/>
      <c r="D166" s="2"/>
      <c r="E166" s="2"/>
      <c r="F166" s="2"/>
      <c r="G166" s="34"/>
      <c r="H166" s="2"/>
      <c r="I166" s="34"/>
      <c r="J166" s="2"/>
      <c r="K166" s="34"/>
    </row>
    <row r="167" spans="1:11" ht="15.75">
      <c r="A167" s="2"/>
      <c r="B167" s="2"/>
      <c r="C167" s="2"/>
      <c r="D167" s="2"/>
      <c r="E167" s="2"/>
      <c r="F167" s="2"/>
      <c r="G167" s="34"/>
      <c r="H167" s="2"/>
      <c r="I167" s="34"/>
      <c r="J167" s="2"/>
      <c r="K167" s="34"/>
    </row>
    <row r="168" spans="1:11" ht="15.75">
      <c r="A168" s="2"/>
      <c r="B168" s="2"/>
      <c r="C168" s="2"/>
      <c r="D168" s="2"/>
      <c r="E168" s="2"/>
      <c r="F168" s="2"/>
      <c r="G168" s="34"/>
      <c r="H168" s="2"/>
      <c r="I168" s="34"/>
      <c r="J168" s="2"/>
      <c r="K168" s="34"/>
    </row>
    <row r="169" spans="1:11" ht="15.75">
      <c r="A169" s="2"/>
      <c r="B169" s="2"/>
      <c r="C169" s="2"/>
      <c r="D169" s="2"/>
      <c r="E169" s="2"/>
      <c r="F169" s="2"/>
      <c r="G169" s="34"/>
      <c r="H169" s="2"/>
      <c r="I169" s="34"/>
      <c r="J169" s="2"/>
      <c r="K169" s="34"/>
    </row>
    <row r="170" spans="1:11" ht="15.75">
      <c r="A170" s="2"/>
      <c r="B170" s="2"/>
      <c r="C170" s="2"/>
      <c r="D170" s="2"/>
      <c r="E170" s="2"/>
      <c r="F170" s="2"/>
      <c r="G170" s="34"/>
      <c r="H170" s="2"/>
      <c r="I170" s="34"/>
      <c r="J170" s="2"/>
      <c r="K170" s="34"/>
    </row>
    <row r="171" spans="1:11" ht="15.75">
      <c r="A171" s="2"/>
      <c r="B171" s="2"/>
      <c r="C171" s="2"/>
      <c r="D171" s="2"/>
      <c r="E171" s="2"/>
      <c r="F171" s="2"/>
      <c r="G171" s="34"/>
      <c r="H171" s="2"/>
      <c r="I171" s="34"/>
      <c r="J171" s="2"/>
      <c r="K171" s="34"/>
    </row>
    <row r="172" spans="1:11" ht="15.75">
      <c r="A172" s="2"/>
      <c r="B172" s="2"/>
      <c r="C172" s="2"/>
      <c r="D172" s="2"/>
      <c r="E172" s="2"/>
      <c r="F172" s="2"/>
      <c r="G172" s="34"/>
      <c r="H172" s="2"/>
      <c r="I172" s="34"/>
      <c r="J172" s="2"/>
      <c r="K172" s="34"/>
    </row>
    <row r="173" spans="1:11" ht="15.75">
      <c r="A173" s="2"/>
      <c r="B173" s="2"/>
      <c r="C173" s="2"/>
      <c r="D173" s="2"/>
      <c r="E173" s="2"/>
      <c r="F173" s="2"/>
      <c r="G173" s="34"/>
      <c r="H173" s="2"/>
      <c r="I173" s="34"/>
      <c r="J173" s="2"/>
      <c r="K173" s="34"/>
    </row>
    <row r="174" spans="1:11" ht="15.75">
      <c r="A174" s="2"/>
      <c r="B174" s="2"/>
      <c r="C174" s="2"/>
      <c r="D174" s="2"/>
      <c r="E174" s="2"/>
      <c r="F174" s="2"/>
      <c r="G174" s="34"/>
      <c r="H174" s="2"/>
      <c r="I174" s="34"/>
      <c r="J174" s="2"/>
      <c r="K174" s="34"/>
    </row>
    <row r="175" spans="1:11" ht="15.75">
      <c r="A175" s="2"/>
      <c r="B175" s="2"/>
      <c r="C175" s="2"/>
      <c r="D175" s="2"/>
      <c r="E175" s="2"/>
      <c r="F175" s="2"/>
      <c r="G175" s="34"/>
      <c r="H175" s="2"/>
      <c r="I175" s="34"/>
      <c r="J175" s="2"/>
      <c r="K175" s="34"/>
    </row>
    <row r="176" spans="1:11" ht="15.75">
      <c r="A176" s="2"/>
      <c r="B176" s="2"/>
      <c r="C176" s="2"/>
      <c r="D176" s="2"/>
      <c r="E176" s="2"/>
      <c r="F176" s="2"/>
      <c r="G176" s="34"/>
      <c r="H176" s="2"/>
      <c r="I176" s="34"/>
      <c r="J176" s="2"/>
      <c r="K176" s="34"/>
    </row>
    <row r="177" spans="1:11" ht="15.75">
      <c r="A177" s="2"/>
      <c r="B177" s="2"/>
      <c r="C177" s="2"/>
      <c r="D177" s="2"/>
      <c r="E177" s="2"/>
      <c r="F177" s="2"/>
      <c r="G177" s="34"/>
      <c r="H177" s="2"/>
      <c r="I177" s="34"/>
      <c r="J177" s="2"/>
      <c r="K177" s="34"/>
    </row>
    <row r="178" spans="1:11" ht="15.75">
      <c r="A178" s="2"/>
      <c r="B178" s="2"/>
      <c r="C178" s="2"/>
      <c r="D178" s="2"/>
      <c r="E178" s="2"/>
      <c r="F178" s="2"/>
      <c r="G178" s="34"/>
      <c r="H178" s="2"/>
      <c r="I178" s="34"/>
      <c r="J178" s="2"/>
      <c r="K178" s="34"/>
    </row>
    <row r="179" spans="1:11" ht="15.75">
      <c r="A179" s="2"/>
      <c r="B179" s="2"/>
      <c r="C179" s="2"/>
      <c r="D179" s="2"/>
      <c r="E179" s="2"/>
      <c r="F179" s="2"/>
      <c r="G179" s="34"/>
      <c r="H179" s="2"/>
      <c r="I179" s="34"/>
      <c r="J179" s="2"/>
      <c r="K179" s="34"/>
    </row>
    <row r="180" spans="1:11" ht="15.75">
      <c r="A180" s="2"/>
      <c r="B180" s="2"/>
      <c r="C180" s="2"/>
      <c r="D180" s="2"/>
      <c r="E180" s="2"/>
      <c r="F180" s="2"/>
      <c r="G180" s="34"/>
      <c r="H180" s="2"/>
      <c r="I180" s="34"/>
      <c r="J180" s="2"/>
      <c r="K180" s="34"/>
    </row>
    <row r="181" spans="1:11" ht="15.75">
      <c r="A181" s="2"/>
      <c r="B181" s="2"/>
      <c r="C181" s="2"/>
      <c r="D181" s="2"/>
      <c r="E181" s="2"/>
      <c r="F181" s="2"/>
      <c r="G181" s="34"/>
      <c r="H181" s="2"/>
      <c r="I181" s="34"/>
      <c r="J181" s="2"/>
      <c r="K181" s="34"/>
    </row>
    <row r="182" spans="1:11" ht="15.75">
      <c r="A182" s="2"/>
      <c r="B182" s="2"/>
      <c r="C182" s="2"/>
      <c r="D182" s="2"/>
      <c r="E182" s="2"/>
      <c r="F182" s="2"/>
      <c r="G182" s="34"/>
      <c r="H182" s="2"/>
      <c r="I182" s="34"/>
      <c r="J182" s="2"/>
      <c r="K182" s="34"/>
    </row>
    <row r="183" spans="1:11" ht="15.75">
      <c r="A183" s="2"/>
      <c r="B183" s="2"/>
      <c r="C183" s="2"/>
      <c r="D183" s="2"/>
      <c r="E183" s="2"/>
      <c r="F183" s="2"/>
      <c r="G183" s="34"/>
      <c r="H183" s="2"/>
      <c r="I183" s="34"/>
      <c r="J183" s="2"/>
      <c r="K183" s="34"/>
    </row>
    <row r="184" spans="1:11" ht="15.75">
      <c r="A184" s="2"/>
      <c r="B184" s="2"/>
      <c r="C184" s="2"/>
      <c r="D184" s="2"/>
      <c r="E184" s="2"/>
      <c r="F184" s="2"/>
      <c r="G184" s="34"/>
      <c r="H184" s="2"/>
      <c r="I184" s="34"/>
      <c r="J184" s="2"/>
      <c r="K184" s="34"/>
    </row>
    <row r="185" spans="1:11" ht="15.75">
      <c r="A185" s="2"/>
      <c r="B185" s="2"/>
      <c r="C185" s="2"/>
      <c r="D185" s="2"/>
      <c r="E185" s="2"/>
      <c r="F185" s="2"/>
      <c r="G185" s="34"/>
      <c r="H185" s="2"/>
      <c r="I185" s="34"/>
      <c r="J185" s="2"/>
      <c r="K185" s="34"/>
    </row>
    <row r="186" spans="1:11" ht="15.75">
      <c r="A186" s="2"/>
      <c r="B186" s="2"/>
      <c r="C186" s="2"/>
      <c r="D186" s="2"/>
      <c r="E186" s="2"/>
      <c r="F186" s="2"/>
      <c r="G186" s="34"/>
      <c r="H186" s="2"/>
      <c r="I186" s="34"/>
      <c r="J186" s="2"/>
      <c r="K186" s="34"/>
    </row>
    <row r="187" spans="1:11" ht="15.75">
      <c r="A187" s="2"/>
      <c r="B187" s="2"/>
      <c r="C187" s="2"/>
      <c r="D187" s="2"/>
      <c r="E187" s="2"/>
      <c r="F187" s="2"/>
      <c r="G187" s="34"/>
      <c r="H187" s="2"/>
      <c r="I187" s="34"/>
      <c r="J187" s="2"/>
      <c r="K187" s="34"/>
    </row>
    <row r="188" spans="1:11" ht="15.75">
      <c r="A188" s="2"/>
      <c r="B188" s="2"/>
      <c r="C188" s="2"/>
      <c r="D188" s="2"/>
      <c r="E188" s="2"/>
      <c r="F188" s="2"/>
      <c r="G188" s="34"/>
      <c r="H188" s="2"/>
      <c r="I188" s="34"/>
      <c r="J188" s="2"/>
      <c r="K188" s="34"/>
    </row>
    <row r="189" spans="1:11" ht="15.75">
      <c r="A189" s="2"/>
      <c r="B189" s="2"/>
      <c r="C189" s="2"/>
      <c r="D189" s="2"/>
      <c r="E189" s="2"/>
      <c r="F189" s="2"/>
      <c r="G189" s="34"/>
      <c r="H189" s="2"/>
      <c r="I189" s="34"/>
      <c r="J189" s="2"/>
      <c r="K189" s="34"/>
    </row>
    <row r="190" spans="1:11" ht="15.75">
      <c r="A190" s="2"/>
      <c r="B190" s="2"/>
      <c r="C190" s="2"/>
      <c r="D190" s="2"/>
      <c r="E190" s="2"/>
      <c r="F190" s="2"/>
      <c r="G190" s="34"/>
      <c r="H190" s="2"/>
      <c r="I190" s="34"/>
      <c r="J190" s="2"/>
      <c r="K190" s="34"/>
    </row>
    <row r="191" spans="1:11" ht="15.75">
      <c r="A191" s="2"/>
      <c r="B191" s="2"/>
      <c r="C191" s="2"/>
      <c r="D191" s="2"/>
      <c r="E191" s="2"/>
      <c r="F191" s="2"/>
      <c r="G191" s="34"/>
      <c r="H191" s="2"/>
      <c r="I191" s="34"/>
      <c r="J191" s="2"/>
      <c r="K191" s="34"/>
    </row>
    <row r="192" spans="1:11" ht="15.75">
      <c r="A192" s="2"/>
      <c r="B192" s="2"/>
      <c r="C192" s="2"/>
      <c r="D192" s="2"/>
      <c r="E192" s="2"/>
      <c r="F192" s="2"/>
      <c r="G192" s="34"/>
      <c r="H192" s="2"/>
      <c r="I192" s="34"/>
      <c r="J192" s="2"/>
      <c r="K192" s="34"/>
    </row>
    <row r="193" spans="1:11" ht="15.75">
      <c r="A193" s="2"/>
      <c r="B193" s="2"/>
      <c r="C193" s="2"/>
      <c r="D193" s="2"/>
      <c r="E193" s="2"/>
      <c r="F193" s="2"/>
      <c r="G193" s="34"/>
      <c r="H193" s="2"/>
      <c r="I193" s="34"/>
      <c r="J193" s="2"/>
      <c r="K193" s="34"/>
    </row>
    <row r="194" spans="1:11" ht="15.75">
      <c r="A194" s="2"/>
      <c r="B194" s="2"/>
      <c r="C194" s="2"/>
      <c r="D194" s="2"/>
      <c r="E194" s="2"/>
      <c r="F194" s="2"/>
      <c r="G194" s="34"/>
      <c r="H194" s="2"/>
      <c r="I194" s="34"/>
      <c r="J194" s="2"/>
      <c r="K194" s="34"/>
    </row>
    <row r="195" spans="1:11" ht="15.75">
      <c r="A195" s="2"/>
      <c r="B195" s="2"/>
      <c r="C195" s="2"/>
      <c r="D195" s="2"/>
      <c r="E195" s="2"/>
      <c r="F195" s="2"/>
      <c r="G195" s="34"/>
      <c r="H195" s="2"/>
      <c r="I195" s="34"/>
      <c r="J195" s="2"/>
      <c r="K195" s="34"/>
    </row>
    <row r="196" spans="1:11" ht="15.75">
      <c r="A196" s="2"/>
      <c r="B196" s="2"/>
      <c r="C196" s="2"/>
      <c r="D196" s="2"/>
      <c r="E196" s="2"/>
      <c r="F196" s="2"/>
      <c r="G196" s="34"/>
      <c r="H196" s="2"/>
      <c r="I196" s="34"/>
      <c r="J196" s="2"/>
      <c r="K196" s="34"/>
    </row>
    <row r="197" spans="1:11" ht="15.75">
      <c r="A197" s="2"/>
      <c r="B197" s="2"/>
      <c r="C197" s="2"/>
      <c r="D197" s="2"/>
      <c r="E197" s="2"/>
      <c r="F197" s="2"/>
      <c r="G197" s="34"/>
      <c r="H197" s="2"/>
      <c r="I197" s="34"/>
      <c r="J197" s="2"/>
      <c r="K197" s="34"/>
    </row>
    <row r="198" spans="1:11" ht="15.75">
      <c r="A198" s="2"/>
      <c r="B198" s="2"/>
      <c r="C198" s="2"/>
      <c r="D198" s="2"/>
      <c r="E198" s="2"/>
      <c r="F198" s="2"/>
      <c r="G198" s="34"/>
      <c r="H198" s="2"/>
      <c r="I198" s="34"/>
      <c r="J198" s="2"/>
      <c r="K198" s="34"/>
    </row>
    <row r="199" spans="1:11" ht="15.75">
      <c r="A199" s="2"/>
      <c r="B199" s="2"/>
      <c r="C199" s="2"/>
      <c r="D199" s="2"/>
      <c r="E199" s="2"/>
      <c r="F199" s="2"/>
      <c r="G199" s="34"/>
      <c r="H199" s="2"/>
      <c r="I199" s="34"/>
      <c r="J199" s="2"/>
      <c r="K199" s="34"/>
    </row>
    <row r="200" spans="1:11" ht="15.75">
      <c r="A200" s="2"/>
      <c r="B200" s="2"/>
      <c r="C200" s="2"/>
      <c r="D200" s="2"/>
      <c r="E200" s="2"/>
      <c r="F200" s="2"/>
      <c r="G200" s="34"/>
      <c r="H200" s="2"/>
      <c r="I200" s="34"/>
      <c r="J200" s="2"/>
      <c r="K200" s="34"/>
    </row>
    <row r="201" spans="1:11" ht="15.75">
      <c r="A201" s="2"/>
      <c r="B201" s="2"/>
      <c r="C201" s="2"/>
      <c r="D201" s="2"/>
      <c r="E201" s="2"/>
      <c r="F201" s="2"/>
      <c r="G201" s="34"/>
      <c r="H201" s="2"/>
      <c r="I201" s="34"/>
      <c r="J201" s="2"/>
      <c r="K201" s="34"/>
    </row>
    <row r="202" spans="1:11" ht="15.75">
      <c r="A202" s="2"/>
      <c r="B202" s="2"/>
      <c r="C202" s="2"/>
      <c r="D202" s="2"/>
      <c r="E202" s="2"/>
      <c r="F202" s="2"/>
      <c r="G202" s="34"/>
      <c r="H202" s="2"/>
      <c r="I202" s="34"/>
      <c r="J202" s="2"/>
      <c r="K202" s="34"/>
    </row>
    <row r="203" spans="1:11" ht="15.75">
      <c r="A203" s="2"/>
      <c r="B203" s="2"/>
      <c r="C203" s="2"/>
      <c r="D203" s="2"/>
      <c r="E203" s="2"/>
      <c r="F203" s="2"/>
      <c r="G203" s="34"/>
      <c r="H203" s="2"/>
      <c r="I203" s="34"/>
      <c r="J203" s="2"/>
      <c r="K203" s="34"/>
    </row>
    <row r="204" spans="1:11" ht="15.75">
      <c r="A204" s="2"/>
      <c r="B204" s="2"/>
      <c r="C204" s="2"/>
      <c r="D204" s="2"/>
      <c r="E204" s="2"/>
      <c r="F204" s="2"/>
      <c r="G204" s="34"/>
      <c r="H204" s="2"/>
      <c r="I204" s="34"/>
      <c r="J204" s="2"/>
      <c r="K204" s="34"/>
    </row>
    <row r="205" spans="1:11" ht="15.75">
      <c r="A205" s="2"/>
      <c r="B205" s="2"/>
      <c r="C205" s="2"/>
      <c r="D205" s="2"/>
      <c r="E205" s="2"/>
      <c r="F205" s="2"/>
      <c r="G205" s="34"/>
      <c r="H205" s="2"/>
      <c r="I205" s="34"/>
      <c r="J205" s="2"/>
      <c r="K205" s="34"/>
    </row>
    <row r="206" spans="1:11" ht="15.75">
      <c r="A206" s="2"/>
      <c r="B206" s="2"/>
      <c r="C206" s="2"/>
      <c r="D206" s="2"/>
      <c r="E206" s="2"/>
      <c r="F206" s="2"/>
      <c r="G206" s="34"/>
      <c r="H206" s="2"/>
      <c r="I206" s="34"/>
      <c r="J206" s="2"/>
      <c r="K206" s="34"/>
    </row>
    <row r="207" spans="1:11" ht="15.75">
      <c r="A207" s="2"/>
      <c r="B207" s="2"/>
      <c r="C207" s="2"/>
      <c r="D207" s="2"/>
      <c r="E207" s="2"/>
      <c r="F207" s="2"/>
      <c r="G207" s="34"/>
      <c r="H207" s="2"/>
      <c r="I207" s="34"/>
      <c r="J207" s="2"/>
      <c r="K207" s="34"/>
    </row>
    <row r="208" spans="1:11" ht="15.75">
      <c r="A208" s="2"/>
      <c r="B208" s="2"/>
      <c r="C208" s="2"/>
      <c r="D208" s="2"/>
      <c r="E208" s="2"/>
      <c r="F208" s="2"/>
      <c r="G208" s="34"/>
      <c r="H208" s="2"/>
      <c r="I208" s="34"/>
      <c r="J208" s="2"/>
      <c r="K208" s="34"/>
    </row>
    <row r="209" spans="1:11" ht="15.75">
      <c r="A209" s="2"/>
      <c r="B209" s="2"/>
      <c r="C209" s="2"/>
      <c r="D209" s="2"/>
      <c r="E209" s="2"/>
      <c r="F209" s="2"/>
      <c r="G209" s="34"/>
      <c r="H209" s="2"/>
      <c r="I209" s="34"/>
      <c r="J209" s="2"/>
      <c r="K209" s="34"/>
    </row>
    <row r="210" spans="1:11" ht="15.75">
      <c r="A210" s="2"/>
      <c r="B210" s="2"/>
      <c r="C210" s="2"/>
      <c r="D210" s="2"/>
      <c r="E210" s="2"/>
      <c r="F210" s="2"/>
      <c r="G210" s="34"/>
      <c r="H210" s="2"/>
      <c r="I210" s="34"/>
      <c r="J210" s="2"/>
      <c r="K210" s="34"/>
    </row>
    <row r="211" spans="1:11" ht="15.75">
      <c r="A211" s="2"/>
      <c r="B211" s="2"/>
      <c r="C211" s="2"/>
      <c r="D211" s="2"/>
      <c r="E211" s="2"/>
      <c r="F211" s="2"/>
      <c r="G211" s="34"/>
      <c r="H211" s="2"/>
      <c r="I211" s="34"/>
      <c r="J211" s="2"/>
      <c r="K211" s="34"/>
    </row>
    <row r="212" spans="1:11" ht="15.75">
      <c r="A212" s="2"/>
      <c r="B212" s="2"/>
      <c r="C212" s="2"/>
      <c r="D212" s="2"/>
      <c r="E212" s="2"/>
      <c r="F212" s="2"/>
      <c r="G212" s="34"/>
      <c r="H212" s="2"/>
      <c r="I212" s="34"/>
    </row>
    <row r="213" spans="1:11" ht="15.75">
      <c r="A213" s="2"/>
      <c r="B213" s="2"/>
      <c r="C213" s="2"/>
      <c r="D213" s="2"/>
      <c r="E213" s="2"/>
      <c r="F213" s="2"/>
      <c r="G213" s="34"/>
      <c r="H213" s="2"/>
      <c r="I213" s="34"/>
    </row>
    <row r="214" spans="1:11" ht="15.75">
      <c r="A214" s="2"/>
      <c r="B214" s="2"/>
      <c r="C214" s="2"/>
      <c r="D214" s="2"/>
      <c r="E214" s="2"/>
      <c r="F214" s="2"/>
      <c r="G214" s="34"/>
      <c r="H214" s="2"/>
      <c r="I214" s="34"/>
    </row>
    <row r="215" spans="1:11" ht="15.75">
      <c r="A215" s="2"/>
      <c r="B215" s="2"/>
      <c r="C215" s="2"/>
      <c r="D215" s="2"/>
      <c r="E215" s="2"/>
      <c r="F215" s="2"/>
      <c r="G215" s="34"/>
      <c r="H215" s="2"/>
      <c r="I215" s="34"/>
    </row>
    <row r="216" spans="1:11" ht="15.75">
      <c r="A216" s="2"/>
      <c r="B216" s="2"/>
      <c r="C216" s="2"/>
      <c r="D216" s="2"/>
      <c r="E216" s="2"/>
      <c r="F216" s="2"/>
      <c r="G216" s="34"/>
      <c r="H216" s="2"/>
      <c r="I216" s="34"/>
    </row>
    <row r="217" spans="1:11" ht="15.75">
      <c r="A217" s="2"/>
      <c r="B217" s="2"/>
      <c r="C217" s="2"/>
      <c r="D217" s="2"/>
      <c r="E217" s="2"/>
      <c r="F217" s="2"/>
      <c r="G217" s="34"/>
      <c r="H217" s="2"/>
      <c r="I217" s="34"/>
    </row>
    <row r="218" spans="1:11" ht="15.75">
      <c r="A218" s="2"/>
      <c r="B218" s="2"/>
      <c r="C218" s="2"/>
      <c r="D218" s="2"/>
      <c r="E218" s="2"/>
      <c r="F218" s="2"/>
      <c r="G218" s="34"/>
      <c r="H218" s="2"/>
      <c r="I218" s="34"/>
    </row>
    <row r="219" spans="1:11" ht="15.75">
      <c r="A219" s="2"/>
      <c r="B219" s="2"/>
      <c r="C219" s="2"/>
      <c r="D219" s="2"/>
      <c r="E219" s="2"/>
      <c r="F219" s="2"/>
      <c r="G219" s="34"/>
      <c r="H219" s="2"/>
      <c r="I219" s="34"/>
    </row>
    <row r="220" spans="1:11" ht="15.75">
      <c r="A220" s="2"/>
      <c r="B220" s="2"/>
      <c r="C220" s="2"/>
      <c r="D220" s="2"/>
      <c r="E220" s="2"/>
      <c r="F220" s="2"/>
      <c r="G220" s="34"/>
      <c r="H220" s="2"/>
      <c r="I220" s="34"/>
    </row>
    <row r="221" spans="1:11" ht="15.75">
      <c r="A221" s="2"/>
      <c r="B221" s="2"/>
      <c r="C221" s="2"/>
      <c r="D221" s="2"/>
      <c r="E221" s="2"/>
      <c r="F221" s="2"/>
      <c r="G221" s="34"/>
      <c r="H221" s="2"/>
      <c r="I221" s="34"/>
    </row>
    <row r="222" spans="1:11" ht="15.75">
      <c r="A222" s="2"/>
      <c r="B222" s="2"/>
      <c r="C222" s="2"/>
      <c r="D222" s="2"/>
      <c r="E222" s="2"/>
      <c r="F222" s="2"/>
      <c r="G222" s="34"/>
      <c r="H222" s="2"/>
      <c r="I222" s="34"/>
    </row>
    <row r="223" spans="1:11" ht="15.75">
      <c r="A223" s="2"/>
      <c r="B223" s="2"/>
      <c r="C223" s="2"/>
      <c r="D223" s="2"/>
      <c r="E223" s="2"/>
      <c r="F223" s="2"/>
      <c r="G223" s="34"/>
      <c r="H223" s="2"/>
      <c r="I223" s="34"/>
    </row>
    <row r="224" spans="1:11" ht="15.75">
      <c r="A224" s="2"/>
      <c r="B224" s="2"/>
      <c r="C224" s="2"/>
      <c r="D224" s="2"/>
      <c r="E224" s="2"/>
      <c r="F224" s="2"/>
      <c r="G224" s="34"/>
      <c r="H224" s="2"/>
      <c r="I224" s="34"/>
    </row>
    <row r="225" spans="1:9" ht="15.75">
      <c r="A225" s="2"/>
      <c r="B225" s="2"/>
      <c r="C225" s="2"/>
      <c r="D225" s="2"/>
      <c r="E225" s="2"/>
      <c r="F225" s="2"/>
      <c r="G225" s="34"/>
      <c r="H225" s="2"/>
      <c r="I225" s="34"/>
    </row>
    <row r="226" spans="1:9" ht="15.75">
      <c r="A226" s="2"/>
      <c r="B226" s="2"/>
      <c r="C226" s="2"/>
      <c r="D226" s="2"/>
      <c r="E226" s="2"/>
      <c r="F226" s="2"/>
      <c r="G226" s="34"/>
      <c r="H226" s="2"/>
      <c r="I226" s="34"/>
    </row>
    <row r="227" spans="1:9" ht="15.75">
      <c r="A227" s="2"/>
      <c r="B227" s="2"/>
      <c r="C227" s="2"/>
      <c r="D227" s="2"/>
      <c r="E227" s="2"/>
      <c r="F227" s="2"/>
      <c r="G227" s="34"/>
      <c r="H227" s="2"/>
      <c r="I227" s="34"/>
    </row>
    <row r="228" spans="1:9" ht="15.75">
      <c r="A228" s="2"/>
      <c r="B228" s="2"/>
      <c r="C228" s="2"/>
      <c r="D228" s="2"/>
      <c r="E228" s="2"/>
      <c r="F228" s="2"/>
      <c r="G228" s="34"/>
      <c r="H228" s="2"/>
      <c r="I228" s="34"/>
    </row>
    <row r="229" spans="1:9" ht="15.75">
      <c r="A229" s="2"/>
      <c r="B229" s="2"/>
      <c r="C229" s="2"/>
      <c r="D229" s="2"/>
      <c r="E229" s="2"/>
      <c r="F229" s="2"/>
      <c r="G229" s="34"/>
      <c r="H229" s="2"/>
      <c r="I229" s="34"/>
    </row>
    <row r="230" spans="1:9" ht="15.75">
      <c r="A230" s="2"/>
      <c r="B230" s="2"/>
      <c r="C230" s="2"/>
      <c r="D230" s="2"/>
      <c r="E230" s="2"/>
      <c r="F230" s="2"/>
      <c r="G230" s="34"/>
      <c r="H230" s="2"/>
      <c r="I230" s="34"/>
    </row>
    <row r="231" spans="1:9" ht="15.75">
      <c r="A231" s="2"/>
      <c r="B231" s="2"/>
      <c r="C231" s="2"/>
      <c r="D231" s="2"/>
      <c r="E231" s="2"/>
      <c r="F231" s="2"/>
      <c r="G231" s="34"/>
      <c r="H231" s="2"/>
      <c r="I231" s="34"/>
    </row>
    <row r="232" spans="1:9" ht="15.75">
      <c r="A232" s="2"/>
      <c r="B232" s="2"/>
      <c r="C232" s="2"/>
      <c r="D232" s="2"/>
      <c r="E232" s="2"/>
      <c r="F232" s="2"/>
      <c r="G232" s="34"/>
      <c r="H232" s="2"/>
      <c r="I232" s="34"/>
    </row>
    <row r="233" spans="1:9" ht="15.75">
      <c r="A233" s="2"/>
      <c r="B233" s="2"/>
      <c r="C233" s="2"/>
      <c r="D233" s="2"/>
      <c r="E233" s="2"/>
      <c r="F233" s="2"/>
      <c r="G233" s="34"/>
      <c r="H233" s="2"/>
      <c r="I233" s="34"/>
    </row>
    <row r="234" spans="1:9" ht="15.75">
      <c r="A234" s="2"/>
      <c r="B234" s="2"/>
      <c r="C234" s="2"/>
      <c r="D234" s="2"/>
      <c r="E234" s="2"/>
      <c r="F234" s="2"/>
      <c r="G234" s="34"/>
      <c r="H234" s="2"/>
      <c r="I234" s="34"/>
    </row>
    <row r="235" spans="1:9" ht="15.75">
      <c r="A235" s="2"/>
      <c r="B235" s="2"/>
      <c r="C235" s="2"/>
      <c r="D235" s="2"/>
      <c r="E235" s="2"/>
      <c r="F235" s="2"/>
      <c r="G235" s="34"/>
      <c r="H235" s="2"/>
      <c r="I235" s="34"/>
    </row>
    <row r="236" spans="1:9" ht="15.75">
      <c r="A236" s="2"/>
      <c r="B236" s="2"/>
      <c r="C236" s="2"/>
      <c r="D236" s="2"/>
      <c r="E236" s="2"/>
      <c r="F236" s="2"/>
      <c r="G236" s="34"/>
      <c r="H236" s="2"/>
      <c r="I236" s="34"/>
    </row>
    <row r="237" spans="1:9" ht="15.75">
      <c r="A237" s="2"/>
      <c r="B237" s="2"/>
      <c r="C237" s="2"/>
      <c r="D237" s="2"/>
      <c r="E237" s="2"/>
      <c r="F237" s="2"/>
      <c r="G237" s="34"/>
      <c r="H237" s="2"/>
      <c r="I237" s="34"/>
    </row>
    <row r="238" spans="1:9" ht="15.75">
      <c r="A238" s="2"/>
      <c r="B238" s="2"/>
      <c r="C238" s="2"/>
      <c r="D238" s="2"/>
      <c r="E238" s="2"/>
      <c r="F238" s="2"/>
      <c r="G238" s="34"/>
      <c r="H238" s="2"/>
      <c r="I238" s="34"/>
    </row>
    <row r="239" spans="1:9" ht="15.75">
      <c r="A239" s="2"/>
      <c r="B239" s="2"/>
      <c r="C239" s="2"/>
      <c r="D239" s="2"/>
      <c r="E239" s="2"/>
      <c r="F239" s="2"/>
      <c r="G239" s="34"/>
      <c r="H239" s="2"/>
      <c r="I239" s="34"/>
    </row>
  </sheetData>
  <sheetProtection password="B5CC" sheet="1"/>
  <mergeCells count="68">
    <mergeCell ref="C105:D105"/>
    <mergeCell ref="C115:D115"/>
    <mergeCell ref="C116:D116"/>
    <mergeCell ref="C106:D106"/>
    <mergeCell ref="C107:D107"/>
    <mergeCell ref="C111:D111"/>
    <mergeCell ref="C112:D112"/>
    <mergeCell ref="C113:D113"/>
    <mergeCell ref="C114:D114"/>
    <mergeCell ref="C108:D108"/>
    <mergeCell ref="C100:D100"/>
    <mergeCell ref="C101:D101"/>
    <mergeCell ref="C102:D102"/>
    <mergeCell ref="C103:D103"/>
    <mergeCell ref="C104:D104"/>
    <mergeCell ref="F110:K110"/>
    <mergeCell ref="F73:K73"/>
    <mergeCell ref="F27:K27"/>
    <mergeCell ref="A28:C28"/>
    <mergeCell ref="C84:D84"/>
    <mergeCell ref="C74:K74"/>
    <mergeCell ref="F57:K57"/>
    <mergeCell ref="F58:K58"/>
    <mergeCell ref="F28:K28"/>
    <mergeCell ref="F38:K38"/>
    <mergeCell ref="C94:D94"/>
    <mergeCell ref="C95:D95"/>
    <mergeCell ref="C96:D96"/>
    <mergeCell ref="C97:D97"/>
    <mergeCell ref="C98:D98"/>
    <mergeCell ref="C99:D99"/>
    <mergeCell ref="C81:D81"/>
    <mergeCell ref="C82:D82"/>
    <mergeCell ref="C83:D83"/>
    <mergeCell ref="F11:K11"/>
    <mergeCell ref="F12:K12"/>
    <mergeCell ref="F40:K40"/>
    <mergeCell ref="F41:K41"/>
    <mergeCell ref="F47:K47"/>
    <mergeCell ref="F48:K48"/>
    <mergeCell ref="C68:D68"/>
    <mergeCell ref="A39:D39"/>
    <mergeCell ref="B44:D44"/>
    <mergeCell ref="B26:D26"/>
    <mergeCell ref="B37:D37"/>
    <mergeCell ref="B51:D51"/>
    <mergeCell ref="B54:D54"/>
    <mergeCell ref="C117:D117"/>
    <mergeCell ref="B71:D71"/>
    <mergeCell ref="F88:K88"/>
    <mergeCell ref="F89:K89"/>
    <mergeCell ref="F109:K109"/>
    <mergeCell ref="C90:D90"/>
    <mergeCell ref="C91:D91"/>
    <mergeCell ref="C92:D92"/>
    <mergeCell ref="C93:D93"/>
    <mergeCell ref="F85:K85"/>
    <mergeCell ref="C75:D75"/>
    <mergeCell ref="C76:D76"/>
    <mergeCell ref="C77:D77"/>
    <mergeCell ref="C78:D78"/>
    <mergeCell ref="C79:D79"/>
    <mergeCell ref="C80:D80"/>
    <mergeCell ref="A8:C8"/>
    <mergeCell ref="A1:D1"/>
    <mergeCell ref="A2:D2"/>
    <mergeCell ref="A3:D3"/>
    <mergeCell ref="F72:K72"/>
  </mergeCells>
  <conditionalFormatting sqref="A1:D3">
    <cfRule type="containsText" dxfId="262" priority="1" stopIfTrue="1" operator="containsText" text="Enter">
      <formula>NOT(ISERROR(SEARCH("Enter",A1)))</formula>
    </cfRule>
  </conditionalFormatting>
  <pageMargins left="0.7" right="0.7" top="0.75" bottom="0.75" header="0.3" footer="0.3"/>
  <pageSetup scale="58" fitToHeight="3" orientation="landscape" r:id="rId1"/>
  <headerFooter>
    <oddHeader>&amp;RPage &amp;P of &amp;N</oddHeader>
  </headerFooter>
  <rowBreaks count="2" manualBreakCount="2">
    <brk id="47" max="10" man="1"/>
    <brk id="72" max="10" man="1"/>
  </rowBreaks>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3">
    <tabColor theme="6" tint="-0.249977111117893"/>
    <pageSetUpPr autoPageBreaks="0" fitToPage="1"/>
  </sheetPr>
  <dimension ref="A1:AI72"/>
  <sheetViews>
    <sheetView showGridLines="0" zoomScaleNormal="100" workbookViewId="0">
      <pane xSplit="4" ySplit="10" topLeftCell="E11" activePane="bottomRight" state="frozen"/>
      <selection activeCell="J13" sqref="J13"/>
      <selection pane="topRight" activeCell="J13" sqref="J13"/>
      <selection pane="bottomLeft" activeCell="J13" sqref="J13"/>
      <selection pane="bottomRight" activeCell="E70" sqref="E70"/>
    </sheetView>
  </sheetViews>
  <sheetFormatPr defaultRowHeight="12.75"/>
  <cols>
    <col min="1" max="1" width="5.42578125" customWidth="1"/>
    <col min="2" max="2" width="3.85546875" customWidth="1"/>
    <col min="3" max="3" width="82" customWidth="1"/>
    <col min="4" max="4" width="10.42578125" customWidth="1"/>
    <col min="5" max="6" width="14.5703125" customWidth="1"/>
    <col min="7" max="7" width="10.5703125" customWidth="1"/>
    <col min="8" max="8" width="14.5703125" customWidth="1"/>
    <col min="9" max="9" width="10.5703125" customWidth="1"/>
    <col min="10" max="10" width="14.5703125" customWidth="1"/>
    <col min="11" max="11" width="10.5703125" customWidth="1"/>
    <col min="12" max="35" width="9.140625" style="1383" customWidth="1"/>
  </cols>
  <sheetData>
    <row r="1" spans="1:11" ht="15.75">
      <c r="A1" s="1411" t="str">
        <f>IF('BUDGET-CERTIFICATION'!$H$1="","CHARTER NAME: Enter Charter Name on BUDGET-CERTIFICATION Worksheet",(CONCATENATE("CHARTER NAME: ",'BUDGET-CERTIFICATION'!$H$1)))</f>
        <v>CHARTER NAME: Elite Academic Academy - Adult Work Force Investment</v>
      </c>
      <c r="B1" s="1411"/>
      <c r="C1" s="1411"/>
      <c r="D1" s="1411"/>
      <c r="E1" s="13"/>
      <c r="F1" s="13"/>
      <c r="G1" s="165"/>
      <c r="H1" s="13"/>
      <c r="I1" s="164"/>
      <c r="J1" s="1"/>
      <c r="K1" s="166"/>
    </row>
    <row r="2" spans="1:11" ht="15.75">
      <c r="A2" s="1411" t="str">
        <f>IF('BUDGET-CERTIFICATION'!$H$2="","CDS #: Enter Charter CDS # on BUDGET-CERTIFICATION Worksheet",(_xlfn.CONCAT("CDS #: ",'BUDGET-CERTIFICATION'!$H$2)))</f>
        <v>CDS #: 36-75051-0138107</v>
      </c>
      <c r="B2" s="1411"/>
      <c r="C2" s="1411"/>
      <c r="D2" s="1411"/>
      <c r="E2" s="13"/>
      <c r="F2" s="86"/>
      <c r="G2" s="165"/>
      <c r="H2" s="86"/>
      <c r="I2" s="165"/>
      <c r="J2" s="1"/>
      <c r="K2" s="166"/>
    </row>
    <row r="3" spans="1:11" ht="15.75">
      <c r="A3" s="1411" t="str">
        <f>IF('BUDGET-CERTIFICATION'!$H$5="","CHARTER #: Enter Charter # on BUDGET-CERTIFICATION Worksheet",(_xlfn.CONCAT("CHARTER #: ",'BUDGET-CERTIFICATION'!$H$5)))</f>
        <v>CHARTER #: 1975</v>
      </c>
      <c r="B3" s="1411"/>
      <c r="C3" s="1411"/>
      <c r="D3" s="1411"/>
      <c r="E3" s="13"/>
      <c r="F3" s="13"/>
      <c r="G3" s="164"/>
      <c r="H3" s="13"/>
      <c r="I3" s="164"/>
      <c r="J3" s="1"/>
      <c r="K3" s="166"/>
    </row>
    <row r="4" spans="1:11" ht="15.75">
      <c r="A4" s="2"/>
      <c r="B4" s="57"/>
      <c r="C4" s="57"/>
      <c r="D4" s="167" t="str">
        <f>'Budget-ADA'!I4</f>
        <v>Fiscal Year 2020-21 Budget</v>
      </c>
      <c r="E4" s="57"/>
      <c r="F4" s="57"/>
      <c r="G4" s="57"/>
      <c r="H4" s="57"/>
      <c r="I4" s="57"/>
      <c r="J4" s="57"/>
      <c r="K4" s="57"/>
    </row>
    <row r="5" spans="1:11" ht="15.75">
      <c r="A5" s="13"/>
      <c r="B5" s="13"/>
      <c r="C5" s="57"/>
      <c r="D5" s="167" t="s">
        <v>220</v>
      </c>
      <c r="E5" s="57"/>
      <c r="F5" s="57"/>
      <c r="G5" s="168"/>
      <c r="H5" s="57"/>
      <c r="I5" s="168"/>
      <c r="J5" s="1"/>
      <c r="K5" s="169"/>
    </row>
    <row r="6" spans="1:11" ht="16.5" thickBot="1">
      <c r="A6" s="1254">
        <f>Instructions!H1</f>
        <v>0</v>
      </c>
      <c r="B6" s="13"/>
      <c r="C6" s="13"/>
      <c r="D6" s="13"/>
      <c r="E6" s="13"/>
      <c r="F6" s="13"/>
      <c r="G6" s="164"/>
      <c r="H6" s="13"/>
      <c r="I6" s="164"/>
      <c r="J6" s="1"/>
      <c r="K6" s="166"/>
    </row>
    <row r="7" spans="1:11" ht="15.75">
      <c r="A7" s="283"/>
      <c r="B7" s="278"/>
      <c r="C7" s="278"/>
      <c r="D7" s="347"/>
      <c r="E7" s="348"/>
      <c r="F7" s="348"/>
      <c r="G7" s="349"/>
      <c r="H7" s="348" t="s">
        <v>2</v>
      </c>
      <c r="I7" s="349"/>
      <c r="J7" s="348" t="s">
        <v>2</v>
      </c>
      <c r="K7" s="350"/>
    </row>
    <row r="8" spans="1:11" ht="15.75">
      <c r="A8" s="1509" t="s">
        <v>22</v>
      </c>
      <c r="B8" s="1510"/>
      <c r="C8" s="1510"/>
      <c r="D8" s="58"/>
      <c r="E8" s="15" t="s">
        <v>99</v>
      </c>
      <c r="F8" s="15" t="s">
        <v>18</v>
      </c>
      <c r="G8" s="174" t="s">
        <v>19</v>
      </c>
      <c r="H8" s="15" t="s">
        <v>20</v>
      </c>
      <c r="I8" s="174" t="s">
        <v>19</v>
      </c>
      <c r="J8" s="15" t="s">
        <v>20</v>
      </c>
      <c r="K8" s="351" t="s">
        <v>19</v>
      </c>
    </row>
    <row r="9" spans="1:11" ht="15.75">
      <c r="A9" s="72"/>
      <c r="B9" s="1"/>
      <c r="C9" s="1"/>
      <c r="D9" s="58"/>
      <c r="E9" s="15" t="s">
        <v>21</v>
      </c>
      <c r="F9" s="15" t="s">
        <v>17</v>
      </c>
      <c r="G9" s="174" t="s">
        <v>23</v>
      </c>
      <c r="H9" s="15" t="s">
        <v>17</v>
      </c>
      <c r="I9" s="174" t="s">
        <v>23</v>
      </c>
      <c r="J9" s="15" t="s">
        <v>17</v>
      </c>
      <c r="K9" s="351" t="s">
        <v>23</v>
      </c>
    </row>
    <row r="10" spans="1:11" ht="16.5" thickBot="1">
      <c r="A10" s="352"/>
      <c r="B10" s="176"/>
      <c r="C10" s="176"/>
      <c r="D10" s="59"/>
      <c r="E10" s="16" t="str">
        <f>'Budget-Restricted MYP'!E10</f>
        <v>2019-20</v>
      </c>
      <c r="F10" s="16" t="str">
        <f>'Budget-Restricted MYP'!F10</f>
        <v>2020-21</v>
      </c>
      <c r="G10" s="177"/>
      <c r="H10" s="16" t="str">
        <f>'Budget-Restricted MYP'!H10</f>
        <v>2021-22</v>
      </c>
      <c r="I10" s="177"/>
      <c r="J10" s="16" t="str">
        <f>'Budget-Restricted MYP'!J10</f>
        <v>2022-23</v>
      </c>
      <c r="K10" s="353"/>
    </row>
    <row r="11" spans="1:11" ht="16.5" thickTop="1">
      <c r="A11" s="354" t="s">
        <v>1</v>
      </c>
      <c r="B11" s="1"/>
      <c r="C11" s="1"/>
      <c r="D11" s="386"/>
      <c r="E11" s="14"/>
      <c r="F11" s="1515"/>
      <c r="G11" s="1515"/>
      <c r="H11" s="1515"/>
      <c r="I11" s="1515"/>
      <c r="J11" s="1515"/>
      <c r="K11" s="1516"/>
    </row>
    <row r="12" spans="1:11" ht="15.75">
      <c r="A12" s="354"/>
      <c r="B12" s="153" t="s">
        <v>319</v>
      </c>
      <c r="C12" s="146"/>
      <c r="D12" s="146"/>
      <c r="E12" s="419"/>
      <c r="F12" s="1554"/>
      <c r="G12" s="1554"/>
      <c r="H12" s="1554"/>
      <c r="I12" s="1554"/>
      <c r="J12" s="1554"/>
      <c r="K12" s="1555"/>
    </row>
    <row r="13" spans="1:11" ht="15.75">
      <c r="A13" s="354"/>
      <c r="B13" s="153"/>
      <c r="C13" s="323" t="s">
        <v>163</v>
      </c>
      <c r="D13" s="395">
        <v>8011</v>
      </c>
      <c r="E13" s="837">
        <f>'Budget-Unrestricted MYP'!E13+'Budget-Restricted MYP'!E13</f>
        <v>752333</v>
      </c>
      <c r="F13" s="838">
        <f>'Budget-Unrestricted MYP'!F13+'Budget-Restricted MYP'!F13</f>
        <v>6462013</v>
      </c>
      <c r="G13" s="54">
        <f>IF(E13&lt;1," ",IF(F13&lt;1," ",(F13-E13)/E13))</f>
        <v>7.5892988875936584</v>
      </c>
      <c r="H13" s="840">
        <f>'Budget-Unrestricted MYP'!H13+'Budget-Restricted MYP'!H13</f>
        <v>0</v>
      </c>
      <c r="I13" s="54" t="str">
        <f>IF(F13&lt;1," ",IF(H13&lt;1," ",(H13-F13)/F13))</f>
        <v xml:space="preserve"> </v>
      </c>
      <c r="J13" s="840">
        <f>'Budget-Unrestricted MYP'!J13+'Budget-Restricted MYP'!J13</f>
        <v>0</v>
      </c>
      <c r="K13" s="420" t="str">
        <f>IF(H13&lt;1," ",IF(J13&lt;1," ",(J13-H13)/H13))</f>
        <v xml:space="preserve"> </v>
      </c>
    </row>
    <row r="14" spans="1:11" ht="15.75">
      <c r="A14" s="354"/>
      <c r="B14" s="153"/>
      <c r="C14" s="323" t="s">
        <v>164</v>
      </c>
      <c r="D14" s="395">
        <v>8012</v>
      </c>
      <c r="E14" s="837">
        <f>'Budget-Unrestricted MYP'!E14+'Budget-Restricted MYP'!E14</f>
        <v>8203</v>
      </c>
      <c r="F14" s="838">
        <f>'Budget-Unrestricted MYP'!F14+'Budget-Restricted MYP'!F14</f>
        <v>142864</v>
      </c>
      <c r="G14" s="54">
        <f>IF(E14&lt;1," ",IF(F14&lt;1," ",(F14-E14)/E14))</f>
        <v>16.416067292453981</v>
      </c>
      <c r="H14" s="840">
        <f>'Budget-Unrestricted MYP'!H14+'Budget-Restricted MYP'!H14</f>
        <v>0</v>
      </c>
      <c r="I14" s="54" t="str">
        <f>IF(F14&lt;1," ",IF(H14&lt;1," ",(H14-F14)/F14))</f>
        <v xml:space="preserve"> </v>
      </c>
      <c r="J14" s="841">
        <f>'Budget-Unrestricted MYP'!J14+'Budget-Restricted MYP'!J14</f>
        <v>0</v>
      </c>
      <c r="K14" s="420" t="str">
        <f>IF(H14&lt;1," ",IF(J14&lt;1," ",(J14-H14)/H14))</f>
        <v xml:space="preserve"> </v>
      </c>
    </row>
    <row r="15" spans="1:11" ht="15.75">
      <c r="A15" s="72"/>
      <c r="B15" s="153"/>
      <c r="C15" s="323" t="s">
        <v>317</v>
      </c>
      <c r="D15" s="395">
        <v>8019</v>
      </c>
      <c r="E15" s="837">
        <f>'Budget-Unrestricted MYP'!E15+'Budget-Restricted MYP'!E15</f>
        <v>0</v>
      </c>
      <c r="F15" s="838">
        <f>'Budget-Unrestricted MYP'!F15+'Budget-Restricted MYP'!F15</f>
        <v>0</v>
      </c>
      <c r="G15" s="54" t="str">
        <f>IF(E15&lt;1," ",IF(F15&lt;1," ",(F15-E15)/E15))</f>
        <v xml:space="preserve"> </v>
      </c>
      <c r="H15" s="840">
        <f>'Budget-Unrestricted MYP'!H15+'Budget-Restricted MYP'!H15</f>
        <v>0</v>
      </c>
      <c r="I15" s="54" t="str">
        <f>IF(F15&lt;1," ",IF(H15&lt;1," ",(H15-F15)/F15))</f>
        <v xml:space="preserve"> </v>
      </c>
      <c r="J15" s="841">
        <f>'Budget-Unrestricted MYP'!J15+'Budget-Restricted MYP'!J15</f>
        <v>0</v>
      </c>
      <c r="K15" s="420" t="str">
        <f>IF(H15&lt;1," ",IF(J15&lt;1," ",(J15-H15)/H15))</f>
        <v xml:space="preserve"> </v>
      </c>
    </row>
    <row r="16" spans="1:11" ht="15.75">
      <c r="A16" s="72"/>
      <c r="B16" s="153"/>
      <c r="C16" s="323" t="s">
        <v>318</v>
      </c>
      <c r="D16" s="395">
        <v>8096</v>
      </c>
      <c r="E16" s="837">
        <f>'Budget-Unrestricted MYP'!E16+'Budget-Restricted MYP'!E16</f>
        <v>0</v>
      </c>
      <c r="F16" s="838">
        <f>'Budget-Unrestricted MYP'!F16+'Budget-Restricted MYP'!F16</f>
        <v>149167</v>
      </c>
      <c r="G16" s="54" t="str">
        <f>IF(E16&lt;1," ",IF(F16&lt;1," ",(F16-E16)/E16))</f>
        <v xml:space="preserve"> </v>
      </c>
      <c r="H16" s="841">
        <f>'Budget-Unrestricted MYP'!H16+'Budget-Restricted MYP'!H16</f>
        <v>0</v>
      </c>
      <c r="I16" s="33" t="str">
        <f>IF(F16&lt;1," ",IF(H16&lt;1," ",(H16-F16)/F16))</f>
        <v xml:space="preserve"> </v>
      </c>
      <c r="J16" s="841">
        <f>'Budget-Unrestricted MYP'!J16+'Budget-Restricted MYP'!J16</f>
        <v>0</v>
      </c>
      <c r="K16" s="359" t="str">
        <f>IF(H16&lt;1," ",IF(J16&lt;1," ",(J16-H16)/H16))</f>
        <v xml:space="preserve"> </v>
      </c>
    </row>
    <row r="17" spans="1:11" ht="15.75">
      <c r="A17" s="72"/>
      <c r="B17" s="153" t="s">
        <v>320</v>
      </c>
      <c r="C17" s="323"/>
      <c r="D17" s="395" t="s">
        <v>105</v>
      </c>
      <c r="E17" s="837">
        <f>'Budget-Unrestricted MYP'!E17+'Budget-Restricted MYP'!E17</f>
        <v>0</v>
      </c>
      <c r="F17" s="839">
        <f>'Budget-Unrestricted MYP'!F17+'Budget-Restricted MYP'!F17</f>
        <v>0</v>
      </c>
      <c r="G17" s="54" t="str">
        <f>IF(E17&lt;1," ",IF(F17&lt;1," ",(F17-E17)/E17))</f>
        <v xml:space="preserve"> </v>
      </c>
      <c r="H17" s="837">
        <f>'Budget-Unrestricted MYP'!H17+'Budget-Restricted MYP'!H17</f>
        <v>0</v>
      </c>
      <c r="I17" s="33" t="str">
        <f>IF(F17&lt;1," ",IF(H17&lt;1," ",(H17-F17)/F17))</f>
        <v xml:space="preserve"> </v>
      </c>
      <c r="J17" s="837">
        <f>'Budget-Unrestricted MYP'!J17+'Budget-Restricted MYP'!J17</f>
        <v>0</v>
      </c>
      <c r="K17" s="359" t="str">
        <f>IF(H17&lt;1," ",IF(J17&lt;1," ",(J17-H17)/H17))</f>
        <v xml:space="preserve"> </v>
      </c>
    </row>
    <row r="18" spans="1:11" ht="15.75">
      <c r="A18" s="72"/>
      <c r="B18" s="153" t="s">
        <v>321</v>
      </c>
      <c r="C18" s="146"/>
      <c r="D18" s="146"/>
      <c r="E18" s="85"/>
      <c r="F18" s="85"/>
      <c r="G18" s="698"/>
      <c r="H18" s="85"/>
      <c r="I18" s="698"/>
      <c r="J18" s="85"/>
      <c r="K18" s="702"/>
    </row>
    <row r="19" spans="1:11" ht="15.75">
      <c r="A19" s="72"/>
      <c r="B19" s="153"/>
      <c r="C19" s="323" t="s">
        <v>322</v>
      </c>
      <c r="D19" s="395">
        <v>8560</v>
      </c>
      <c r="E19" s="837">
        <f>'Budget-Unrestricted MYP'!E19+'Budget-Restricted MYP'!E19</f>
        <v>17171.809999999998</v>
      </c>
      <c r="F19" s="838">
        <f>'Budget-Unrestricted MYP'!F19+'Budget-Restricted MYP'!F19</f>
        <v>0</v>
      </c>
      <c r="G19" s="54" t="str">
        <f>IF(E19&lt;1," ",IF(F19&lt;1," ",(F19-E19)/E19))</f>
        <v xml:space="preserve"> </v>
      </c>
      <c r="H19" s="843">
        <f>'Budget-Unrestricted MYP'!H19+'Budget-Restricted MYP'!H19</f>
        <v>0</v>
      </c>
      <c r="I19" s="33" t="str">
        <f>IF(F19&lt;1," ",IF(H19&lt;1," ",(H19-F19)/F19))</f>
        <v xml:space="preserve"> </v>
      </c>
      <c r="J19" s="841">
        <f>'Budget-Unrestricted MYP'!J19+'Budget-Restricted MYP'!J19</f>
        <v>0</v>
      </c>
      <c r="K19" s="359" t="str">
        <f>IF(H19&lt;1," ",IF(J19&lt;1," ",(J19-H19)/H19))</f>
        <v xml:space="preserve"> </v>
      </c>
    </row>
    <row r="20" spans="1:11" ht="15.75">
      <c r="A20" s="72"/>
      <c r="B20" s="153"/>
      <c r="C20" s="323" t="s">
        <v>323</v>
      </c>
      <c r="D20" s="395">
        <v>8560</v>
      </c>
      <c r="E20" s="842">
        <f>'Budget-Unrestricted MYP'!E20+'Budget-Restricted MYP'!E20</f>
        <v>0</v>
      </c>
      <c r="F20" s="839">
        <f>'Budget-Unrestricted MYP'!F20+'Budget-Restricted MYP'!F20</f>
        <v>0</v>
      </c>
      <c r="G20" s="33" t="str">
        <f>IF(E20&lt;1," ",IF(F20&lt;1," ",(F20-E20)/E20))</f>
        <v xml:space="preserve"> </v>
      </c>
      <c r="H20" s="843">
        <f>'Budget-Unrestricted MYP'!H20+'Budget-Restricted MYP'!H20</f>
        <v>0</v>
      </c>
      <c r="I20" s="33" t="str">
        <f>IF(F20&lt;1," ",IF(H20&lt;1," ",(H20-F20)/F20))</f>
        <v xml:space="preserve"> </v>
      </c>
      <c r="J20" s="841">
        <f>'Budget-Unrestricted MYP'!J20+'Budget-Restricted MYP'!J20</f>
        <v>0</v>
      </c>
      <c r="K20" s="359" t="str">
        <f>IF(H20&lt;1," ",IF(J20&lt;1," ",(J20-H20)/H20))</f>
        <v xml:space="preserve"> </v>
      </c>
    </row>
    <row r="21" spans="1:11" ht="15.75">
      <c r="A21" s="72"/>
      <c r="B21" s="153"/>
      <c r="C21" s="323" t="s">
        <v>324</v>
      </c>
      <c r="D21" s="395" t="s">
        <v>106</v>
      </c>
      <c r="E21" s="837">
        <f>'Budget-Unrestricted MYP'!E21+'Budget-Restricted MYP'!E21</f>
        <v>15688</v>
      </c>
      <c r="F21" s="838">
        <f>'Budget-Unrestricted MYP'!F21+'Budget-Restricted MYP'!F21</f>
        <v>0</v>
      </c>
      <c r="G21" s="54" t="str">
        <f>IF(E21&lt;1," ",IF(F21&lt;1," ",(F21-E21)/E21))</f>
        <v xml:space="preserve"> </v>
      </c>
      <c r="H21" s="840">
        <f>'Budget-Unrestricted MYP'!H21+'Budget-Restricted MYP'!H21</f>
        <v>0</v>
      </c>
      <c r="I21" s="33" t="str">
        <f>IF(F21&lt;1," ",IF(H21&lt;1," ",(H21-F21)/F21))</f>
        <v xml:space="preserve"> </v>
      </c>
      <c r="J21" s="841">
        <f>'Budget-Unrestricted MYP'!J21+'Budget-Restricted MYP'!J21</f>
        <v>0</v>
      </c>
      <c r="K21" s="359" t="str">
        <f>IF(H21&lt;1," ",IF(J21&lt;1," ",(J21-H21)/H21))</f>
        <v xml:space="preserve"> </v>
      </c>
    </row>
    <row r="22" spans="1:11" ht="15.75">
      <c r="A22" s="72"/>
      <c r="B22" s="153" t="s">
        <v>325</v>
      </c>
      <c r="C22" s="146"/>
      <c r="D22" s="146"/>
      <c r="E22" s="85"/>
      <c r="F22" s="85"/>
      <c r="G22" s="698"/>
      <c r="H22" s="85"/>
      <c r="I22" s="698"/>
      <c r="J22" s="85"/>
      <c r="K22" s="702"/>
    </row>
    <row r="23" spans="1:11" ht="15.75">
      <c r="A23" s="72"/>
      <c r="B23" s="153"/>
      <c r="C23" s="323" t="s">
        <v>249</v>
      </c>
      <c r="D23" s="395">
        <v>8660</v>
      </c>
      <c r="E23" s="837">
        <f>'Budget-Unrestricted MYP'!E23+'Budget-Restricted MYP'!E23</f>
        <v>0</v>
      </c>
      <c r="F23" s="839">
        <f>'Budget-Unrestricted MYP'!F23+'Budget-Restricted MYP'!F23</f>
        <v>0</v>
      </c>
      <c r="G23" s="54" t="str">
        <f>IF(E23&lt;1," ",IF(F23&lt;1," ",(F23-E23)/E23))</f>
        <v xml:space="preserve"> </v>
      </c>
      <c r="H23" s="840">
        <f>'Budget-Unrestricted MYP'!H23+'Budget-Restricted MYP'!H23</f>
        <v>0</v>
      </c>
      <c r="I23" s="33" t="str">
        <f>IF(F23&lt;1," ",IF(H23&lt;1," ",(H23-F23)/F23))</f>
        <v xml:space="preserve"> </v>
      </c>
      <c r="J23" s="841">
        <f>'Budget-Unrestricted MYP'!J23+'Budget-Restricted MYP'!J23</f>
        <v>0</v>
      </c>
      <c r="K23" s="359" t="str">
        <f>IF(H23&lt;1," ",IF(J23&lt;1," ",(J23-H23)/H23))</f>
        <v xml:space="preserve"> </v>
      </c>
    </row>
    <row r="24" spans="1:11" ht="15.75">
      <c r="A24" s="72"/>
      <c r="B24" s="153"/>
      <c r="C24" s="323" t="s">
        <v>326</v>
      </c>
      <c r="D24" s="395">
        <v>8792</v>
      </c>
      <c r="E24" s="837">
        <f>'Budget-Unrestricted MYP'!E24+'Budget-Restricted MYP'!E24</f>
        <v>0</v>
      </c>
      <c r="F24" s="837">
        <f>'Budget-Unrestricted MYP'!F24+'Budget-Restricted MYP'!F24</f>
        <v>0</v>
      </c>
      <c r="G24" s="33" t="str">
        <f>IF(E24&lt;1," ",IF(F24&lt;1," ",(F24-E24)/E24))</f>
        <v xml:space="preserve"> </v>
      </c>
      <c r="H24" s="840">
        <f>'Budget-Unrestricted MYP'!H24+'Budget-Restricted MYP'!H24</f>
        <v>0</v>
      </c>
      <c r="I24" s="33" t="str">
        <f>IF(F24&lt;1," ",IF(H24&lt;1," ",(H24-F24)/F24))</f>
        <v xml:space="preserve"> </v>
      </c>
      <c r="J24" s="841">
        <f>'Budget-Unrestricted MYP'!J24+'Budget-Restricted MYP'!J24</f>
        <v>0</v>
      </c>
      <c r="K24" s="359" t="str">
        <f>IF(H24&lt;1," ",IF(J24&lt;1," ",(J24-H24)/H24))</f>
        <v xml:space="preserve"> </v>
      </c>
    </row>
    <row r="25" spans="1:11" ht="16.5" thickBot="1">
      <c r="A25" s="72"/>
      <c r="B25" s="1005"/>
      <c r="C25" s="1038" t="s">
        <v>327</v>
      </c>
      <c r="D25" s="1039" t="s">
        <v>107</v>
      </c>
      <c r="E25" s="894">
        <f>'Budget-Unrestricted MYP'!E25+'Budget-Restricted MYP'!E25</f>
        <v>0</v>
      </c>
      <c r="F25" s="844">
        <f>'Budget-Unrestricted MYP'!F25+'Budget-Restricted MYP'!F25</f>
        <v>0</v>
      </c>
      <c r="G25" s="655" t="str">
        <f>IF(E25&lt;1," ",IF(F25&lt;1," ",(F25-E25)/E25))</f>
        <v xml:space="preserve"> </v>
      </c>
      <c r="H25" s="845">
        <f>'Budget-Unrestricted MYP'!H25+'Budget-Restricted MYP'!H25</f>
        <v>0</v>
      </c>
      <c r="I25" s="100" t="str">
        <f>IF(F25&lt;1," ",IF(H25&lt;1," ",(H25-F25)/F25))</f>
        <v xml:space="preserve"> </v>
      </c>
      <c r="J25" s="845">
        <f>'Budget-Unrestricted MYP'!J25+'Budget-Restricted MYP'!J25</f>
        <v>0</v>
      </c>
      <c r="K25" s="360" t="str">
        <f>IF(H25&lt;1," ",IF(J25&lt;1," ",(J25-H25)/H25))</f>
        <v xml:space="preserve"> </v>
      </c>
    </row>
    <row r="26" spans="1:11" ht="17.25" thickTop="1" thickBot="1">
      <c r="A26" s="72"/>
      <c r="B26" s="1489" t="s">
        <v>328</v>
      </c>
      <c r="C26" s="1490"/>
      <c r="D26" s="1491"/>
      <c r="E26" s="1006">
        <f>SUM(E13:E25)</f>
        <v>793395.81</v>
      </c>
      <c r="F26" s="1006">
        <f>SUM(F13:F25)</f>
        <v>6754044</v>
      </c>
      <c r="G26" s="1007">
        <f>IF(E26&lt;1," ",IF(F26&lt;1," ",(F26-E26)/E26))</f>
        <v>7.5128304370551175</v>
      </c>
      <c r="H26" s="1006">
        <f>SUM(H13:H25)</f>
        <v>0</v>
      </c>
      <c r="I26" s="1007" t="str">
        <f>IF(F26&lt;1," ",IF(H26&lt;1," ",(H26-F26)/F26))</f>
        <v xml:space="preserve"> </v>
      </c>
      <c r="J26" s="1006">
        <f>SUM(J13:J25)</f>
        <v>0</v>
      </c>
      <c r="K26" s="1008" t="str">
        <f>IF(H26&lt;1," ",IF(J26&lt;1," ",(J26-H26)/H26))</f>
        <v xml:space="preserve"> </v>
      </c>
    </row>
    <row r="27" spans="1:11" ht="16.5" thickTop="1">
      <c r="A27" s="72"/>
      <c r="B27" s="1"/>
      <c r="C27" s="1"/>
      <c r="D27" s="1"/>
      <c r="E27" s="310"/>
      <c r="F27" s="1487"/>
      <c r="G27" s="1487"/>
      <c r="H27" s="1487"/>
      <c r="I27" s="1487"/>
      <c r="J27" s="1487"/>
      <c r="K27" s="1488"/>
    </row>
    <row r="28" spans="1:11" ht="15.75">
      <c r="A28" s="1511" t="s">
        <v>3</v>
      </c>
      <c r="B28" s="1512"/>
      <c r="C28" s="1512"/>
      <c r="D28" s="161"/>
      <c r="E28" s="87"/>
      <c r="F28" s="1492"/>
      <c r="G28" s="1492"/>
      <c r="H28" s="1492"/>
      <c r="I28" s="1492"/>
      <c r="J28" s="1492"/>
      <c r="K28" s="1493"/>
    </row>
    <row r="29" spans="1:11" ht="15.75">
      <c r="A29" s="72"/>
      <c r="B29" s="153" t="s">
        <v>4</v>
      </c>
      <c r="C29" s="323"/>
      <c r="D29" s="322" t="s">
        <v>108</v>
      </c>
      <c r="E29" s="837">
        <f>'Budget-Unrestricted MYP'!E29+'Budget-Restricted MYP'!E29</f>
        <v>273635.25</v>
      </c>
      <c r="F29" s="846">
        <f>'Budget-Unrestricted MYP'!F29+'Budget-Restricted MYP'!F29</f>
        <v>2015928</v>
      </c>
      <c r="G29" s="54">
        <f t="shared" ref="G29:G37" si="0">IF(E29&lt;1," ",IF(F29&lt;1," ",(F29-E29)/E29))</f>
        <v>6.3672087203677155</v>
      </c>
      <c r="H29" s="840">
        <f>'Budget-Unrestricted MYP'!H29+'Budget-Restricted MYP'!H29</f>
        <v>0</v>
      </c>
      <c r="I29" s="54" t="str">
        <f t="shared" ref="I29:I37" si="1">IF(F29&lt;1," ",IF(H29&lt;1," ",(H29-F29)/F29))</f>
        <v xml:space="preserve"> </v>
      </c>
      <c r="J29" s="840">
        <f>'Budget-Unrestricted MYP'!J29+'Budget-Restricted MYP'!J29</f>
        <v>0</v>
      </c>
      <c r="K29" s="420" t="str">
        <f t="shared" ref="K29:K37" si="2">IF(H29&lt;1," ",IF(J29&lt;1," ",(J29-H29)/H29))</f>
        <v xml:space="preserve"> </v>
      </c>
    </row>
    <row r="30" spans="1:11" ht="15.75">
      <c r="A30" s="72"/>
      <c r="B30" s="153" t="s">
        <v>24</v>
      </c>
      <c r="C30" s="323"/>
      <c r="D30" s="322" t="s">
        <v>109</v>
      </c>
      <c r="E30" s="837">
        <f>'Budget-Unrestricted MYP'!E30+'Budget-Restricted MYP'!E30</f>
        <v>44064.15</v>
      </c>
      <c r="F30" s="846">
        <f>'Budget-Unrestricted MYP'!F30+'Budget-Restricted MYP'!F30</f>
        <v>0</v>
      </c>
      <c r="G30" s="54" t="str">
        <f t="shared" si="0"/>
        <v xml:space="preserve"> </v>
      </c>
      <c r="H30" s="840">
        <f>'Budget-Unrestricted MYP'!H30+'Budget-Restricted MYP'!H30</f>
        <v>0</v>
      </c>
      <c r="I30" s="54" t="str">
        <f t="shared" si="1"/>
        <v xml:space="preserve"> </v>
      </c>
      <c r="J30" s="840">
        <f>'Budget-Unrestricted MYP'!J30+'Budget-Restricted MYP'!J30</f>
        <v>0</v>
      </c>
      <c r="K30" s="420" t="str">
        <f t="shared" si="2"/>
        <v xml:space="preserve"> </v>
      </c>
    </row>
    <row r="31" spans="1:11" ht="15.75">
      <c r="A31" s="72"/>
      <c r="B31" s="153" t="s">
        <v>25</v>
      </c>
      <c r="C31" s="323"/>
      <c r="D31" s="322" t="s">
        <v>110</v>
      </c>
      <c r="E31" s="837">
        <f>'Budget-Unrestricted MYP'!E31+'Budget-Restricted MYP'!E31</f>
        <v>88639.82</v>
      </c>
      <c r="F31" s="846">
        <f>'Budget-Unrestricted MYP'!F31+'Budget-Restricted MYP'!F31</f>
        <v>758070</v>
      </c>
      <c r="G31" s="54">
        <f t="shared" si="0"/>
        <v>7.5522511214485757</v>
      </c>
      <c r="H31" s="840">
        <f>'Budget-Unrestricted MYP'!H31+'Budget-Restricted MYP'!H31</f>
        <v>0</v>
      </c>
      <c r="I31" s="54" t="str">
        <f t="shared" si="1"/>
        <v xml:space="preserve"> </v>
      </c>
      <c r="J31" s="840">
        <f>'Budget-Unrestricted MYP'!J31+'Budget-Restricted MYP'!J31</f>
        <v>0</v>
      </c>
      <c r="K31" s="420" t="str">
        <f t="shared" si="2"/>
        <v xml:space="preserve"> </v>
      </c>
    </row>
    <row r="32" spans="1:11" ht="15.75">
      <c r="A32" s="72"/>
      <c r="B32" s="153" t="s">
        <v>26</v>
      </c>
      <c r="C32" s="323"/>
      <c r="D32" s="322" t="s">
        <v>111</v>
      </c>
      <c r="E32" s="837">
        <f>'Budget-Unrestricted MYP'!E32+'Budget-Restricted MYP'!E32</f>
        <v>29153.35</v>
      </c>
      <c r="F32" s="846">
        <f>'Budget-Unrestricted MYP'!F32+'Budget-Restricted MYP'!F32</f>
        <v>315840</v>
      </c>
      <c r="G32" s="54">
        <f t="shared" si="0"/>
        <v>9.8337463790610702</v>
      </c>
      <c r="H32" s="840">
        <f>'Budget-Unrestricted MYP'!H32+'Budget-Restricted MYP'!H32</f>
        <v>0</v>
      </c>
      <c r="I32" s="54" t="str">
        <f t="shared" si="1"/>
        <v xml:space="preserve"> </v>
      </c>
      <c r="J32" s="840">
        <f>'Budget-Unrestricted MYP'!J32+'Budget-Restricted MYP'!J32</f>
        <v>0</v>
      </c>
      <c r="K32" s="420" t="str">
        <f t="shared" si="2"/>
        <v xml:space="preserve"> </v>
      </c>
    </row>
    <row r="33" spans="1:11" ht="15.75">
      <c r="A33" s="72"/>
      <c r="B33" s="153" t="s">
        <v>27</v>
      </c>
      <c r="C33" s="323"/>
      <c r="D33" s="322" t="s">
        <v>112</v>
      </c>
      <c r="E33" s="837">
        <f>'Budget-Unrestricted MYP'!E33+'Budget-Restricted MYP'!E33</f>
        <v>168052.93</v>
      </c>
      <c r="F33" s="846">
        <f>'Budget-Unrestricted MYP'!F33+'Budget-Restricted MYP'!F33</f>
        <v>3912258</v>
      </c>
      <c r="G33" s="54">
        <f t="shared" si="0"/>
        <v>22.279915440926857</v>
      </c>
      <c r="H33" s="840">
        <f>'Budget-Unrestricted MYP'!H33+'Budget-Restricted MYP'!H33</f>
        <v>0</v>
      </c>
      <c r="I33" s="54" t="str">
        <f t="shared" si="1"/>
        <v xml:space="preserve"> </v>
      </c>
      <c r="J33" s="840">
        <f>'Budget-Unrestricted MYP'!J33+'Budget-Restricted MYP'!J33</f>
        <v>0</v>
      </c>
      <c r="K33" s="420" t="str">
        <f t="shared" si="2"/>
        <v xml:space="preserve"> </v>
      </c>
    </row>
    <row r="34" spans="1:11" ht="15.75">
      <c r="A34" s="72"/>
      <c r="B34" s="153" t="s">
        <v>5</v>
      </c>
      <c r="C34" s="323"/>
      <c r="D34" s="322" t="s">
        <v>113</v>
      </c>
      <c r="E34" s="837">
        <f>'Budget-Unrestricted MYP'!E34+'Budget-Restricted MYP'!E34</f>
        <v>0</v>
      </c>
      <c r="F34" s="846">
        <f>'Budget-Unrestricted MYP'!F34+'Budget-Restricted MYP'!F34</f>
        <v>0</v>
      </c>
      <c r="G34" s="54" t="str">
        <f t="shared" si="0"/>
        <v xml:space="preserve"> </v>
      </c>
      <c r="H34" s="840">
        <f>'Budget-Unrestricted MYP'!H34+'Budget-Restricted MYP'!H34</f>
        <v>0</v>
      </c>
      <c r="I34" s="54" t="str">
        <f t="shared" si="1"/>
        <v xml:space="preserve"> </v>
      </c>
      <c r="J34" s="840">
        <f>'Budget-Unrestricted MYP'!J34+'Budget-Restricted MYP'!J34</f>
        <v>0</v>
      </c>
      <c r="K34" s="420" t="str">
        <f t="shared" si="2"/>
        <v xml:space="preserve"> </v>
      </c>
    </row>
    <row r="35" spans="1:11" ht="15.75">
      <c r="A35" s="72"/>
      <c r="B35" s="153" t="s">
        <v>28</v>
      </c>
      <c r="C35" s="323"/>
      <c r="D35" s="322" t="s">
        <v>114</v>
      </c>
      <c r="E35" s="837">
        <f>'Budget-Unrestricted MYP'!E35+'Budget-Restricted MYP'!E35</f>
        <v>5943.47</v>
      </c>
      <c r="F35" s="846">
        <f>'Budget-Unrestricted MYP'!F35+'Budget-Restricted MYP'!F35</f>
        <v>0</v>
      </c>
      <c r="G35" s="54" t="str">
        <f t="shared" si="0"/>
        <v xml:space="preserve"> </v>
      </c>
      <c r="H35" s="840">
        <f>'Budget-Unrestricted MYP'!H35+'Budget-Restricted MYP'!H35</f>
        <v>0</v>
      </c>
      <c r="I35" s="54" t="str">
        <f t="shared" si="1"/>
        <v xml:space="preserve"> </v>
      </c>
      <c r="J35" s="840">
        <f>'Budget-Unrestricted MYP'!J35+'Budget-Restricted MYP'!J35</f>
        <v>0</v>
      </c>
      <c r="K35" s="420" t="str">
        <f t="shared" si="2"/>
        <v xml:space="preserve"> </v>
      </c>
    </row>
    <row r="36" spans="1:11" ht="16.5" thickBot="1">
      <c r="A36" s="72"/>
      <c r="B36" s="1005" t="s">
        <v>157</v>
      </c>
      <c r="C36" s="1038"/>
      <c r="D36" s="688" t="s">
        <v>120</v>
      </c>
      <c r="E36" s="988">
        <f>'Budget-Unrestricted MYP'!E36+'Budget-Restricted MYP'!E36</f>
        <v>0</v>
      </c>
      <c r="F36" s="1049">
        <f>'Budget-Unrestricted MYP'!F36+'Budget-Restricted MYP'!F36</f>
        <v>0</v>
      </c>
      <c r="G36" s="100" t="str">
        <f t="shared" si="0"/>
        <v xml:space="preserve"> </v>
      </c>
      <c r="H36" s="893">
        <f>'Budget-Unrestricted MYP'!H36+'Budget-Restricted MYP'!H36</f>
        <v>0</v>
      </c>
      <c r="I36" s="100" t="str">
        <f t="shared" si="1"/>
        <v xml:space="preserve"> </v>
      </c>
      <c r="J36" s="894">
        <f>'Budget-Unrestricted MYP'!J36+'Budget-Restricted MYP'!J36</f>
        <v>0</v>
      </c>
      <c r="K36" s="360" t="str">
        <f t="shared" si="2"/>
        <v xml:space="preserve"> </v>
      </c>
    </row>
    <row r="37" spans="1:11" ht="17.25" thickTop="1" thickBot="1">
      <c r="A37" s="72"/>
      <c r="B37" s="1524" t="s">
        <v>29</v>
      </c>
      <c r="C37" s="1525"/>
      <c r="D37" s="1525"/>
      <c r="E37" s="1006">
        <f>SUM(E29:E36)</f>
        <v>609488.97</v>
      </c>
      <c r="F37" s="1006">
        <f>SUM(F29:F36)</f>
        <v>7002096</v>
      </c>
      <c r="G37" s="1007">
        <f t="shared" si="0"/>
        <v>10.48847041481325</v>
      </c>
      <c r="H37" s="1006">
        <f>SUM(H29:H36)</f>
        <v>0</v>
      </c>
      <c r="I37" s="1007" t="str">
        <f t="shared" si="1"/>
        <v xml:space="preserve"> </v>
      </c>
      <c r="J37" s="1006">
        <f>SUM(J29:J36)</f>
        <v>0</v>
      </c>
      <c r="K37" s="1008" t="str">
        <f t="shared" si="2"/>
        <v xml:space="preserve"> </v>
      </c>
    </row>
    <row r="38" spans="1:11" ht="17.25" thickTop="1" thickBot="1">
      <c r="A38" s="72"/>
      <c r="B38" s="1"/>
      <c r="C38" s="1"/>
      <c r="D38" s="180"/>
      <c r="E38" s="320"/>
      <c r="F38" s="1520"/>
      <c r="G38" s="1520"/>
      <c r="H38" s="1520"/>
      <c r="I38" s="1520"/>
      <c r="J38" s="1520"/>
      <c r="K38" s="1521"/>
    </row>
    <row r="39" spans="1:11" ht="17.25" thickTop="1" thickBot="1">
      <c r="A39" s="1543" t="s">
        <v>216</v>
      </c>
      <c r="B39" s="1544"/>
      <c r="C39" s="1544"/>
      <c r="D39" s="1545"/>
      <c r="E39" s="1023">
        <f>SUM(E26-E37)</f>
        <v>183906.84000000008</v>
      </c>
      <c r="F39" s="1023">
        <f>SUM(F26-F37)</f>
        <v>-248052</v>
      </c>
      <c r="G39" s="1024" t="str">
        <f>IF(E39&lt;1," ",IF(F39&lt;1," ",(F39-E39)/E39))</f>
        <v xml:space="preserve"> </v>
      </c>
      <c r="H39" s="1023">
        <f>SUM(H26-H37)</f>
        <v>0</v>
      </c>
      <c r="I39" s="1024" t="str">
        <f>IF(F39&lt;1," ",IF(H39&lt;1," ",(H39-F39)/F39))</f>
        <v xml:space="preserve"> </v>
      </c>
      <c r="J39" s="1023">
        <f>SUM(J26-J37)</f>
        <v>0</v>
      </c>
      <c r="K39" s="1025" t="str">
        <f>IF(H39&lt;1," ",IF(J39&lt;1," ",(J39-H39)/H39))</f>
        <v xml:space="preserve"> </v>
      </c>
    </row>
    <row r="40" spans="1:11" ht="16.5" thickTop="1">
      <c r="A40" s="72"/>
      <c r="B40" s="1"/>
      <c r="C40" s="1"/>
      <c r="D40" s="393"/>
      <c r="E40" s="88"/>
      <c r="F40" s="1522"/>
      <c r="G40" s="1522"/>
      <c r="H40" s="1522"/>
      <c r="I40" s="1522"/>
      <c r="J40" s="1522"/>
      <c r="K40" s="1523"/>
    </row>
    <row r="41" spans="1:11" ht="15.75">
      <c r="A41" s="354" t="s">
        <v>30</v>
      </c>
      <c r="B41" s="1"/>
      <c r="C41" s="161"/>
      <c r="D41" s="394"/>
      <c r="E41" s="87"/>
      <c r="F41" s="1492"/>
      <c r="G41" s="1492"/>
      <c r="H41" s="1492"/>
      <c r="I41" s="1492"/>
      <c r="J41" s="1492"/>
      <c r="K41" s="1493"/>
    </row>
    <row r="42" spans="1:11" ht="15.75">
      <c r="A42" s="72"/>
      <c r="B42" s="153" t="s">
        <v>135</v>
      </c>
      <c r="C42" s="323"/>
      <c r="D42" s="358">
        <v>8900</v>
      </c>
      <c r="E42" s="912">
        <f>'Budget-Unrestricted MYP'!E42+'Budget-Restricted MYP'!E42</f>
        <v>0</v>
      </c>
      <c r="F42" s="846">
        <f>'Budget-Unrestricted MYP'!F42+'Budget-Restricted MYP'!F42</f>
        <v>450673</v>
      </c>
      <c r="G42" s="54" t="str">
        <f>IF(E42&lt;1," ",IF(F42&lt;1," ",(F42-E42)/E42))</f>
        <v xml:space="preserve"> </v>
      </c>
      <c r="H42" s="840">
        <f>'Budget-Unrestricted MYP'!H42+'Budget-Restricted MYP'!H42</f>
        <v>0</v>
      </c>
      <c r="I42" s="54" t="str">
        <f>IF(F42&lt;1," ",IF(H42&lt;1," ",(H42-F42)/F42))</f>
        <v xml:space="preserve"> </v>
      </c>
      <c r="J42" s="840">
        <f>'Budget-Unrestricted MYP'!J42+'Budget-Restricted MYP'!J42</f>
        <v>0</v>
      </c>
      <c r="K42" s="420" t="str">
        <f>IF(H42&lt;1," ",IF(J42&lt;1," ",(J42-H42)/H42))</f>
        <v xml:space="preserve"> </v>
      </c>
    </row>
    <row r="43" spans="1:11" ht="16.5" thickBot="1">
      <c r="A43" s="72"/>
      <c r="B43" s="1005" t="s">
        <v>31</v>
      </c>
      <c r="C43" s="1038"/>
      <c r="D43" s="1034">
        <v>7600</v>
      </c>
      <c r="E43" s="1050">
        <f>'Budget-Unrestricted MYP'!E43+'Budget-Restricted MYP'!E43</f>
        <v>0</v>
      </c>
      <c r="F43" s="1049">
        <f>'Budget-Unrestricted MYP'!F43+'Budget-Restricted MYP'!F43</f>
        <v>0</v>
      </c>
      <c r="G43" s="100" t="str">
        <f>IF(E43&lt;1," ",IF(F43&lt;1," ",(F43-E43)/E43))</f>
        <v xml:space="preserve"> </v>
      </c>
      <c r="H43" s="893">
        <f>'Budget-Unrestricted MYP'!H43+'Budget-Restricted MYP'!H43</f>
        <v>0</v>
      </c>
      <c r="I43" s="100" t="str">
        <f>IF(F43&lt;1," ",IF(H43&lt;1," ",(H43-F43)/F43))</f>
        <v xml:space="preserve"> </v>
      </c>
      <c r="J43" s="894">
        <f>'Budget-Unrestricted MYP'!J43+'Budget-Restricted MYP'!J43</f>
        <v>0</v>
      </c>
      <c r="K43" s="360" t="str">
        <f>IF(H43&lt;1," ",IF(J43&lt;1," ",(J43-H43)/H43))</f>
        <v xml:space="preserve"> </v>
      </c>
    </row>
    <row r="44" spans="1:11" ht="17.25" thickTop="1" thickBot="1">
      <c r="A44" s="72"/>
      <c r="B44" s="1524" t="s">
        <v>32</v>
      </c>
      <c r="C44" s="1525"/>
      <c r="D44" s="1525"/>
      <c r="E44" s="1006">
        <f>E42-E43</f>
        <v>0</v>
      </c>
      <c r="F44" s="1006">
        <f>F42-F43</f>
        <v>450673</v>
      </c>
      <c r="G44" s="1007" t="str">
        <f>IF(E44&lt;1," ",IF(F44&lt;1," ",(F44-E44)/E44))</f>
        <v xml:space="preserve"> </v>
      </c>
      <c r="H44" s="1006">
        <f>H42-H43</f>
        <v>0</v>
      </c>
      <c r="I44" s="1007" t="str">
        <f>IF(F44&lt;1," ",IF(H44&lt;1," ",(H44-F44)/F44))</f>
        <v xml:space="preserve"> </v>
      </c>
      <c r="J44" s="1006">
        <f>J42-J43</f>
        <v>0</v>
      </c>
      <c r="K44" s="1008" t="str">
        <f>IF(H44&lt;1," ",IF(J44&lt;1," ",(J44-H44)/H44))</f>
        <v xml:space="preserve"> </v>
      </c>
    </row>
    <row r="45" spans="1:11" ht="17.25" thickTop="1" thickBot="1">
      <c r="A45" s="72"/>
      <c r="B45" s="1"/>
      <c r="C45" s="1033"/>
      <c r="D45" s="615"/>
      <c r="E45" s="310"/>
      <c r="F45" s="310"/>
      <c r="G45" s="56"/>
      <c r="H45" s="310"/>
      <c r="I45" s="56"/>
      <c r="J45" s="310"/>
      <c r="K45" s="361"/>
    </row>
    <row r="46" spans="1:11" ht="17.25" thickTop="1" thickBot="1">
      <c r="A46" s="1526" t="s">
        <v>33</v>
      </c>
      <c r="B46" s="1527"/>
      <c r="C46" s="1527"/>
      <c r="D46" s="1527"/>
      <c r="E46" s="1023">
        <f>E39+E44</f>
        <v>183906.84000000008</v>
      </c>
      <c r="F46" s="1023">
        <f>F39+F44</f>
        <v>202621</v>
      </c>
      <c r="G46" s="1024">
        <f>IF(E46&lt;1," ",IF(F46&lt;1," ",(F46-E46)/E46))</f>
        <v>0.1017589122840668</v>
      </c>
      <c r="H46" s="1023">
        <f>H39+H44</f>
        <v>0</v>
      </c>
      <c r="I46" s="1024" t="str">
        <f>IF(F46&lt;1," ",IF(H46&lt;1," ",(H46-F46)/F46))</f>
        <v xml:space="preserve"> </v>
      </c>
      <c r="J46" s="1023">
        <f>J39+J44</f>
        <v>0</v>
      </c>
      <c r="K46" s="1025" t="str">
        <f>IF(H46&lt;1," ",IF(J46&lt;1," ",(J46-H46)/H46))</f>
        <v xml:space="preserve"> </v>
      </c>
    </row>
    <row r="47" spans="1:11" ht="16.5" thickTop="1">
      <c r="A47" s="354"/>
      <c r="B47" s="1"/>
      <c r="C47" s="392"/>
      <c r="D47" s="393"/>
      <c r="E47" s="310"/>
      <c r="F47" s="1487"/>
      <c r="G47" s="1487"/>
      <c r="H47" s="1487"/>
      <c r="I47" s="1487"/>
      <c r="J47" s="1487"/>
      <c r="K47" s="1488"/>
    </row>
    <row r="48" spans="1:11" ht="15.75">
      <c r="A48" s="354" t="s">
        <v>6</v>
      </c>
      <c r="B48" s="1"/>
      <c r="C48" s="161"/>
      <c r="D48" s="394"/>
      <c r="E48" s="310"/>
      <c r="F48" s="1487"/>
      <c r="G48" s="1487"/>
      <c r="H48" s="1487"/>
      <c r="I48" s="1487"/>
      <c r="J48" s="1487"/>
      <c r="K48" s="1488"/>
    </row>
    <row r="49" spans="1:11" ht="15.75">
      <c r="A49" s="72"/>
      <c r="B49" s="341" t="s">
        <v>170</v>
      </c>
      <c r="C49" s="342"/>
      <c r="D49" s="343">
        <v>9791</v>
      </c>
      <c r="E49" s="904">
        <f>'Budget-Unrestricted MYP'!E49+'Budget-Restricted MYP'!E49</f>
        <v>-177426</v>
      </c>
      <c r="F49" s="783">
        <f>'Budget-Unrestricted MYP'!F49+'Budget-Restricted MYP'!F49</f>
        <v>6480.8400000000838</v>
      </c>
      <c r="G49" s="319" t="str">
        <f t="shared" ref="G49:G55" si="3">IF(E49&lt;1," ",IF(F49&lt;1," ",(F49-E49)/E49))</f>
        <v xml:space="preserve"> </v>
      </c>
      <c r="H49" s="784">
        <f>'Budget-Unrestricted MYP'!H49+'Budget-Restricted MYP'!H49</f>
        <v>209101.84000000008</v>
      </c>
      <c r="I49" s="319">
        <f t="shared" ref="I49:I55" si="4">IF(F49&lt;1," ",IF(H49&lt;1," ",(H49-F49)/F49))</f>
        <v>31.264620018392272</v>
      </c>
      <c r="J49" s="784">
        <f>'Budget-Unrestricted MYP'!J49+'Budget-Restricted MYP'!J49</f>
        <v>209101.84000000008</v>
      </c>
      <c r="K49" s="362">
        <f t="shared" ref="K49:K55" si="5">IF(H49&lt;1," ",IF(J49&lt;1," ",(J49-H49)/H49))</f>
        <v>0</v>
      </c>
    </row>
    <row r="50" spans="1:11" ht="15.75">
      <c r="A50" s="72"/>
      <c r="B50" s="363" t="s">
        <v>144</v>
      </c>
      <c r="C50" s="364"/>
      <c r="D50" s="365">
        <v>9792</v>
      </c>
      <c r="E50" s="837">
        <f>'Budget-Unrestricted MYP'!E50+'Budget-Restricted MYP'!E50</f>
        <v>0</v>
      </c>
      <c r="F50" s="841">
        <f>'Budget-Unrestricted MYP'!F50+'Budget-Restricted MYP'!F50</f>
        <v>0</v>
      </c>
      <c r="G50" s="33" t="str">
        <f t="shared" si="3"/>
        <v xml:space="preserve"> </v>
      </c>
      <c r="H50" s="841">
        <f>'Budget-Unrestricted MYP'!H50+'Budget-Restricted MYP'!H50</f>
        <v>0</v>
      </c>
      <c r="I50" s="33" t="str">
        <f t="shared" si="4"/>
        <v xml:space="preserve"> </v>
      </c>
      <c r="J50" s="841">
        <f>'Budget-Unrestricted MYP'!J50+'Budget-Restricted MYP'!J50</f>
        <v>0</v>
      </c>
      <c r="K50" s="359" t="str">
        <f t="shared" si="5"/>
        <v xml:space="preserve"> </v>
      </c>
    </row>
    <row r="51" spans="1:11" ht="15.75">
      <c r="A51" s="72"/>
      <c r="B51" s="1528" t="str">
        <f>'Budget-Restricted MYP'!B51</f>
        <v xml:space="preserve">  Beg Fund Balance at Unaudited Actuals</v>
      </c>
      <c r="C51" s="1529"/>
      <c r="D51" s="1564"/>
      <c r="E51" s="837">
        <f>'Budget-Unrestricted MYP'!E51+'Budget-Restricted MYP'!E51</f>
        <v>0</v>
      </c>
      <c r="F51" s="841">
        <f>'Budget-Unrestricted MYP'!F51+'Budget-Restricted MYP'!F51</f>
        <v>0</v>
      </c>
      <c r="G51" s="33" t="str">
        <f t="shared" si="3"/>
        <v xml:space="preserve"> </v>
      </c>
      <c r="H51" s="841">
        <f>'Budget-Unrestricted MYP'!H51+'Budget-Restricted MYP'!H51</f>
        <v>0</v>
      </c>
      <c r="I51" s="33" t="str">
        <f t="shared" si="4"/>
        <v xml:space="preserve"> </v>
      </c>
      <c r="J51" s="841">
        <f>'Budget-Unrestricted MYP'!J51+'Budget-Restricted MYP'!J51</f>
        <v>0</v>
      </c>
      <c r="K51" s="359" t="str">
        <f t="shared" si="5"/>
        <v xml:space="preserve"> </v>
      </c>
    </row>
    <row r="52" spans="1:11" ht="15.75">
      <c r="A52" s="72"/>
      <c r="B52" s="363" t="s">
        <v>315</v>
      </c>
      <c r="C52" s="364"/>
      <c r="D52" s="365">
        <v>9793</v>
      </c>
      <c r="E52" s="837">
        <f>'Budget-Unrestricted MYP'!E52+'Budget-Restricted MYP'!E52</f>
        <v>0</v>
      </c>
      <c r="F52" s="841">
        <f>'Budget-Unrestricted MYP'!F52+'Budget-Restricted MYP'!F52</f>
        <v>0</v>
      </c>
      <c r="G52" s="33" t="str">
        <f t="shared" si="3"/>
        <v xml:space="preserve"> </v>
      </c>
      <c r="H52" s="841">
        <f>'Budget-Unrestricted MYP'!H52+'Budget-Restricted MYP'!H52</f>
        <v>0</v>
      </c>
      <c r="I52" s="33" t="str">
        <f t="shared" si="4"/>
        <v xml:space="preserve"> </v>
      </c>
      <c r="J52" s="841">
        <f>'Budget-Unrestricted MYP'!J52+'Budget-Restricted MYP'!J52</f>
        <v>0</v>
      </c>
      <c r="K52" s="359" t="str">
        <f t="shared" si="5"/>
        <v xml:space="preserve"> </v>
      </c>
    </row>
    <row r="53" spans="1:11" ht="15.75">
      <c r="A53" s="72"/>
      <c r="B53" s="363" t="s">
        <v>314</v>
      </c>
      <c r="C53" s="364"/>
      <c r="D53" s="365">
        <v>9795</v>
      </c>
      <c r="E53" s="837">
        <f>'Budget-Unrestricted MYP'!E53+'Budget-Restricted MYP'!E53</f>
        <v>0</v>
      </c>
      <c r="F53" s="841">
        <f>'Budget-Unrestricted MYP'!F53+'Budget-Restricted MYP'!F53</f>
        <v>0</v>
      </c>
      <c r="G53" s="33" t="str">
        <f t="shared" si="3"/>
        <v xml:space="preserve"> </v>
      </c>
      <c r="H53" s="841">
        <f>'Budget-Unrestricted MYP'!H53+'Budget-Restricted MYP'!H53</f>
        <v>0</v>
      </c>
      <c r="I53" s="33" t="str">
        <f t="shared" si="4"/>
        <v xml:space="preserve"> </v>
      </c>
      <c r="J53" s="841">
        <f>'Budget-Unrestricted MYP'!J53+'Budget-Restricted MYP'!J53</f>
        <v>0</v>
      </c>
      <c r="K53" s="359" t="str">
        <f t="shared" si="5"/>
        <v xml:space="preserve"> </v>
      </c>
    </row>
    <row r="54" spans="1:11" ht="16.5" thickBot="1">
      <c r="A54" s="72"/>
      <c r="B54" s="1016" t="str">
        <f>'Budget-Restricted MYP'!B54</f>
        <v xml:space="preserve">  Beginning Fund Balance as per Audit Report +/- Restatements</v>
      </c>
      <c r="C54" s="560"/>
      <c r="D54" s="1017"/>
      <c r="E54" s="988">
        <f>'Budget-Unrestricted MYP'!E54+'Budget-Restricted MYP'!E54</f>
        <v>-177426</v>
      </c>
      <c r="F54" s="894">
        <f>'Budget-Unrestricted MYP'!F54+'Budget-Restricted MYP'!F54</f>
        <v>0</v>
      </c>
      <c r="G54" s="100" t="str">
        <f t="shared" si="3"/>
        <v xml:space="preserve"> </v>
      </c>
      <c r="H54" s="894">
        <f>'Budget-Unrestricted MYP'!H54+'Budget-Restricted MYP'!H54</f>
        <v>0</v>
      </c>
      <c r="I54" s="100" t="str">
        <f t="shared" si="4"/>
        <v xml:space="preserve"> </v>
      </c>
      <c r="J54" s="894">
        <f>'Budget-Unrestricted MYP'!J54+'Budget-Restricted MYP'!J54</f>
        <v>0</v>
      </c>
      <c r="K54" s="360" t="str">
        <f t="shared" si="5"/>
        <v xml:space="preserve"> </v>
      </c>
    </row>
    <row r="55" spans="1:11" ht="17.25" thickTop="1" thickBot="1">
      <c r="A55" s="72"/>
      <c r="B55" s="1018" t="s">
        <v>34</v>
      </c>
      <c r="C55" s="1019"/>
      <c r="D55" s="1020">
        <v>9790</v>
      </c>
      <c r="E55" s="1006">
        <f>'Budget-Unrestricted MYP'!E55+'Budget-Restricted MYP'!E55</f>
        <v>6480.8400000000838</v>
      </c>
      <c r="F55" s="1006">
        <f>'Budget-Unrestricted MYP'!F55+'Budget-Restricted MYP'!F55</f>
        <v>209101.84000000008</v>
      </c>
      <c r="G55" s="1007">
        <f t="shared" si="3"/>
        <v>31.264620018392272</v>
      </c>
      <c r="H55" s="1006">
        <f>'Budget-Unrestricted MYP'!H55+'Budget-Restricted MYP'!H55</f>
        <v>209101.84000000008</v>
      </c>
      <c r="I55" s="1007">
        <f t="shared" si="4"/>
        <v>0</v>
      </c>
      <c r="J55" s="1006">
        <f>'Budget-Unrestricted MYP'!J55+'Budget-Restricted MYP'!J55</f>
        <v>209101.84000000008</v>
      </c>
      <c r="K55" s="1008">
        <f t="shared" si="5"/>
        <v>0</v>
      </c>
    </row>
    <row r="56" spans="1:11" ht="16.5" thickTop="1">
      <c r="A56" s="72"/>
      <c r="B56" s="1"/>
      <c r="C56" s="1"/>
      <c r="D56" s="180"/>
      <c r="E56" s="181"/>
      <c r="F56" s="181"/>
      <c r="G56" s="56"/>
      <c r="H56" s="181"/>
      <c r="I56" s="56"/>
      <c r="J56" s="181"/>
      <c r="K56" s="361"/>
    </row>
    <row r="57" spans="1:11" ht="15.75">
      <c r="A57" s="372" t="s">
        <v>150</v>
      </c>
      <c r="B57" s="158"/>
      <c r="C57" s="103"/>
      <c r="D57" s="616" t="s">
        <v>2</v>
      </c>
      <c r="E57" s="617"/>
      <c r="F57" s="344"/>
      <c r="G57" s="56"/>
      <c r="H57" s="181"/>
      <c r="I57" s="56"/>
      <c r="J57" s="181"/>
      <c r="K57" s="361"/>
    </row>
    <row r="58" spans="1:11" ht="15.75">
      <c r="A58" s="72"/>
      <c r="B58" s="398" t="s">
        <v>7</v>
      </c>
      <c r="C58" s="561" t="s">
        <v>151</v>
      </c>
      <c r="D58" s="408"/>
      <c r="E58" s="421"/>
      <c r="F58" s="1560"/>
      <c r="G58" s="1560"/>
      <c r="H58" s="1560"/>
      <c r="I58" s="1560"/>
      <c r="J58" s="1560"/>
      <c r="K58" s="1561"/>
    </row>
    <row r="59" spans="1:11" ht="15.75">
      <c r="A59" s="72"/>
      <c r="B59" s="401"/>
      <c r="C59" s="399" t="s">
        <v>35</v>
      </c>
      <c r="D59" s="336">
        <v>9711</v>
      </c>
      <c r="E59" s="841">
        <f>'Budget-Unrestricted MYP'!E59+'Budget-Restricted MYP'!E59</f>
        <v>0</v>
      </c>
      <c r="F59" s="841">
        <f>'Budget-Unrestricted MYP'!F59+'Budget-Restricted MYP'!F59</f>
        <v>0</v>
      </c>
      <c r="G59" s="33" t="str">
        <f>IF(E59&lt;1," ",IF(F59&lt;1," ",(F59-E59)/E59))</f>
        <v xml:space="preserve"> </v>
      </c>
      <c r="H59" s="841">
        <f>'Budget-Unrestricted MYP'!H59+'Budget-Restricted MYP'!H59</f>
        <v>0</v>
      </c>
      <c r="I59" s="33" t="str">
        <f>IF(F59&lt;1," ",IF(H59&lt;1," ",(H59-F59)/F59))</f>
        <v xml:space="preserve"> </v>
      </c>
      <c r="J59" s="841">
        <f>'Budget-Unrestricted MYP'!J59+'Budget-Restricted MYP'!J59</f>
        <v>0</v>
      </c>
      <c r="K59" s="359" t="str">
        <f>IF(H59&lt;1," ",IF(J59&lt;1," ",(J59-H59)/H59))</f>
        <v xml:space="preserve"> </v>
      </c>
    </row>
    <row r="60" spans="1:11" ht="15.75">
      <c r="A60" s="72"/>
      <c r="B60" s="398"/>
      <c r="C60" s="399" t="s">
        <v>10</v>
      </c>
      <c r="D60" s="336">
        <v>9712</v>
      </c>
      <c r="E60" s="841">
        <f>'Budget-Unrestricted MYP'!E60+'Budget-Restricted MYP'!E60</f>
        <v>0</v>
      </c>
      <c r="F60" s="841">
        <f>'Budget-Unrestricted MYP'!F60+'Budget-Restricted MYP'!F60</f>
        <v>0</v>
      </c>
      <c r="G60" s="33" t="str">
        <f>IF(E60&lt;1," ",IF(F60&lt;1," ",(F60-E60)/E60))</f>
        <v xml:space="preserve"> </v>
      </c>
      <c r="H60" s="841">
        <f>'Budget-Unrestricted MYP'!H60+'Budget-Restricted MYP'!H60</f>
        <v>0</v>
      </c>
      <c r="I60" s="33" t="str">
        <f>IF(F60&lt;1," ",IF(H60&lt;1," ",(H60-F60)/F60))</f>
        <v xml:space="preserve"> </v>
      </c>
      <c r="J60" s="841">
        <f>'Budget-Unrestricted MYP'!J60+'Budget-Restricted MYP'!J60</f>
        <v>0</v>
      </c>
      <c r="K60" s="359" t="str">
        <f>IF(H60&lt;1," ",IF(J60&lt;1," ",(J60-H60)/H60))</f>
        <v xml:space="preserve"> </v>
      </c>
    </row>
    <row r="61" spans="1:11" ht="15.75">
      <c r="A61" s="72"/>
      <c r="B61" s="398"/>
      <c r="C61" s="399" t="s">
        <v>11</v>
      </c>
      <c r="D61" s="336">
        <v>9713</v>
      </c>
      <c r="E61" s="841">
        <f>'Budget-Unrestricted MYP'!E61+'Budget-Restricted MYP'!E61</f>
        <v>0</v>
      </c>
      <c r="F61" s="841">
        <f>'Budget-Unrestricted MYP'!F61+'Budget-Restricted MYP'!F61</f>
        <v>0</v>
      </c>
      <c r="G61" s="33" t="str">
        <f>IF(E61&lt;1," ",IF(F61&lt;1," ",(F61-E61)/E61))</f>
        <v xml:space="preserve"> </v>
      </c>
      <c r="H61" s="841">
        <f>'Budget-Unrestricted MYP'!H61+'Budget-Restricted MYP'!H61</f>
        <v>0</v>
      </c>
      <c r="I61" s="33" t="str">
        <f>IF(F61&lt;1," ",IF(H61&lt;1," ",(H61-F61)/F61))</f>
        <v xml:space="preserve"> </v>
      </c>
      <c r="J61" s="841">
        <f>'Budget-Unrestricted MYP'!J61+'Budget-Restricted MYP'!J61</f>
        <v>0</v>
      </c>
      <c r="K61" s="359" t="str">
        <f>IF(H61&lt;1," ",IF(J61&lt;1," ",(J61-H61)/H61))</f>
        <v xml:space="preserve"> </v>
      </c>
    </row>
    <row r="62" spans="1:11" ht="15.75">
      <c r="A62" s="72"/>
      <c r="B62" s="398"/>
      <c r="C62" s="399" t="s">
        <v>152</v>
      </c>
      <c r="D62" s="336">
        <v>9719</v>
      </c>
      <c r="E62" s="970">
        <f>'Budget-Unrestricted MYP'!E62+'Budget-Restricted MYP'!E62</f>
        <v>0</v>
      </c>
      <c r="F62" s="970">
        <f>'Budget-Unrestricted MYP'!F62+'Budget-Restricted MYP'!F62</f>
        <v>0</v>
      </c>
      <c r="G62" s="55" t="str">
        <f>IF(E62&lt;1," ",IF(F62&lt;1," ",(F62-E62)/E62))</f>
        <v xml:space="preserve"> </v>
      </c>
      <c r="H62" s="970">
        <f>'Budget-Unrestricted MYP'!H62+'Budget-Restricted MYP'!H62</f>
        <v>0</v>
      </c>
      <c r="I62" s="55" t="str">
        <f>IF(F62&lt;1," ",IF(H62&lt;1," ",(H62-F62)/F62))</f>
        <v xml:space="preserve"> </v>
      </c>
      <c r="J62" s="970">
        <f>'Budget-Unrestricted MYP'!J62+'Budget-Restricted MYP'!J62</f>
        <v>0</v>
      </c>
      <c r="K62" s="373" t="str">
        <f>IF(H62&lt;1," ",IF(J62&lt;1," ",(J62-H62)/H62))</f>
        <v xml:space="preserve"> </v>
      </c>
    </row>
    <row r="63" spans="1:11" ht="15.75">
      <c r="A63" s="72"/>
      <c r="B63" s="398" t="s">
        <v>8</v>
      </c>
      <c r="C63" s="400" t="s">
        <v>153</v>
      </c>
      <c r="D63" s="336">
        <v>9740</v>
      </c>
      <c r="E63" s="970">
        <f>'Budget-Unrestricted MYP'!E63+'Budget-Restricted MYP'!E63</f>
        <v>0</v>
      </c>
      <c r="F63" s="970">
        <f>'Budget-Unrestricted MYP'!F63+'Budget-Restricted MYP'!F63</f>
        <v>0</v>
      </c>
      <c r="G63" s="55" t="str">
        <f>IF(E63&lt;1," ",IF(F63&lt;1," ",(F63-E63)/E63))</f>
        <v xml:space="preserve"> </v>
      </c>
      <c r="H63" s="970">
        <f>'Budget-Unrestricted MYP'!H63+'Budget-Restricted MYP'!H63</f>
        <v>0</v>
      </c>
      <c r="I63" s="55" t="str">
        <f>IF(F63&lt;1," ",IF(H63&lt;1," ",(H63-F63)/F63))</f>
        <v xml:space="preserve"> </v>
      </c>
      <c r="J63" s="970">
        <f>'Budget-Unrestricted MYP'!J63+'Budget-Restricted MYP'!J63</f>
        <v>0</v>
      </c>
      <c r="K63" s="373" t="str">
        <f>IF(H63&lt;1," ",IF(J63&lt;1," ",(J63-H63)/H63))</f>
        <v xml:space="preserve"> </v>
      </c>
    </row>
    <row r="64" spans="1:11" ht="15.75">
      <c r="A64" s="72"/>
      <c r="B64" s="398" t="s">
        <v>9</v>
      </c>
      <c r="C64" s="407" t="s">
        <v>363</v>
      </c>
      <c r="D64" s="1101"/>
      <c r="E64" s="912"/>
      <c r="F64" s="912"/>
      <c r="G64" s="698"/>
      <c r="H64" s="912"/>
      <c r="I64" s="698"/>
      <c r="J64" s="912"/>
      <c r="K64" s="702"/>
    </row>
    <row r="65" spans="1:11" ht="15.75">
      <c r="A65" s="72"/>
      <c r="B65" s="398"/>
      <c r="C65" s="399" t="s">
        <v>154</v>
      </c>
      <c r="D65" s="337">
        <v>9750</v>
      </c>
      <c r="E65" s="970">
        <f>'Budget-Unrestricted MYP'!E65+'Budget-Restricted MYP'!E65</f>
        <v>0</v>
      </c>
      <c r="F65" s="970">
        <f>'Budget-Unrestricted MYP'!F65+'Budget-Restricted MYP'!F65</f>
        <v>0</v>
      </c>
      <c r="G65" s="55" t="str">
        <f>IF(E65&lt;1," ",IF(F65&lt;1," ",(F65-E65)/E65))</f>
        <v xml:space="preserve"> </v>
      </c>
      <c r="H65" s="970">
        <f>'Budget-Unrestricted MYP'!H65+'Budget-Restricted MYP'!H65</f>
        <v>0</v>
      </c>
      <c r="I65" s="55" t="str">
        <f>IF(F65&lt;1," ",IF(H65&lt;1," ",(H65-F65)/F65))</f>
        <v xml:space="preserve"> </v>
      </c>
      <c r="J65" s="970">
        <f>'Budget-Unrestricted MYP'!J65+'Budget-Restricted MYP'!J65</f>
        <v>0</v>
      </c>
      <c r="K65" s="373" t="str">
        <f>IF(H65&lt;1," ",IF(J65&lt;1," ",(J65-H65)/H65))</f>
        <v xml:space="preserve"> </v>
      </c>
    </row>
    <row r="66" spans="1:11" ht="15.75">
      <c r="A66" s="72"/>
      <c r="B66" s="398"/>
      <c r="C66" s="399" t="s">
        <v>155</v>
      </c>
      <c r="D66" s="337">
        <v>9760</v>
      </c>
      <c r="E66" s="970">
        <f>'Budget-Unrestricted MYP'!E66+'Budget-Restricted MYP'!E66</f>
        <v>0</v>
      </c>
      <c r="F66" s="970">
        <f>'Budget-Unrestricted MYP'!F66+'Budget-Restricted MYP'!F66</f>
        <v>0</v>
      </c>
      <c r="G66" s="55" t="str">
        <f>IF(E66&lt;1," ",IF(F66&lt;1," ",(F66-E66)/E66))</f>
        <v xml:space="preserve"> </v>
      </c>
      <c r="H66" s="970">
        <f>'Budget-Unrestricted MYP'!H66+'Budget-Restricted MYP'!H66</f>
        <v>0</v>
      </c>
      <c r="I66" s="55" t="str">
        <f>IF(F66&lt;1," ",IF(H66&lt;1," ",(H66-F66)/F66))</f>
        <v xml:space="preserve"> </v>
      </c>
      <c r="J66" s="970">
        <f>'Budget-Unrestricted MYP'!J66+'Budget-Restricted MYP'!J66</f>
        <v>0</v>
      </c>
      <c r="K66" s="373" t="str">
        <f>IF(H66&lt;1," ",IF(J66&lt;1," ",(J66-H66)/H66))</f>
        <v xml:space="preserve"> </v>
      </c>
    </row>
    <row r="67" spans="1:11" ht="15.75">
      <c r="A67" s="72"/>
      <c r="B67" s="398" t="s">
        <v>40</v>
      </c>
      <c r="C67" s="400" t="s">
        <v>156</v>
      </c>
      <c r="D67" s="336">
        <v>9780</v>
      </c>
      <c r="E67" s="970">
        <f>'Budget-Unrestricted MYP'!E67+'Budget-Restricted MYP'!E67</f>
        <v>0</v>
      </c>
      <c r="F67" s="970">
        <f>'Budget-Unrestricted MYP'!F67+'Budget-Restricted MYP'!F67</f>
        <v>0</v>
      </c>
      <c r="G67" s="55" t="str">
        <f>IF(E67&lt;1," ",IF(F67&lt;1," ",(F67-E67)/E67))</f>
        <v xml:space="preserve"> </v>
      </c>
      <c r="H67" s="970">
        <f>'Budget-Unrestricted MYP'!H67+'Budget-Restricted MYP'!H67</f>
        <v>0</v>
      </c>
      <c r="I67" s="55" t="str">
        <f>IF(F67&lt;1," ",IF(H67&lt;1," ",(H67-F67)/F67))</f>
        <v xml:space="preserve"> </v>
      </c>
      <c r="J67" s="970">
        <f>'Budget-Unrestricted MYP'!J67+'Budget-Restricted MYP'!J67</f>
        <v>0</v>
      </c>
      <c r="K67" s="373" t="str">
        <f>IF(H67&lt;1," ",IF(J67&lt;1," ",(J67-H67)/H67))</f>
        <v xml:space="preserve"> </v>
      </c>
    </row>
    <row r="68" spans="1:11" ht="15.75">
      <c r="A68" s="72"/>
      <c r="B68" s="398" t="s">
        <v>42</v>
      </c>
      <c r="C68" s="407" t="s">
        <v>366</v>
      </c>
      <c r="D68" s="663"/>
      <c r="E68" s="912"/>
      <c r="F68" s="912"/>
      <c r="G68" s="698"/>
      <c r="H68" s="912"/>
      <c r="I68" s="698"/>
      <c r="J68" s="912"/>
      <c r="K68" s="702"/>
    </row>
    <row r="69" spans="1:11" ht="15.75">
      <c r="A69" s="72"/>
      <c r="B69" s="398"/>
      <c r="C69" s="399" t="s">
        <v>364</v>
      </c>
      <c r="D69" s="337">
        <v>9789</v>
      </c>
      <c r="E69" s="970">
        <f>'Budget-Unrestricted MYP'!E69+'Budget-Restricted MYP'!E69</f>
        <v>0</v>
      </c>
      <c r="F69" s="970">
        <f>'Budget-Unrestricted MYP'!F69+'Budget-Restricted MYP'!F69</f>
        <v>0</v>
      </c>
      <c r="G69" s="55" t="str">
        <f>IF(E69&lt;1," ",IF(F69&lt;1," ",(F69-E69)/E69))</f>
        <v xml:space="preserve"> </v>
      </c>
      <c r="H69" s="970">
        <f>'Budget-Unrestricted MYP'!H69+'Budget-Restricted MYP'!H69</f>
        <v>0</v>
      </c>
      <c r="I69" s="55" t="str">
        <f>IF(F69&lt;1," ",IF(H69&lt;1," ",(H69-F69)/F69))</f>
        <v xml:space="preserve"> </v>
      </c>
      <c r="J69" s="970">
        <f>'Budget-Unrestricted MYP'!J69+'Budget-Restricted MYP'!J69</f>
        <v>0</v>
      </c>
      <c r="K69" s="373" t="str">
        <f>IF(H69&lt;1," ",IF(J69&lt;1," ",(J69-H69)/H69))</f>
        <v xml:space="preserve"> </v>
      </c>
    </row>
    <row r="70" spans="1:11" ht="16.5" thickBot="1">
      <c r="A70" s="72"/>
      <c r="B70" s="1005"/>
      <c r="C70" s="1011" t="s">
        <v>365</v>
      </c>
      <c r="D70" s="688">
        <v>9790</v>
      </c>
      <c r="E70" s="970">
        <f>'Budget-Unrestricted MYP'!E70+'Budget-Restricted MYP'!E70</f>
        <v>6480.8400000000838</v>
      </c>
      <c r="F70" s="970">
        <f>'Budget-Unrestricted MYP'!F70+'Budget-Restricted MYP'!F70</f>
        <v>209101.84000000008</v>
      </c>
      <c r="G70" s="55">
        <f>IF(E70&lt;1," ",IF(F70&lt;1," ",(F70-E70)/E70))</f>
        <v>31.264620018392272</v>
      </c>
      <c r="H70" s="970">
        <f>'Budget-Unrestricted MYP'!H70+'Budget-Restricted MYP'!H70</f>
        <v>209101.84000000008</v>
      </c>
      <c r="I70" s="55">
        <f>IF(F70&lt;1," ",IF(H70&lt;1," ",(H70-F70)/F70))</f>
        <v>0</v>
      </c>
      <c r="J70" s="970">
        <f>'Budget-Unrestricted MYP'!J70+'Budget-Restricted MYP'!J70</f>
        <v>209101.84000000008</v>
      </c>
      <c r="K70" s="373">
        <f>IF(H70&lt;1," ",IF(J70&lt;1," ",(J70-H70)/H70))</f>
        <v>0</v>
      </c>
    </row>
    <row r="71" spans="1:11" ht="17.25" thickTop="1" thickBot="1">
      <c r="A71" s="281"/>
      <c r="B71" s="1562" t="s">
        <v>331</v>
      </c>
      <c r="C71" s="1563"/>
      <c r="D71" s="1563"/>
      <c r="E71" s="1051">
        <f>(E69+E70)/(+E37+E43)</f>
        <v>1.0633235905811526E-2</v>
      </c>
      <c r="F71" s="1051">
        <f>(F69+F70)/(+F37+F43)</f>
        <v>2.9862749668099393E-2</v>
      </c>
      <c r="G71" s="1014"/>
      <c r="H71" s="1051" t="e">
        <f>(H69+H70)/(+H37+H43)</f>
        <v>#DIV/0!</v>
      </c>
      <c r="I71" s="1014"/>
      <c r="J71" s="1051" t="e">
        <f>(J69+J70)/(+J37+J43)</f>
        <v>#DIV/0!</v>
      </c>
      <c r="K71" s="1259"/>
    </row>
    <row r="72" spans="1:11" ht="15.75">
      <c r="A72" s="1"/>
      <c r="B72" s="1"/>
      <c r="C72" s="1"/>
      <c r="D72" s="1"/>
      <c r="E72" s="26"/>
      <c r="F72" s="26"/>
      <c r="G72" s="56"/>
      <c r="H72" s="26"/>
      <c r="I72" s="56"/>
      <c r="J72" s="26"/>
      <c r="K72" s="56"/>
    </row>
  </sheetData>
  <sheetProtection password="B5CC" sheet="1"/>
  <mergeCells count="22">
    <mergeCell ref="F11:K11"/>
    <mergeCell ref="F12:K12"/>
    <mergeCell ref="F27:K27"/>
    <mergeCell ref="A28:C28"/>
    <mergeCell ref="F28:K28"/>
    <mergeCell ref="B26:D26"/>
    <mergeCell ref="A1:D1"/>
    <mergeCell ref="A2:D2"/>
    <mergeCell ref="A3:D3"/>
    <mergeCell ref="B71:D71"/>
    <mergeCell ref="A8:C8"/>
    <mergeCell ref="B37:D37"/>
    <mergeCell ref="A39:D39"/>
    <mergeCell ref="B44:D44"/>
    <mergeCell ref="A46:D46"/>
    <mergeCell ref="B51:D51"/>
    <mergeCell ref="F58:K58"/>
    <mergeCell ref="F38:K38"/>
    <mergeCell ref="F40:K40"/>
    <mergeCell ref="F41:K41"/>
    <mergeCell ref="F47:K47"/>
    <mergeCell ref="F48:K48"/>
  </mergeCells>
  <conditionalFormatting sqref="A1:D3">
    <cfRule type="containsText" dxfId="261" priority="1" stopIfTrue="1" operator="containsText" text="Enter">
      <formula>NOT(ISERROR(SEARCH("Enter",A1)))</formula>
    </cfRule>
  </conditionalFormatting>
  <pageMargins left="0.7" right="0.7" top="0.75" bottom="0.75" header="0.3" footer="0.3"/>
  <pageSetup scale="65" fitToHeight="0" orientation="landscape" r:id="rId1"/>
  <headerFooter>
    <oddHeader>&amp;RPage &amp;P of &amp;N</oddHeader>
  </headerFooter>
  <rowBreaks count="1" manualBreakCount="1">
    <brk id="47" max="10"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CD26CF9355F44459421E60E1EA9C32B" ma:contentTypeVersion="7" ma:contentTypeDescription="Create a new document." ma:contentTypeScope="" ma:versionID="9f616570b3ebc8a28943cd830359fc17">
  <xsd:schema xmlns:xsd="http://www.w3.org/2001/XMLSchema" xmlns:xs="http://www.w3.org/2001/XMLSchema" xmlns:p="http://schemas.microsoft.com/office/2006/metadata/properties" xmlns:ns3="da7f2e67-3ec4-49fa-8215-aa658d709296" xmlns:ns4="09d349f3-6cad-4b87-811f-9d19d144acfa" targetNamespace="http://schemas.microsoft.com/office/2006/metadata/properties" ma:root="true" ma:fieldsID="41ebc272188770c6076f443698a0ba14" ns3:_="" ns4:_="">
    <xsd:import namespace="da7f2e67-3ec4-49fa-8215-aa658d709296"/>
    <xsd:import namespace="09d349f3-6cad-4b87-811f-9d19d144acfa"/>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7f2e67-3ec4-49fa-8215-aa658d7092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9d349f3-6cad-4b87-811f-9d19d144acf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B56B92D-483A-4E2E-A81D-A9BA92DAA385}">
  <ds:schemaRefs>
    <ds:schemaRef ds:uri="http://schemas.microsoft.com/sharepoint/v3/contenttype/forms"/>
  </ds:schemaRefs>
</ds:datastoreItem>
</file>

<file path=customXml/itemProps2.xml><?xml version="1.0" encoding="utf-8"?>
<ds:datastoreItem xmlns:ds="http://schemas.openxmlformats.org/officeDocument/2006/customXml" ds:itemID="{5963DFCF-5932-4AF1-AF81-DC328E6E41B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a7f2e67-3ec4-49fa-8215-aa658d709296"/>
    <ds:schemaRef ds:uri="09d349f3-6cad-4b87-811f-9d19d144ac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EAA9C8-6DF9-4486-8EA3-D0F05709D850}">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38</vt:i4>
      </vt:variant>
    </vt:vector>
  </HeadingPairs>
  <TitlesOfParts>
    <vt:vector size="68" baseType="lpstr">
      <vt:lpstr>Instructions</vt:lpstr>
      <vt:lpstr>BUDGET-CHECKLIST</vt:lpstr>
      <vt:lpstr>BUDGET-CERTIFICATION</vt:lpstr>
      <vt:lpstr>BUDGET-Certification (E-Signed)</vt:lpstr>
      <vt:lpstr>Budget-ADA</vt:lpstr>
      <vt:lpstr>Budget-Assumptions</vt:lpstr>
      <vt:lpstr>Budget-Restricted MYP</vt:lpstr>
      <vt:lpstr>Budget-Unrestricted MYP</vt:lpstr>
      <vt:lpstr>Budget-Summary MYP</vt:lpstr>
      <vt:lpstr>Budget-DEBT</vt:lpstr>
      <vt:lpstr>Budget-Cash Flow Year 1</vt:lpstr>
      <vt:lpstr>Budget-Cash Flow Year 2</vt:lpstr>
      <vt:lpstr>INTERIM-CHECKLIST</vt:lpstr>
      <vt:lpstr>INTERIM-CERTIFICATION</vt:lpstr>
      <vt:lpstr>1st Interim-ADA</vt:lpstr>
      <vt:lpstr>1st Interim-Assumptions</vt:lpstr>
      <vt:lpstr>1st Interim-Unrestricted MYP</vt:lpstr>
      <vt:lpstr>1st Interim-Restricted MYP</vt:lpstr>
      <vt:lpstr>1st Interim-Summary MYP</vt:lpstr>
      <vt:lpstr>1st Interim-DEBT</vt:lpstr>
      <vt:lpstr>1st Interim-Cash Flow Year 1</vt:lpstr>
      <vt:lpstr>1st Interim-Cash Flow Year 2</vt:lpstr>
      <vt:lpstr>2nd Interim-ADA</vt:lpstr>
      <vt:lpstr>2nd Interim-Assumptions</vt:lpstr>
      <vt:lpstr>2nd Interim-Unrestricted MYP</vt:lpstr>
      <vt:lpstr>2nd Interim-Restricted MYP</vt:lpstr>
      <vt:lpstr>2nd Interim-Summary MYP</vt:lpstr>
      <vt:lpstr>2nd Interim-DEBT</vt:lpstr>
      <vt:lpstr>2nd Interim-Cash Flow Year 1</vt:lpstr>
      <vt:lpstr>2nd Interim-Cash Flow Year 2</vt:lpstr>
      <vt:lpstr>'1st Interim-ADA'!Print_Area</vt:lpstr>
      <vt:lpstr>'1st Interim-Assumptions'!Print_Area</vt:lpstr>
      <vt:lpstr>'1st Interim-Restricted MYP'!Print_Area</vt:lpstr>
      <vt:lpstr>'1st Interim-Summary MYP'!Print_Area</vt:lpstr>
      <vt:lpstr>'1st Interim-Unrestricted MYP'!Print_Area</vt:lpstr>
      <vt:lpstr>'2nd Interim-ADA'!Print_Area</vt:lpstr>
      <vt:lpstr>'2nd Interim-Assumptions'!Print_Area</vt:lpstr>
      <vt:lpstr>'2nd Interim-DEBT'!Print_Area</vt:lpstr>
      <vt:lpstr>'2nd Interim-Restricted MYP'!Print_Area</vt:lpstr>
      <vt:lpstr>'2nd Interim-Summary MYP'!Print_Area</vt:lpstr>
      <vt:lpstr>'2nd Interim-Unrestricted MYP'!Print_Area</vt:lpstr>
      <vt:lpstr>'Budget-ADA'!Print_Area</vt:lpstr>
      <vt:lpstr>'BUDGET-CERTIFICATION'!Print_Area</vt:lpstr>
      <vt:lpstr>'BUDGET-CHECKLIST'!Print_Area</vt:lpstr>
      <vt:lpstr>'Budget-Restricted MYP'!Print_Area</vt:lpstr>
      <vt:lpstr>'Budget-Summary MYP'!Print_Area</vt:lpstr>
      <vt:lpstr>'Budget-Unrestricted MYP'!Print_Area</vt:lpstr>
      <vt:lpstr>Instructions!Print_Area</vt:lpstr>
      <vt:lpstr>'INTERIM-CHECKLIST'!Print_Area</vt:lpstr>
      <vt:lpstr>'1st Interim-ADA'!Print_Titles</vt:lpstr>
      <vt:lpstr>'1st Interim-Cash Flow Year 1'!Print_Titles</vt:lpstr>
      <vt:lpstr>'1st Interim-Cash Flow Year 2'!Print_Titles</vt:lpstr>
      <vt:lpstr>'1st Interim-Restricted MYP'!Print_Titles</vt:lpstr>
      <vt:lpstr>'1st Interim-Summary MYP'!Print_Titles</vt:lpstr>
      <vt:lpstr>'1st Interim-Unrestricted MYP'!Print_Titles</vt:lpstr>
      <vt:lpstr>'2nd Interim-ADA'!Print_Titles</vt:lpstr>
      <vt:lpstr>'2nd Interim-Cash Flow Year 1'!Print_Titles</vt:lpstr>
      <vt:lpstr>'2nd Interim-Cash Flow Year 2'!Print_Titles</vt:lpstr>
      <vt:lpstr>'2nd Interim-Restricted MYP'!Print_Titles</vt:lpstr>
      <vt:lpstr>'2nd Interim-Summary MYP'!Print_Titles</vt:lpstr>
      <vt:lpstr>'2nd Interim-Unrestricted MYP'!Print_Titles</vt:lpstr>
      <vt:lpstr>'Budget-ADA'!Print_Titles</vt:lpstr>
      <vt:lpstr>'Budget-Cash Flow Year 1'!Print_Titles</vt:lpstr>
      <vt:lpstr>'Budget-Cash Flow Year 2'!Print_Titles</vt:lpstr>
      <vt:lpstr>'Budget-Restricted MYP'!Print_Titles</vt:lpstr>
      <vt:lpstr>'Budget-Summary MYP'!Print_Titles</vt:lpstr>
      <vt:lpstr>'Budget-Unrestricted MYP'!Print_Titles</vt:lpstr>
      <vt:lpstr>validbudgets</vt:lpstr>
    </vt:vector>
  </TitlesOfParts>
  <Company>SBCSS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Formula for 2nd Int 1819 LCFF fixed</dc:title>
  <dc:creator>Annette Kerber</dc:creator>
  <cp:lastModifiedBy>Michelle Romaine</cp:lastModifiedBy>
  <cp:lastPrinted>2020-12-15T13:43:30Z</cp:lastPrinted>
  <dcterms:created xsi:type="dcterms:W3CDTF">2005-06-16T03:48:07Z</dcterms:created>
  <dcterms:modified xsi:type="dcterms:W3CDTF">2020-12-15T23:53:00Z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0x010100CCD26CF9355F44459421E60E1EA9C32B</vt:lpwstr>
  </property>
</Properties>
</file>