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1"/>
  </bookViews>
  <sheets>
    <sheet name="SUM" sheetId="7" r:id="rId1"/>
    <sheet name="Review" sheetId="2" r:id="rId2"/>
  </sheets>
  <definedNames>
    <definedName name="_xlnm.Print_Area" localSheetId="1">Review!$A$1:$J$248</definedName>
    <definedName name="_xlnm.Print_Area" localSheetId="0">SUM!$A$2:$E$46</definedName>
    <definedName name="_xlnm.Print_Titles" localSheetId="1">Review!$1:$8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7" i="2" l="1"/>
  <c r="G124" i="2" l="1"/>
  <c r="F124" i="2"/>
  <c r="E124" i="2"/>
  <c r="E82" i="2"/>
  <c r="E81" i="2"/>
  <c r="C62" i="2"/>
  <c r="E53" i="2"/>
  <c r="D46" i="2" l="1"/>
  <c r="E30" i="2"/>
  <c r="F30" i="2"/>
  <c r="E31" i="2"/>
  <c r="E35" i="2"/>
  <c r="F35" i="2"/>
  <c r="E36" i="2"/>
  <c r="E40" i="2"/>
  <c r="F40" i="2"/>
  <c r="E41" i="2"/>
  <c r="F60" i="2"/>
  <c r="L69" i="2" s="1"/>
  <c r="G171" i="2"/>
  <c r="F171" i="2"/>
  <c r="E171" i="2"/>
  <c r="G161" i="2"/>
  <c r="F161" i="2"/>
  <c r="E161" i="2"/>
  <c r="G160" i="2"/>
  <c r="F160" i="2"/>
  <c r="E160" i="2"/>
  <c r="G150" i="2"/>
  <c r="F150" i="2"/>
  <c r="E150" i="2"/>
  <c r="G149" i="2"/>
  <c r="F149" i="2"/>
  <c r="E149" i="2"/>
  <c r="G120" i="2"/>
  <c r="G119" i="2"/>
  <c r="G118" i="2"/>
  <c r="G117" i="2"/>
  <c r="E120" i="2"/>
  <c r="E119" i="2"/>
  <c r="E118" i="2"/>
  <c r="E117" i="2"/>
  <c r="F84" i="2"/>
  <c r="E84" i="2"/>
  <c r="G80" i="2" s="1"/>
  <c r="H69" i="2"/>
  <c r="G51" i="2"/>
  <c r="G50" i="2"/>
  <c r="G49" i="2"/>
  <c r="G48" i="2"/>
  <c r="G47" i="2"/>
  <c r="G46" i="2"/>
  <c r="H48" i="2"/>
  <c r="H47" i="2"/>
  <c r="H46" i="2"/>
  <c r="E48" i="2"/>
  <c r="F99" i="2" s="1"/>
  <c r="E47" i="2"/>
  <c r="G99" i="2" s="1"/>
  <c r="E46" i="2"/>
  <c r="H99" i="2" s="1"/>
  <c r="G29" i="2"/>
  <c r="E85" i="2"/>
  <c r="F85" i="2" s="1"/>
  <c r="G85" i="2" s="1"/>
  <c r="C70" i="2"/>
  <c r="F61" i="2"/>
  <c r="J71" i="2" s="1"/>
  <c r="H53" i="2"/>
  <c r="E140" i="2"/>
  <c r="F138" i="2"/>
  <c r="F139" i="2"/>
  <c r="E87" i="2"/>
  <c r="I49" i="2"/>
  <c r="I53" i="2" s="1"/>
  <c r="I46" i="2"/>
  <c r="F41" i="2" s="1"/>
  <c r="I47" i="2"/>
  <c r="F36" i="2" s="1"/>
  <c r="I48" i="2"/>
  <c r="F31" i="2" s="1"/>
  <c r="D47" i="2"/>
  <c r="D48" i="2"/>
  <c r="G134" i="2"/>
  <c r="G135" i="2" s="1"/>
  <c r="F134" i="2"/>
  <c r="F135" i="2" s="1"/>
  <c r="G125" i="2"/>
  <c r="F125" i="2"/>
  <c r="F126" i="2" s="1"/>
  <c r="E134" i="2"/>
  <c r="E125" i="2"/>
  <c r="E126" i="2" s="1"/>
  <c r="D51" i="2"/>
  <c r="D50" i="2"/>
  <c r="D49" i="2"/>
  <c r="I52" i="2"/>
  <c r="C71" i="2"/>
  <c r="F62" i="2"/>
  <c r="L71" i="2" s="1"/>
  <c r="G98" i="2" s="1"/>
  <c r="G70" i="2"/>
  <c r="F140" i="2" l="1"/>
  <c r="E135" i="2"/>
  <c r="G126" i="2"/>
  <c r="G71" i="2"/>
  <c r="F71" i="2"/>
  <c r="H71" i="2" s="1"/>
  <c r="C63" i="2"/>
  <c r="J72" i="2" s="1"/>
  <c r="E71" i="2"/>
  <c r="G62" i="2"/>
  <c r="H62" i="2" s="1"/>
  <c r="I62" i="2" s="1"/>
  <c r="E70" i="2"/>
  <c r="G61" i="2"/>
  <c r="H61" i="2" s="1"/>
  <c r="I61" i="2" s="1"/>
  <c r="F70" i="2"/>
  <c r="H70" i="2" s="1"/>
  <c r="L70" i="2"/>
  <c r="F98" i="2" s="1"/>
  <c r="I71" i="2"/>
  <c r="E69" i="2"/>
  <c r="I70" i="2"/>
  <c r="G35" i="2"/>
  <c r="F42" i="2"/>
  <c r="G40" i="2"/>
  <c r="F32" i="2"/>
  <c r="F37" i="2"/>
  <c r="E142" i="2"/>
  <c r="F142" i="2" s="1"/>
  <c r="G60" i="2"/>
  <c r="H60" i="2" s="1"/>
  <c r="I60" i="2" s="1"/>
  <c r="J70" i="2"/>
  <c r="G69" i="2"/>
  <c r="F63" i="2" l="1"/>
  <c r="C72" i="2"/>
  <c r="I72" i="2" s="1"/>
  <c r="G72" i="2" l="1"/>
  <c r="C64" i="2"/>
  <c r="J73" i="2" s="1"/>
  <c r="G63" i="2"/>
  <c r="H63" i="2" s="1"/>
  <c r="I63" i="2" s="1"/>
  <c r="F72" i="2"/>
  <c r="H72" i="2" s="1"/>
  <c r="L72" i="2"/>
  <c r="H98" i="2" s="1"/>
  <c r="E72" i="2"/>
  <c r="F64" i="2" l="1"/>
  <c r="C73" i="2"/>
  <c r="I73" i="2" s="1"/>
  <c r="F73" i="2" l="1"/>
  <c r="H73" i="2" s="1"/>
  <c r="E73" i="2"/>
  <c r="G64" i="2"/>
  <c r="H64" i="2" s="1"/>
  <c r="I64" i="2" s="1"/>
  <c r="G73" i="2"/>
  <c r="L73" i="2"/>
</calcChain>
</file>

<file path=xl/sharedStrings.xml><?xml version="1.0" encoding="utf-8"?>
<sst xmlns="http://schemas.openxmlformats.org/spreadsheetml/2006/main" count="405" uniqueCount="253">
  <si>
    <t>ADA</t>
  </si>
  <si>
    <t>Certificated</t>
  </si>
  <si>
    <t>Difference</t>
  </si>
  <si>
    <t xml:space="preserve">SCHOOL DISTRICT: </t>
  </si>
  <si>
    <t>Yes  or NO</t>
  </si>
  <si>
    <t>Multi-Year Projections?</t>
  </si>
  <si>
    <t xml:space="preserve"> </t>
  </si>
  <si>
    <t>Deficit Spending</t>
  </si>
  <si>
    <t xml:space="preserve">ADA PROJECTION  </t>
  </si>
  <si>
    <t>Comments:</t>
  </si>
  <si>
    <t>Yes  or    No</t>
  </si>
  <si>
    <t>3 year average</t>
  </si>
  <si>
    <t>DEFICIT SPENDING TREND-OPERATING</t>
  </si>
  <si>
    <t>RESERVE FOR ECONOMIC UNCERTAINTIES</t>
  </si>
  <si>
    <t>Other Unrest.</t>
  </si>
  <si>
    <t>Board Design.</t>
  </si>
  <si>
    <t>2.  Total Expenditures/Uses/Transfers Out</t>
  </si>
  <si>
    <t>CHANGE IN FUND BALANCE TRENDS</t>
  </si>
  <si>
    <t>Years</t>
  </si>
  <si>
    <t>SUPPLEMENTAL INFORMATION:</t>
  </si>
  <si>
    <t>MULTI-YEAR PROJECTIONS:</t>
  </si>
  <si>
    <t>SALARY SETTLEMENTS:</t>
  </si>
  <si>
    <t xml:space="preserve">     to projected revenue sources:  Indicate any current or long range concerns</t>
  </si>
  <si>
    <t>OTHER TECHNICAL CHECKS:</t>
  </si>
  <si>
    <t>LOTTERY</t>
  </si>
  <si>
    <t>Budgeted</t>
  </si>
  <si>
    <t>Potential impact to Budget    +  or (-)</t>
  </si>
  <si>
    <t>Date/Comment</t>
  </si>
  <si>
    <t>3 Year Average ADA Test</t>
  </si>
  <si>
    <t>Certificated Salaries</t>
  </si>
  <si>
    <t>Cash Flow</t>
  </si>
  <si>
    <t>Beginning Cash</t>
  </si>
  <si>
    <t>Ending Cash Balance</t>
  </si>
  <si>
    <t xml:space="preserve">Ending Cash Balance </t>
  </si>
  <si>
    <t>February</t>
  </si>
  <si>
    <t>CHARTER SCHOOL:</t>
  </si>
  <si>
    <t>Attendance Projections?</t>
  </si>
  <si>
    <t xml:space="preserve">    Adopted Budget (7/1)</t>
  </si>
  <si>
    <t xml:space="preserve">    First Interim (10/31)</t>
  </si>
  <si>
    <t xml:space="preserve">    Second Interim (01/31)</t>
  </si>
  <si>
    <t>Assumptions?</t>
  </si>
  <si>
    <t>q</t>
  </si>
  <si>
    <t>Areas of Concern for District Oversight Action</t>
  </si>
  <si>
    <t>Reasonable</t>
  </si>
  <si>
    <t>2.  Total Projected Charter ADA</t>
  </si>
  <si>
    <t>Enrollment</t>
  </si>
  <si>
    <t>Ratio</t>
  </si>
  <si>
    <t>ADA Growth</t>
  </si>
  <si>
    <t>Historical and Source DATA</t>
  </si>
  <si>
    <t>Yes</t>
  </si>
  <si>
    <t>No</t>
  </si>
  <si>
    <t>Actions Taken</t>
  </si>
  <si>
    <t>Revenues</t>
  </si>
  <si>
    <t>Expense</t>
  </si>
  <si>
    <t>Percent Deficit</t>
  </si>
  <si>
    <t>FB %</t>
  </si>
  <si>
    <t>Desired Minimum FB</t>
  </si>
  <si>
    <t xml:space="preserve">Debt Payments on MYP: </t>
  </si>
  <si>
    <t xml:space="preserve">Debt Pymt Ratio </t>
  </si>
  <si>
    <t>Other Concerns:</t>
  </si>
  <si>
    <t>In-Lieu Property Tax</t>
  </si>
  <si>
    <t>Classified Salaries</t>
  </si>
  <si>
    <t>June</t>
  </si>
  <si>
    <t>A</t>
  </si>
  <si>
    <t>B</t>
  </si>
  <si>
    <t>C</t>
  </si>
  <si>
    <t>D=B-C</t>
  </si>
  <si>
    <t>D/C</t>
  </si>
  <si>
    <t>E</t>
  </si>
  <si>
    <t xml:space="preserve">  Comments:</t>
  </si>
  <si>
    <t>Calculated</t>
  </si>
  <si>
    <t>State Aid</t>
  </si>
  <si>
    <t>October</t>
  </si>
  <si>
    <t>Bargaining Units</t>
  </si>
  <si>
    <t xml:space="preserve">        Fiscal Year :             </t>
  </si>
  <si>
    <t>REVENUE - GENERAL PURPOSE</t>
  </si>
  <si>
    <t>Number of Sites</t>
  </si>
  <si>
    <t>Site Changes</t>
  </si>
  <si>
    <t>Annual Rent/Lease Increase</t>
  </si>
  <si>
    <t>Cash flow Worksheet Validation</t>
  </si>
  <si>
    <t>Follow-up Comments from Previous Reports:</t>
  </si>
  <si>
    <t>Review Period:</t>
  </si>
  <si>
    <t xml:space="preserve">APPROVED  OR   Letter to Charter Attached showing significant concerns and remedies </t>
  </si>
  <si>
    <t xml:space="preserve">Charter Approval Date: </t>
  </si>
  <si>
    <t>Description</t>
  </si>
  <si>
    <t>Standard</t>
  </si>
  <si>
    <t xml:space="preserve">Standard </t>
  </si>
  <si>
    <t>Met</t>
  </si>
  <si>
    <t>Review Completed By:</t>
  </si>
  <si>
    <t>Title:</t>
  </si>
  <si>
    <t>Date:</t>
  </si>
  <si>
    <t>Phone #</t>
  </si>
  <si>
    <t xml:space="preserve">Debt Schedule </t>
  </si>
  <si>
    <t>EST CBEDS</t>
  </si>
  <si>
    <t>Est CBEDS</t>
  </si>
  <si>
    <t xml:space="preserve">1.  % of Growth over Prior Year </t>
  </si>
  <si>
    <t>3.  CBEDS  Ratio is &lt;= 3 -year Average</t>
  </si>
  <si>
    <t>% Fund Balance</t>
  </si>
  <si>
    <t>Total Expenditures multiplied by Desired Minimum</t>
  </si>
  <si>
    <t>W/ Board Designations</t>
  </si>
  <si>
    <t>July    9120</t>
  </si>
  <si>
    <t>Annual Utility Increase</t>
  </si>
  <si>
    <t>Resource 1100, Object 8560</t>
  </si>
  <si>
    <t>Resource 6300, Object 8560</t>
  </si>
  <si>
    <t>Are costs reasonable?</t>
  </si>
  <si>
    <t>SUFFICIENCY OF JUNE ENDING CASH TO MEET JULY EXPENDITURE NEEDS?</t>
  </si>
  <si>
    <t>Going Concern?</t>
  </si>
  <si>
    <t>Meets standards?</t>
  </si>
  <si>
    <t>2016/17</t>
  </si>
  <si>
    <t>LCFF  Projections?</t>
  </si>
  <si>
    <t>FCMAT Calculator "LCFF per COE, Choice, Supp"</t>
  </si>
  <si>
    <t>COLA used (FCMAT Calculator):</t>
  </si>
  <si>
    <t>Chartering Agency In-Lieu Estimate</t>
  </si>
  <si>
    <t>EPA</t>
  </si>
  <si>
    <t>LCFF ADA</t>
  </si>
  <si>
    <t>Fiscal Year:</t>
  </si>
  <si>
    <r>
      <t xml:space="preserve">1.  Check Multi-Year Commitments (All Years).  </t>
    </r>
    <r>
      <rPr>
        <sz val="11"/>
        <rFont val="Verdana"/>
        <family val="2"/>
      </rPr>
      <t>Compare multi-year debt service pmts</t>
    </r>
  </si>
  <si>
    <t>Adopted Budget (7/1)</t>
  </si>
  <si>
    <t>First Interim (10/31)</t>
  </si>
  <si>
    <t>Second Interim (01/31)</t>
  </si>
  <si>
    <t>2017/18</t>
  </si>
  <si>
    <t>Enrollment Growth</t>
  </si>
  <si>
    <t>Dartboard</t>
  </si>
  <si>
    <t>Completed by:</t>
  </si>
  <si>
    <t>School District:</t>
  </si>
  <si>
    <t>Charter School:</t>
  </si>
  <si>
    <t>Complete Blue Sections below, all others are calculations based on data entered in box below.  Circle YES or NO</t>
  </si>
  <si>
    <t>OVERALL  Analysis:</t>
  </si>
  <si>
    <t>Beg. Balance</t>
  </si>
  <si>
    <t>Surplus/deficit</t>
  </si>
  <si>
    <t>Revenue agrees with Apportionments certified? (Budget &amp; Interims Only)</t>
  </si>
  <si>
    <t>Beginning Balance equals Ending Balance reported in the prior year? (All Reports)</t>
  </si>
  <si>
    <t>Ending Fund Balance (Line 53) equals Components (Lines 56-63)? (All Reports)</t>
  </si>
  <si>
    <t>Fund Balance Positive? (All Reports)</t>
  </si>
  <si>
    <t>Revenue and Expenditures Reasonable? (All Reports)</t>
  </si>
  <si>
    <t>Technical Comments / Calls</t>
  </si>
  <si>
    <t>Ending</t>
  </si>
  <si>
    <t>Variance</t>
  </si>
  <si>
    <t>Positive /</t>
  </si>
  <si>
    <t>Negative</t>
  </si>
  <si>
    <t>Declining</t>
  </si>
  <si>
    <t>Beginning Balance</t>
  </si>
  <si>
    <t>Ending Balance</t>
  </si>
  <si>
    <t>Change from</t>
  </si>
  <si>
    <t>Prior Year</t>
  </si>
  <si>
    <t>OK /</t>
  </si>
  <si>
    <t>Reasonably Projected?</t>
  </si>
  <si>
    <t>CASH FLOW PROJECTIONS:</t>
  </si>
  <si>
    <t>August</t>
  </si>
  <si>
    <t>September</t>
  </si>
  <si>
    <t>November</t>
  </si>
  <si>
    <t>December</t>
  </si>
  <si>
    <t>January</t>
  </si>
  <si>
    <t>March</t>
  </si>
  <si>
    <t>April</t>
  </si>
  <si>
    <t>May</t>
  </si>
  <si>
    <t>July</t>
  </si>
  <si>
    <t>Cash Flow (Interims &amp; Budget)</t>
  </si>
  <si>
    <t>Received</t>
  </si>
  <si>
    <t>3.  Are the administrative oversight and other adminstrative and service costs budgeted?</t>
  </si>
  <si>
    <t>% Budgeted</t>
  </si>
  <si>
    <t>2.  Review Estimated Actuals/Prior Year Actuals compared to Current Operating Budget:</t>
  </si>
  <si>
    <t>% Change</t>
  </si>
  <si>
    <t>Settled          Y, N or N/A</t>
  </si>
  <si>
    <t xml:space="preserve">Multi-year projection concerns </t>
  </si>
  <si>
    <t>Step/Col</t>
  </si>
  <si>
    <t xml:space="preserve">Step/Col </t>
  </si>
  <si>
    <t>Adopted Budget &amp; Interim Reports</t>
  </si>
  <si>
    <t>DISTRICT REVIEW</t>
  </si>
  <si>
    <t>2018/19</t>
  </si>
  <si>
    <t>18/19</t>
  </si>
  <si>
    <t>1. Amt of GF UNRESTRICTED 9789 + 9790 $</t>
  </si>
  <si>
    <t>4. Excess or (Below) State minimum</t>
  </si>
  <si>
    <r>
      <t xml:space="preserve">COLA </t>
    </r>
    <r>
      <rPr>
        <sz val="9"/>
        <rFont val="Verdana"/>
        <family val="2"/>
      </rPr>
      <t>(if known)</t>
    </r>
  </si>
  <si>
    <t>TCHR FTE #    (Assumptions Line 37)</t>
  </si>
  <si>
    <t>Impact to Budget  +  or (-) Per ADA</t>
  </si>
  <si>
    <t>IN-LIEU PROPERTY TAX</t>
  </si>
  <si>
    <t>FACILITIES - RENTAL 5600</t>
  </si>
  <si>
    <t>FACILITIES - UTILITIES 5500</t>
  </si>
  <si>
    <t>NEGATIVE CASH?</t>
  </si>
  <si>
    <t xml:space="preserve">Classified            </t>
  </si>
  <si>
    <t>CHARTER SCHOOL BUDGET AND INTERIM REPORT</t>
  </si>
  <si>
    <t>2019/20</t>
  </si>
  <si>
    <t>19/20</t>
  </si>
  <si>
    <t>In Lieu Tax Amount (8096 - MYP Budget Summary)</t>
  </si>
  <si>
    <r>
      <t>LCFF Amount</t>
    </r>
    <r>
      <rPr>
        <sz val="8"/>
        <rFont val="Verdana"/>
        <family val="2"/>
      </rPr>
      <t>(8011, 8012, 8096, MYP Budget Summary)</t>
    </r>
  </si>
  <si>
    <t>2020/21</t>
  </si>
  <si>
    <t>20/21</t>
  </si>
  <si>
    <t>2020/21     %</t>
  </si>
  <si>
    <t>DISTRICT SUMMARY REVIEW</t>
  </si>
  <si>
    <t>Comments: (Audit adjustments recorded?  Beginning FB = Audit report?)</t>
  </si>
  <si>
    <t>Comments: (Reserves sufficient for current and 2 subsequent years?)</t>
  </si>
  <si>
    <t>Has budgeted ADA been substantially overestimated?</t>
  </si>
  <si>
    <t>Has projected enrollment been substantially overestimated?</t>
  </si>
  <si>
    <t>Is deficit spending within reasonable levels?</t>
  </si>
  <si>
    <t>Are reasonable reserves being maintained?</t>
  </si>
  <si>
    <t>Are projected Salary Costs reasonable for staffing FTE and COLA?</t>
  </si>
  <si>
    <t>Are LCFF Revenue Sources reasonably projected?</t>
  </si>
  <si>
    <t>Is In-Lieu of Property Tax Revenue reasonably projected?</t>
  </si>
  <si>
    <t>Is LCFF revenue reasonably projected?</t>
  </si>
  <si>
    <t>Is Lottery revenue reasonably projected?</t>
  </si>
  <si>
    <t>Are facilities costs reasonable?</t>
  </si>
  <si>
    <t>Do Estimated Actuals appear to be reasonable?</t>
  </si>
  <si>
    <t>Are cash flow projections reasonable and sufficient?</t>
  </si>
  <si>
    <t>Are the assumptions provided for the report reasonable?</t>
  </si>
  <si>
    <t>Are multi-year projections reasonable?</t>
  </si>
  <si>
    <t>Is the Charter Report Review completed and district actions documented?</t>
  </si>
  <si>
    <t>Yes for "Going concern" means the charter has resources needed to continue operating indefinitely.</t>
  </si>
  <si>
    <t>Is projected ADA to enrollment ratio consistent with historical ratios?</t>
  </si>
  <si>
    <t>Are budgeted Fund Balance trends declining?</t>
  </si>
  <si>
    <t>Do budgets for annual debt service obligations match the audit report?</t>
  </si>
  <si>
    <t>Have administrative oversight and other admin costs been budgeted?</t>
  </si>
  <si>
    <t>Submit Review Summary and Review Detail with Charter School Reports to SBCSS Business Advisory</t>
  </si>
  <si>
    <t>2021/22</t>
  </si>
  <si>
    <t>21/22</t>
  </si>
  <si>
    <t>2021/22     %</t>
  </si>
  <si>
    <t>Prior Year EB = BB</t>
  </si>
  <si>
    <t>YES/NO</t>
  </si>
  <si>
    <t>3. % of GF Budgeted Reserves (Line 1/Line 2 above)</t>
  </si>
  <si>
    <t>Rental Cost (Assumptions tab, Line 40)</t>
  </si>
  <si>
    <r>
      <t xml:space="preserve">Total Utility Cost </t>
    </r>
    <r>
      <rPr>
        <sz val="9"/>
        <rFont val="Verdana"/>
        <family val="2"/>
      </rPr>
      <t>(Assumptions Tab, Lines 41, 42)</t>
    </r>
  </si>
  <si>
    <t>Budget Year  2020-21</t>
  </si>
  <si>
    <t>1st Subsequent Year 2021-22</t>
  </si>
  <si>
    <t>2nd Subsequent Year  2022-23</t>
  </si>
  <si>
    <t>2022/23</t>
  </si>
  <si>
    <t>2022/22</t>
  </si>
  <si>
    <t>22/23</t>
  </si>
  <si>
    <t>2022/23     %</t>
  </si>
  <si>
    <t>Lucerne Valley</t>
  </si>
  <si>
    <t>Granite Mountain Charter School</t>
  </si>
  <si>
    <t>x</t>
  </si>
  <si>
    <t>Granite Montain Charter School</t>
  </si>
  <si>
    <t>Lucerne Valley USD</t>
  </si>
  <si>
    <t>Board has not designated any funds at this moment, but will be looking to as school continues to grow.</t>
  </si>
  <si>
    <t>ADA: No comments</t>
  </si>
  <si>
    <t>Revenue: CY revenue is based on P2 2019-20 ADA due to hold-harmless clause.</t>
  </si>
  <si>
    <t>Staff Costs: No comments</t>
  </si>
  <si>
    <t>Enrollment: (Charter reported = CALPADS?) No comments</t>
  </si>
  <si>
    <t>Unduplicated Pupil %: Used the 2019-20 P2 certified amount.</t>
  </si>
  <si>
    <t>N/A</t>
  </si>
  <si>
    <t>No COLA known at this time</t>
  </si>
  <si>
    <t>None</t>
  </si>
  <si>
    <t>Variance is due to CY projections based on 2019-20 P2 ADA, which is lower than current enrollment. Thus, causing calculated rates to be lower than dartboard rates</t>
  </si>
  <si>
    <t>Lucerne office is utilized for instructional services and our Rancho office is used for administrative purposes</t>
  </si>
  <si>
    <t xml:space="preserve">Comments: Went through with school site leaders and performed an extensive review on the numbers used in the current year budget. </t>
  </si>
  <si>
    <t>Comments:3% of LCFF revenue per MOU</t>
  </si>
  <si>
    <t>payments for selling of receivables</t>
  </si>
  <si>
    <t>X</t>
  </si>
  <si>
    <t>Aaron Guibord</t>
  </si>
  <si>
    <t>Douglas Beaton</t>
  </si>
  <si>
    <t>Chief Business Official</t>
  </si>
  <si>
    <t>760-248-6108 X 4135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</si>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</sst>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  <numFmt numFmtId="167" formatCode="_(&quot;$&quot;* #,##0_);_(&quot;$&quot;* \(#,##0\);_(&quot;$&quot;* &quot;-&quot;??_);_(@_)"/>
    <numFmt numFmtId="168" formatCode="&quot;$&quot;#,##0"/>
  </numFmts>
  <fonts count="39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b/>
      <sz val="14"/>
      <name val="Wingdings"/>
      <charset val="2"/>
    </font>
    <font>
      <sz val="14"/>
      <name val="Wingdings"/>
      <charset val="2"/>
    </font>
    <font>
      <sz val="8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sz val="9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sz val="9"/>
      <color indexed="10"/>
      <name val="Verdana"/>
      <family val="2"/>
    </font>
    <font>
      <b/>
      <sz val="12"/>
      <name val="Verdana"/>
      <family val="2"/>
    </font>
    <font>
      <b/>
      <sz val="12"/>
      <color indexed="10"/>
      <name val="Verdana"/>
      <family val="2"/>
    </font>
    <font>
      <b/>
      <i/>
      <sz val="12"/>
      <name val="Verdana"/>
      <family val="2"/>
    </font>
    <font>
      <i/>
      <sz val="12"/>
      <name val="Verdana"/>
      <family val="2"/>
    </font>
    <font>
      <i/>
      <sz val="10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b/>
      <u/>
      <sz val="11"/>
      <name val="Verdana"/>
      <family val="2"/>
    </font>
    <font>
      <i/>
      <sz val="11"/>
      <name val="Verdana"/>
      <family val="2"/>
    </font>
    <font>
      <b/>
      <sz val="11"/>
      <name val="Verdana"/>
      <family val="2"/>
    </font>
    <font>
      <b/>
      <i/>
      <sz val="14"/>
      <name val="Verdana"/>
      <family val="2"/>
    </font>
    <font>
      <b/>
      <u/>
      <sz val="14"/>
      <name val="Verdana"/>
      <family val="2"/>
    </font>
    <font>
      <b/>
      <i/>
      <sz val="11"/>
      <name val="Verdana"/>
      <family val="2"/>
    </font>
    <font>
      <b/>
      <sz val="11"/>
      <color indexed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sz val="10"/>
      <color rgb="FF1111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0" fillId="0" borderId="1" xfId="0" applyBorder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Continuous"/>
    </xf>
    <xf numFmtId="0" fontId="15" fillId="0" borderId="5" xfId="0" applyFont="1" applyBorder="1"/>
    <xf numFmtId="0" fontId="15" fillId="0" borderId="6" xfId="0" applyFont="1" applyBorder="1" applyProtection="1">
      <protection locked="0"/>
    </xf>
    <xf numFmtId="0" fontId="14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5" fillId="0" borderId="7" xfId="0" applyFont="1" applyBorder="1"/>
    <xf numFmtId="14" fontId="15" fillId="0" borderId="0" xfId="0" applyNumberFormat="1" applyFon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3" fillId="0" borderId="0" xfId="0" applyFont="1"/>
    <xf numFmtId="0" fontId="16" fillId="0" borderId="0" xfId="0" applyFont="1" applyAlignment="1" applyProtection="1">
      <alignment horizontal="center"/>
      <protection locked="0"/>
    </xf>
    <xf numFmtId="0" fontId="15" fillId="0" borderId="8" xfId="0" quotePrefix="1" applyFont="1" applyBorder="1" applyAlignment="1">
      <alignment horizontal="left"/>
    </xf>
    <xf numFmtId="0" fontId="15" fillId="0" borderId="3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3" fillId="0" borderId="0" xfId="0" applyFont="1" applyProtection="1">
      <protection locked="0"/>
    </xf>
    <xf numFmtId="0" fontId="18" fillId="0" borderId="0" xfId="0" applyFont="1" applyAlignment="1">
      <alignment horizontal="left"/>
    </xf>
    <xf numFmtId="0" fontId="19" fillId="0" borderId="0" xfId="0" applyFont="1" applyBorder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5" fillId="0" borderId="0" xfId="0" applyFont="1"/>
    <xf numFmtId="0" fontId="20" fillId="0" borderId="0" xfId="0" applyFont="1" applyBorder="1"/>
    <xf numFmtId="0" fontId="14" fillId="0" borderId="0" xfId="0" applyFont="1" applyBorder="1"/>
    <xf numFmtId="0" fontId="21" fillId="0" borderId="0" xfId="0" applyFont="1" applyAlignment="1" applyProtection="1">
      <alignment horizontal="left"/>
      <protection locked="0"/>
    </xf>
    <xf numFmtId="0" fontId="21" fillId="0" borderId="9" xfId="0" applyFont="1" applyBorder="1" applyAlignment="1" applyProtection="1">
      <alignment horizontal="left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5" fillId="0" borderId="9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22" fillId="0" borderId="0" xfId="0" applyFont="1"/>
    <xf numFmtId="0" fontId="22" fillId="0" borderId="0" xfId="0" quotePrefix="1" applyFont="1" applyAlignment="1">
      <alignment horizontal="left"/>
    </xf>
    <xf numFmtId="0" fontId="23" fillId="0" borderId="0" xfId="0" applyFont="1"/>
    <xf numFmtId="0" fontId="23" fillId="0" borderId="0" xfId="0" applyFont="1" applyProtection="1"/>
    <xf numFmtId="0" fontId="22" fillId="0" borderId="0" xfId="0" applyFont="1" applyBorder="1"/>
    <xf numFmtId="0" fontId="26" fillId="0" borderId="3" xfId="0" applyFont="1" applyBorder="1"/>
    <xf numFmtId="0" fontId="15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28" fillId="0" borderId="0" xfId="0" applyFont="1"/>
    <xf numFmtId="10" fontId="28" fillId="0" borderId="10" xfId="3" applyNumberFormat="1" applyFont="1" applyBorder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left"/>
    </xf>
    <xf numFmtId="0" fontId="25" fillId="0" borderId="0" xfId="0" applyFont="1" applyBorder="1" applyAlignment="1">
      <alignment horizontal="center"/>
    </xf>
    <xf numFmtId="0" fontId="18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quotePrefix="1" applyFont="1" applyAlignment="1">
      <alignment horizontal="left"/>
    </xf>
    <xf numFmtId="10" fontId="14" fillId="0" borderId="0" xfId="3" applyNumberFormat="1" applyFont="1"/>
    <xf numFmtId="0" fontId="15" fillId="0" borderId="0" xfId="0" applyFont="1" applyBorder="1" applyAlignment="1">
      <alignment horizontal="left"/>
    </xf>
    <xf numFmtId="0" fontId="20" fillId="0" borderId="0" xfId="0" quotePrefix="1" applyFont="1" applyAlignment="1">
      <alignment horizontal="left"/>
    </xf>
    <xf numFmtId="37" fontId="14" fillId="0" borderId="0" xfId="0" applyNumberFormat="1" applyFont="1"/>
    <xf numFmtId="0" fontId="15" fillId="0" borderId="11" xfId="0" applyFont="1" applyBorder="1" applyProtection="1">
      <protection locked="0"/>
    </xf>
    <xf numFmtId="0" fontId="27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1" applyNumberFormat="1" applyFont="1" applyFill="1" applyBorder="1" applyAlignment="1">
      <alignment horizontal="center"/>
    </xf>
    <xf numFmtId="164" fontId="18" fillId="0" borderId="0" xfId="1" applyNumberFormat="1" applyFont="1" applyFill="1" applyBorder="1"/>
    <xf numFmtId="43" fontId="25" fillId="0" borderId="0" xfId="0" applyNumberFormat="1" applyFont="1" applyBorder="1"/>
    <xf numFmtId="0" fontId="18" fillId="0" borderId="0" xfId="0" applyFont="1" applyBorder="1"/>
    <xf numFmtId="16" fontId="28" fillId="0" borderId="10" xfId="0" applyNumberFormat="1" applyFont="1" applyBorder="1" applyAlignment="1">
      <alignment horizontal="center"/>
    </xf>
    <xf numFmtId="16" fontId="28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6" fontId="28" fillId="2" borderId="10" xfId="2" applyNumberFormat="1" applyFont="1" applyFill="1" applyBorder="1" applyAlignment="1" applyProtection="1">
      <alignment horizontal="right"/>
      <protection locked="0"/>
    </xf>
    <xf numFmtId="5" fontId="28" fillId="2" borderId="12" xfId="0" applyNumberFormat="1" applyFont="1" applyFill="1" applyBorder="1" applyAlignment="1" applyProtection="1">
      <alignment horizontal="right"/>
      <protection locked="0"/>
    </xf>
    <xf numFmtId="6" fontId="28" fillId="0" borderId="10" xfId="2" applyNumberFormat="1" applyFont="1" applyBorder="1" applyAlignment="1">
      <alignment horizontal="right"/>
    </xf>
    <xf numFmtId="5" fontId="28" fillId="0" borderId="12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165" fontId="31" fillId="0" borderId="0" xfId="3" applyNumberFormat="1" applyFont="1"/>
    <xf numFmtId="42" fontId="28" fillId="0" borderId="10" xfId="3" applyNumberFormat="1" applyFont="1" applyBorder="1" applyAlignment="1">
      <alignment horizontal="right"/>
    </xf>
    <xf numFmtId="42" fontId="28" fillId="0" borderId="0" xfId="3" applyNumberFormat="1" applyFont="1" applyBorder="1" applyAlignment="1">
      <alignment horizontal="right"/>
    </xf>
    <xf numFmtId="5" fontId="28" fillId="0" borderId="6" xfId="3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10" fontId="31" fillId="2" borderId="10" xfId="3" applyNumberFormat="1" applyFont="1" applyFill="1" applyBorder="1" applyProtection="1">
      <protection locked="0"/>
    </xf>
    <xf numFmtId="0" fontId="14" fillId="0" borderId="0" xfId="0" quotePrefix="1" applyFont="1" applyBorder="1" applyAlignment="1">
      <alignment horizontal="left"/>
    </xf>
    <xf numFmtId="0" fontId="28" fillId="0" borderId="0" xfId="0" applyFont="1" applyBorder="1"/>
    <xf numFmtId="165" fontId="31" fillId="0" borderId="0" xfId="3" applyNumberFormat="1" applyFont="1" applyBorder="1"/>
    <xf numFmtId="0" fontId="28" fillId="0" borderId="0" xfId="0" applyFont="1" applyBorder="1" applyAlignment="1">
      <alignment horizontal="center"/>
    </xf>
    <xf numFmtId="0" fontId="24" fillId="0" borderId="6" xfId="0" applyFont="1" applyBorder="1"/>
    <xf numFmtId="0" fontId="18" fillId="0" borderId="6" xfId="0" applyFont="1" applyBorder="1"/>
    <xf numFmtId="0" fontId="15" fillId="0" borderId="6" xfId="0" applyFont="1" applyBorder="1"/>
    <xf numFmtId="0" fontId="24" fillId="0" borderId="0" xfId="0" applyFont="1" applyBorder="1"/>
    <xf numFmtId="0" fontId="32" fillId="0" borderId="0" xfId="0" applyFont="1" applyBorder="1"/>
    <xf numFmtId="165" fontId="20" fillId="0" borderId="0" xfId="3" applyNumberFormat="1" applyFont="1" applyBorder="1"/>
    <xf numFmtId="0" fontId="14" fillId="0" borderId="0" xfId="0" applyFont="1" applyBorder="1" applyAlignment="1">
      <alignment horizontal="center"/>
    </xf>
    <xf numFmtId="0" fontId="28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20" fillId="0" borderId="0" xfId="0" applyFont="1" applyAlignment="1">
      <alignment horizontal="left"/>
    </xf>
    <xf numFmtId="10" fontId="18" fillId="0" borderId="0" xfId="3" applyNumberFormat="1" applyFont="1" applyBorder="1" applyAlignment="1">
      <alignment horizontal="right"/>
    </xf>
    <xf numFmtId="0" fontId="24" fillId="0" borderId="0" xfId="0" applyFont="1"/>
    <xf numFmtId="0" fontId="22" fillId="0" borderId="0" xfId="0" applyFont="1" applyFill="1" applyAlignment="1">
      <alignment horizontal="left"/>
    </xf>
    <xf numFmtId="44" fontId="28" fillId="2" borderId="12" xfId="2" applyFont="1" applyFill="1" applyBorder="1" applyProtection="1">
      <protection locked="0"/>
    </xf>
    <xf numFmtId="0" fontId="31" fillId="0" borderId="0" xfId="0" applyFont="1"/>
    <xf numFmtId="0" fontId="18" fillId="0" borderId="0" xfId="0" applyFont="1" applyBorder="1" applyAlignment="1">
      <alignment horizontal="right"/>
    </xf>
    <xf numFmtId="0" fontId="31" fillId="0" borderId="0" xfId="0" quotePrefix="1" applyFont="1" applyBorder="1" applyAlignment="1">
      <alignment horizontal="left"/>
    </xf>
    <xf numFmtId="0" fontId="18" fillId="0" borderId="0" xfId="0" applyFont="1" applyProtection="1">
      <protection locked="0"/>
    </xf>
    <xf numFmtId="5" fontId="18" fillId="0" borderId="0" xfId="0" applyNumberFormat="1" applyFont="1"/>
    <xf numFmtId="0" fontId="14" fillId="0" borderId="0" xfId="0" applyFont="1" applyBorder="1" applyAlignment="1">
      <alignment horizontal="centerContinuous"/>
    </xf>
    <xf numFmtId="0" fontId="28" fillId="0" borderId="0" xfId="0" applyFont="1" applyBorder="1" applyAlignment="1">
      <alignment horizontal="centerContinuous"/>
    </xf>
    <xf numFmtId="0" fontId="28" fillId="0" borderId="0" xfId="0" applyFont="1" applyBorder="1" applyAlignment="1">
      <alignment horizontal="left"/>
    </xf>
    <xf numFmtId="0" fontId="14" fillId="0" borderId="0" xfId="0" applyFont="1" applyFill="1"/>
    <xf numFmtId="0" fontId="20" fillId="0" borderId="0" xfId="0" applyFont="1" applyFill="1"/>
    <xf numFmtId="0" fontId="14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18" fillId="0" borderId="12" xfId="0" applyFont="1" applyBorder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5" fillId="0" borderId="13" xfId="0" applyFont="1" applyBorder="1" applyAlignment="1">
      <alignment horizontal="centerContinuous"/>
    </xf>
    <xf numFmtId="0" fontId="13" fillId="0" borderId="14" xfId="0" applyFont="1" applyBorder="1"/>
    <xf numFmtId="0" fontId="16" fillId="0" borderId="14" xfId="0" applyFont="1" applyBorder="1"/>
    <xf numFmtId="0" fontId="13" fillId="0" borderId="14" xfId="0" applyFont="1" applyBorder="1" applyProtection="1">
      <protection locked="0"/>
    </xf>
    <xf numFmtId="0" fontId="16" fillId="0" borderId="14" xfId="0" applyFont="1" applyBorder="1" applyAlignment="1" applyProtection="1">
      <alignment horizontal="center"/>
      <protection locked="0"/>
    </xf>
    <xf numFmtId="0" fontId="15" fillId="0" borderId="14" xfId="0" quotePrefix="1" applyFont="1" applyBorder="1" applyAlignment="1">
      <alignment horizontal="left"/>
    </xf>
    <xf numFmtId="0" fontId="15" fillId="0" borderId="14" xfId="0" applyFont="1" applyBorder="1" applyAlignment="1" applyProtection="1">
      <alignment horizontal="center"/>
      <protection locked="0"/>
    </xf>
    <xf numFmtId="14" fontId="15" fillId="0" borderId="14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/>
    <xf numFmtId="0" fontId="26" fillId="0" borderId="0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8" fillId="0" borderId="3" xfId="0" applyFont="1" applyBorder="1" applyAlignment="1">
      <alignment horizontal="center"/>
    </xf>
    <xf numFmtId="166" fontId="30" fillId="0" borderId="15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166" fontId="30" fillId="0" borderId="16" xfId="0" applyNumberFormat="1" applyFont="1" applyBorder="1" applyAlignment="1">
      <alignment horizontal="center"/>
    </xf>
    <xf numFmtId="166" fontId="30" fillId="0" borderId="17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4" fillId="0" borderId="6" xfId="0" applyFont="1" applyBorder="1"/>
    <xf numFmtId="0" fontId="18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/>
    <xf numFmtId="167" fontId="28" fillId="0" borderId="13" xfId="2" applyNumberFormat="1" applyFont="1" applyBorder="1" applyAlignment="1">
      <alignment horizontal="left"/>
    </xf>
    <xf numFmtId="0" fontId="31" fillId="0" borderId="12" xfId="0" applyFont="1" applyBorder="1" applyAlignment="1">
      <alignment horizontal="center"/>
    </xf>
    <xf numFmtId="3" fontId="28" fillId="0" borderId="13" xfId="2" applyNumberFormat="1" applyFont="1" applyFill="1" applyBorder="1" applyAlignment="1">
      <alignment horizontal="center"/>
    </xf>
    <xf numFmtId="44" fontId="28" fillId="2" borderId="10" xfId="2" applyFont="1" applyFill="1" applyBorder="1" applyProtection="1"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13" xfId="0" applyFont="1" applyFill="1" applyBorder="1" applyProtection="1">
      <protection locked="0"/>
    </xf>
    <xf numFmtId="0" fontId="15" fillId="0" borderId="0" xfId="0" applyFont="1" applyFill="1" applyBorder="1"/>
    <xf numFmtId="0" fontId="18" fillId="0" borderId="10" xfId="0" applyFont="1" applyBorder="1"/>
    <xf numFmtId="0" fontId="20" fillId="0" borderId="7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wrapText="1"/>
    </xf>
    <xf numFmtId="0" fontId="15" fillId="0" borderId="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34" fillId="0" borderId="0" xfId="0" applyFont="1" applyBorder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Continuous"/>
    </xf>
    <xf numFmtId="0" fontId="30" fillId="0" borderId="4" xfId="0" applyFont="1" applyBorder="1" applyProtection="1"/>
    <xf numFmtId="0" fontId="31" fillId="0" borderId="0" xfId="0" quotePrefix="1" applyFont="1" applyAlignment="1">
      <alignment horizontal="center"/>
    </xf>
    <xf numFmtId="0" fontId="28" fillId="0" borderId="0" xfId="0" applyFont="1" applyAlignment="1">
      <alignment horizontal="center"/>
    </xf>
    <xf numFmtId="0" fontId="28" fillId="2" borderId="3" xfId="0" applyFont="1" applyFill="1" applyBorder="1"/>
    <xf numFmtId="0" fontId="28" fillId="2" borderId="17" xfId="0" applyFont="1" applyFill="1" applyBorder="1"/>
    <xf numFmtId="0" fontId="28" fillId="0" borderId="10" xfId="0" applyFont="1" applyBorder="1" applyAlignment="1">
      <alignment horizontal="center"/>
    </xf>
    <xf numFmtId="3" fontId="28" fillId="0" borderId="10" xfId="0" applyNumberFormat="1" applyFont="1" applyBorder="1" applyAlignment="1">
      <alignment horizontal="right"/>
    </xf>
    <xf numFmtId="10" fontId="28" fillId="0" borderId="10" xfId="3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10" fontId="28" fillId="0" borderId="0" xfId="0" applyNumberFormat="1" applyFont="1" applyAlignment="1">
      <alignment horizontal="right"/>
    </xf>
    <xf numFmtId="0" fontId="30" fillId="2" borderId="8" xfId="0" applyFont="1" applyFill="1" applyBorder="1" applyAlignment="1" applyProtection="1">
      <alignment horizontal="left"/>
      <protection locked="0"/>
    </xf>
    <xf numFmtId="0" fontId="28" fillId="2" borderId="3" xfId="0" applyFont="1" applyFill="1" applyBorder="1" applyProtection="1">
      <protection locked="0"/>
    </xf>
    <xf numFmtId="0" fontId="28" fillId="2" borderId="17" xfId="0" applyFont="1" applyFill="1" applyBorder="1" applyProtection="1">
      <protection locked="0"/>
    </xf>
    <xf numFmtId="0" fontId="28" fillId="0" borderId="0" xfId="0" quotePrefix="1" applyFont="1" applyAlignment="1">
      <alignment horizontal="left"/>
    </xf>
    <xf numFmtId="0" fontId="30" fillId="0" borderId="4" xfId="0" applyFont="1" applyBorder="1" applyAlignment="1">
      <alignment horizontal="center"/>
    </xf>
    <xf numFmtId="0" fontId="28" fillId="0" borderId="12" xfId="0" applyFont="1" applyBorder="1" applyAlignment="1">
      <alignment horizontal="centerContinuous"/>
    </xf>
    <xf numFmtId="0" fontId="28" fillId="0" borderId="4" xfId="0" applyFont="1" applyBorder="1" applyAlignment="1">
      <alignment horizontal="centerContinuous"/>
    </xf>
    <xf numFmtId="0" fontId="28" fillId="0" borderId="13" xfId="0" applyFont="1" applyBorder="1" applyAlignment="1">
      <alignment horizontal="centerContinuous"/>
    </xf>
    <xf numFmtId="0" fontId="28" fillId="0" borderId="18" xfId="0" applyFont="1" applyFill="1" applyBorder="1" applyAlignment="1">
      <alignment horizontal="left"/>
    </xf>
    <xf numFmtId="0" fontId="28" fillId="0" borderId="19" xfId="0" applyFont="1" applyFill="1" applyBorder="1"/>
    <xf numFmtId="10" fontId="28" fillId="0" borderId="19" xfId="0" applyNumberFormat="1" applyFont="1" applyFill="1" applyBorder="1" applyAlignment="1">
      <alignment horizontal="right"/>
    </xf>
    <xf numFmtId="0" fontId="28" fillId="0" borderId="19" xfId="0" applyFont="1" applyFill="1" applyBorder="1" applyAlignment="1">
      <alignment horizontal="center"/>
    </xf>
    <xf numFmtId="0" fontId="30" fillId="0" borderId="19" xfId="0" applyFont="1" applyFill="1" applyBorder="1" applyAlignment="1">
      <alignment horizontal="center"/>
    </xf>
    <xf numFmtId="0" fontId="28" fillId="0" borderId="20" xfId="0" applyFont="1" applyFill="1" applyBorder="1"/>
    <xf numFmtId="0" fontId="28" fillId="0" borderId="2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28" fillId="0" borderId="0" xfId="0" applyFont="1" applyBorder="1" applyAlignment="1">
      <alignment horizontal="centerContinuous" wrapText="1"/>
    </xf>
    <xf numFmtId="10" fontId="28" fillId="0" borderId="0" xfId="0" applyNumberFormat="1" applyFont="1" applyFill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40" fontId="28" fillId="2" borderId="23" xfId="0" applyNumberFormat="1" applyFont="1" applyFill="1" applyBorder="1" applyAlignment="1" applyProtection="1">
      <alignment horizontal="center"/>
      <protection locked="0"/>
    </xf>
    <xf numFmtId="40" fontId="30" fillId="3" borderId="23" xfId="0" applyNumberFormat="1" applyFont="1" applyFill="1" applyBorder="1" applyAlignment="1" applyProtection="1">
      <alignment horizontal="center"/>
    </xf>
    <xf numFmtId="10" fontId="28" fillId="0" borderId="23" xfId="3" applyNumberFormat="1" applyFont="1" applyFill="1" applyBorder="1" applyAlignment="1">
      <alignment horizontal="center"/>
    </xf>
    <xf numFmtId="10" fontId="28" fillId="0" borderId="23" xfId="0" applyNumberFormat="1" applyFont="1" applyFill="1" applyBorder="1" applyAlignment="1">
      <alignment horizontal="center"/>
    </xf>
    <xf numFmtId="10" fontId="28" fillId="6" borderId="23" xfId="3" applyNumberFormat="1" applyFont="1" applyFill="1" applyBorder="1" applyAlignment="1">
      <alignment horizontal="center"/>
    </xf>
    <xf numFmtId="10" fontId="28" fillId="6" borderId="23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24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Continuous"/>
    </xf>
    <xf numFmtId="0" fontId="28" fillId="0" borderId="23" xfId="0" applyFont="1" applyBorder="1" applyAlignment="1">
      <alignment horizontal="centerContinuous"/>
    </xf>
    <xf numFmtId="10" fontId="31" fillId="6" borderId="23" xfId="3" applyNumberFormat="1" applyFont="1" applyFill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31" fillId="0" borderId="0" xfId="0" applyFont="1" applyAlignment="1">
      <alignment horizontal="centerContinuous"/>
    </xf>
    <xf numFmtId="0" fontId="28" fillId="0" borderId="0" xfId="0" applyFont="1" applyAlignment="1">
      <alignment horizontal="centerContinuous"/>
    </xf>
    <xf numFmtId="0" fontId="31" fillId="2" borderId="0" xfId="0" quotePrefix="1" applyFont="1" applyFill="1" applyAlignment="1" applyProtection="1">
      <alignment horizontal="center"/>
      <protection locked="0"/>
    </xf>
    <xf numFmtId="0" fontId="31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11" xfId="0" applyFont="1" applyBorder="1" applyAlignment="1">
      <alignment horizontal="centerContinuous"/>
    </xf>
    <xf numFmtId="0" fontId="28" fillId="0" borderId="12" xfId="0" applyFont="1" applyBorder="1" applyAlignment="1">
      <alignment horizontal="center"/>
    </xf>
    <xf numFmtId="0" fontId="28" fillId="7" borderId="11" xfId="0" applyFont="1" applyFill="1" applyBorder="1"/>
    <xf numFmtId="0" fontId="28" fillId="7" borderId="13" xfId="0" applyFont="1" applyFill="1" applyBorder="1"/>
    <xf numFmtId="0" fontId="30" fillId="7" borderId="11" xfId="0" applyFont="1" applyFill="1" applyBorder="1"/>
    <xf numFmtId="10" fontId="30" fillId="0" borderId="8" xfId="0" applyNumberFormat="1" applyFont="1" applyBorder="1"/>
    <xf numFmtId="37" fontId="28" fillId="0" borderId="0" xfId="0" applyNumberFormat="1" applyFont="1"/>
    <xf numFmtId="10" fontId="30" fillId="0" borderId="0" xfId="0" applyNumberFormat="1" applyFont="1" applyBorder="1"/>
    <xf numFmtId="166" fontId="28" fillId="0" borderId="0" xfId="0" applyNumberFormat="1" applyFont="1" applyBorder="1" applyAlignment="1">
      <alignment horizontal="center"/>
    </xf>
    <xf numFmtId="0" fontId="31" fillId="4" borderId="10" xfId="0" applyFont="1" applyFill="1" applyBorder="1" applyAlignment="1">
      <alignment horizontal="centerContinuous"/>
    </xf>
    <xf numFmtId="0" fontId="27" fillId="0" borderId="15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31" fillId="4" borderId="10" xfId="0" applyFont="1" applyFill="1" applyBorder="1" applyAlignment="1">
      <alignment horizontal="center"/>
    </xf>
    <xf numFmtId="166" fontId="28" fillId="0" borderId="6" xfId="3" applyNumberFormat="1" applyFont="1" applyBorder="1" applyAlignment="1">
      <alignment horizontal="center"/>
    </xf>
    <xf numFmtId="166" fontId="28" fillId="0" borderId="0" xfId="3" applyNumberFormat="1" applyFont="1" applyBorder="1" applyAlignment="1">
      <alignment horizontal="center"/>
    </xf>
    <xf numFmtId="0" fontId="28" fillId="0" borderId="17" xfId="0" applyFont="1" applyBorder="1" applyAlignment="1" applyProtection="1">
      <alignment horizontal="center"/>
      <protection locked="0"/>
    </xf>
    <xf numFmtId="0" fontId="28" fillId="0" borderId="17" xfId="0" applyFont="1" applyBorder="1"/>
    <xf numFmtId="0" fontId="30" fillId="0" borderId="8" xfId="0" applyFont="1" applyBorder="1"/>
    <xf numFmtId="0" fontId="30" fillId="0" borderId="0" xfId="0" applyFont="1" applyBorder="1"/>
    <xf numFmtId="49" fontId="31" fillId="0" borderId="3" xfId="0" quotePrefix="1" applyNumberFormat="1" applyFont="1" applyBorder="1" applyAlignment="1">
      <alignment horizontal="center"/>
    </xf>
    <xf numFmtId="10" fontId="28" fillId="0" borderId="0" xfId="3" applyNumberFormat="1" applyFont="1" applyBorder="1"/>
    <xf numFmtId="0" fontId="31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vertical="top" wrapText="1"/>
    </xf>
    <xf numFmtId="0" fontId="31" fillId="0" borderId="11" xfId="0" applyFont="1" applyBorder="1" applyAlignment="1">
      <alignment horizontal="center" wrapText="1"/>
    </xf>
    <xf numFmtId="9" fontId="28" fillId="2" borderId="10" xfId="3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35" fillId="0" borderId="4" xfId="0" applyFont="1" applyFill="1" applyBorder="1" applyAlignment="1" applyProtection="1">
      <alignment horizontal="center"/>
      <protection locked="0"/>
    </xf>
    <xf numFmtId="0" fontId="28" fillId="0" borderId="4" xfId="0" applyFont="1" applyFill="1" applyBorder="1" applyAlignment="1" applyProtection="1">
      <alignment horizontal="center"/>
      <protection locked="0"/>
    </xf>
    <xf numFmtId="0" fontId="28" fillId="2" borderId="7" xfId="0" applyFont="1" applyFill="1" applyBorder="1" applyProtection="1">
      <protection locked="0"/>
    </xf>
    <xf numFmtId="49" fontId="28" fillId="0" borderId="26" xfId="0" quotePrefix="1" applyNumberFormat="1" applyFont="1" applyBorder="1" applyAlignment="1">
      <alignment horizontal="center"/>
    </xf>
    <xf numFmtId="164" fontId="28" fillId="2" borderId="13" xfId="1" applyNumberFormat="1" applyFont="1" applyFill="1" applyBorder="1" applyAlignment="1" applyProtection="1">
      <alignment horizontal="center"/>
      <protection locked="0"/>
    </xf>
    <xf numFmtId="0" fontId="28" fillId="0" borderId="22" xfId="0" applyFont="1" applyBorder="1" applyAlignment="1">
      <alignment horizontal="center"/>
    </xf>
    <xf numFmtId="164" fontId="28" fillId="2" borderId="27" xfId="1" applyNumberFormat="1" applyFont="1" applyFill="1" applyBorder="1" applyAlignment="1" applyProtection="1">
      <alignment horizontal="center"/>
      <protection locked="0"/>
    </xf>
    <xf numFmtId="0" fontId="28" fillId="2" borderId="11" xfId="0" applyFont="1" applyFill="1" applyBorder="1" applyProtection="1">
      <protection locked="0"/>
    </xf>
    <xf numFmtId="164" fontId="28" fillId="2" borderId="17" xfId="1" applyNumberFormat="1" applyFont="1" applyFill="1" applyBorder="1" applyAlignment="1" applyProtection="1">
      <alignment horizontal="center"/>
      <protection locked="0"/>
    </xf>
    <xf numFmtId="10" fontId="28" fillId="0" borderId="28" xfId="3" applyNumberFormat="1" applyFont="1" applyBorder="1" applyAlignment="1">
      <alignment horizontal="center"/>
    </xf>
    <xf numFmtId="164" fontId="28" fillId="2" borderId="29" xfId="1" applyNumberFormat="1" applyFont="1" applyFill="1" applyBorder="1" applyAlignment="1" applyProtection="1">
      <alignment horizontal="center"/>
      <protection locked="0"/>
    </xf>
    <xf numFmtId="0" fontId="28" fillId="2" borderId="8" xfId="0" applyFont="1" applyFill="1" applyBorder="1" applyProtection="1">
      <protection locked="0"/>
    </xf>
    <xf numFmtId="0" fontId="31" fillId="0" borderId="10" xfId="0" applyFont="1" applyBorder="1" applyAlignment="1">
      <alignment horizontal="center"/>
    </xf>
    <xf numFmtId="0" fontId="28" fillId="0" borderId="4" xfId="0" applyFont="1" applyBorder="1" applyAlignment="1">
      <alignment horizontal="left"/>
    </xf>
    <xf numFmtId="0" fontId="28" fillId="0" borderId="13" xfId="0" applyFont="1" applyBorder="1"/>
    <xf numFmtId="8" fontId="28" fillId="0" borderId="10" xfId="0" applyNumberFormat="1" applyFont="1" applyBorder="1"/>
    <xf numFmtId="10" fontId="28" fillId="0" borderId="0" xfId="0" applyNumberFormat="1" applyFont="1" applyBorder="1"/>
    <xf numFmtId="0" fontId="28" fillId="0" borderId="11" xfId="0" applyFont="1" applyBorder="1" applyAlignment="1">
      <alignment horizontal="left"/>
    </xf>
    <xf numFmtId="10" fontId="31" fillId="2" borderId="10" xfId="0" applyNumberFormat="1" applyFont="1" applyFill="1" applyBorder="1" applyProtection="1">
      <protection locked="0"/>
    </xf>
    <xf numFmtId="0" fontId="31" fillId="0" borderId="3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8" fillId="0" borderId="11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44" fontId="28" fillId="2" borderId="10" xfId="2" applyFont="1" applyFill="1" applyBorder="1" applyAlignment="1" applyProtection="1">
      <alignment horizontal="center"/>
      <protection locked="0"/>
    </xf>
    <xf numFmtId="8" fontId="28" fillId="0" borderId="15" xfId="0" applyNumberFormat="1" applyFont="1" applyBorder="1"/>
    <xf numFmtId="44" fontId="28" fillId="2" borderId="12" xfId="2" applyFont="1" applyFill="1" applyBorder="1" applyAlignment="1" applyProtection="1">
      <alignment horizontal="center"/>
      <protection locked="0"/>
    </xf>
    <xf numFmtId="44" fontId="28" fillId="0" borderId="30" xfId="2" applyFont="1" applyFill="1" applyBorder="1" applyAlignment="1">
      <alignment horizontal="center"/>
    </xf>
    <xf numFmtId="8" fontId="28" fillId="0" borderId="30" xfId="0" applyNumberFormat="1" applyFont="1" applyBorder="1"/>
    <xf numFmtId="44" fontId="28" fillId="0" borderId="0" xfId="2" applyFont="1" applyFill="1" applyAlignment="1">
      <alignment horizontal="center"/>
    </xf>
    <xf numFmtId="8" fontId="28" fillId="0" borderId="0" xfId="0" applyNumberFormat="1" applyFont="1"/>
    <xf numFmtId="44" fontId="28" fillId="0" borderId="0" xfId="2" applyFont="1" applyBorder="1"/>
    <xf numFmtId="0" fontId="31" fillId="4" borderId="0" xfId="0" applyFont="1" applyFill="1" applyBorder="1" applyAlignment="1">
      <alignment horizontal="center"/>
    </xf>
    <xf numFmtId="8" fontId="28" fillId="0" borderId="0" xfId="0" applyNumberFormat="1" applyFont="1" applyAlignment="1">
      <alignment horizontal="center"/>
    </xf>
    <xf numFmtId="10" fontId="28" fillId="0" borderId="0" xfId="0" applyNumberFormat="1" applyFont="1"/>
    <xf numFmtId="10" fontId="31" fillId="0" borderId="1" xfId="0" applyNumberFormat="1" applyFont="1" applyFill="1" applyBorder="1"/>
    <xf numFmtId="10" fontId="31" fillId="0" borderId="0" xfId="0" applyNumberFormat="1" applyFont="1" applyFill="1" applyBorder="1"/>
    <xf numFmtId="2" fontId="28" fillId="5" borderId="3" xfId="0" applyNumberFormat="1" applyFont="1" applyFill="1" applyBorder="1" applyAlignment="1">
      <alignment horizontal="left"/>
    </xf>
    <xf numFmtId="2" fontId="28" fillId="5" borderId="17" xfId="0" applyNumberFormat="1" applyFont="1" applyFill="1" applyBorder="1"/>
    <xf numFmtId="0" fontId="28" fillId="2" borderId="3" xfId="0" applyFont="1" applyFill="1" applyBorder="1" applyAlignment="1" applyProtection="1">
      <alignment horizontal="center"/>
      <protection locked="0"/>
    </xf>
    <xf numFmtId="0" fontId="28" fillId="0" borderId="0" xfId="0" applyFont="1" applyBorder="1" applyAlignment="1">
      <alignment horizontal="right"/>
    </xf>
    <xf numFmtId="10" fontId="34" fillId="0" borderId="0" xfId="0" quotePrefix="1" applyNumberFormat="1" applyFont="1" applyBorder="1" applyAlignment="1">
      <alignment horizontal="left"/>
    </xf>
    <xf numFmtId="0" fontId="30" fillId="0" borderId="0" xfId="0" quotePrefix="1" applyFont="1" applyAlignment="1">
      <alignment horizontal="left"/>
    </xf>
    <xf numFmtId="0" fontId="34" fillId="0" borderId="0" xfId="0" quotePrefix="1" applyFont="1" applyAlignment="1">
      <alignment horizontal="left"/>
    </xf>
    <xf numFmtId="0" fontId="34" fillId="0" borderId="0" xfId="0" applyFont="1"/>
    <xf numFmtId="10" fontId="28" fillId="0" borderId="25" xfId="0" applyNumberFormat="1" applyFont="1" applyBorder="1" applyAlignment="1">
      <alignment horizontal="right"/>
    </xf>
    <xf numFmtId="0" fontId="30" fillId="0" borderId="0" xfId="0" quotePrefix="1" applyFont="1" applyFill="1" applyAlignment="1">
      <alignment horizontal="left"/>
    </xf>
    <xf numFmtId="0" fontId="34" fillId="0" borderId="0" xfId="0" quotePrefix="1" applyFont="1" applyFill="1" applyAlignment="1">
      <alignment horizontal="left"/>
    </xf>
    <xf numFmtId="10" fontId="28" fillId="0" borderId="6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Border="1" applyAlignment="1">
      <alignment horizontal="right"/>
    </xf>
    <xf numFmtId="9" fontId="28" fillId="2" borderId="25" xfId="3" applyFont="1" applyFill="1" applyBorder="1" applyProtection="1">
      <protection locked="0"/>
    </xf>
    <xf numFmtId="9" fontId="28" fillId="0" borderId="6" xfId="3" applyFont="1" applyFill="1" applyBorder="1" applyProtection="1">
      <protection locked="0"/>
    </xf>
    <xf numFmtId="0" fontId="28" fillId="0" borderId="3" xfId="0" applyFont="1" applyBorder="1" applyAlignment="1">
      <alignment horizontal="center" wrapText="1"/>
    </xf>
    <xf numFmtId="17" fontId="28" fillId="0" borderId="0" xfId="0" quotePrefix="1" applyNumberFormat="1" applyFont="1" applyAlignment="1">
      <alignment horizontal="center"/>
    </xf>
    <xf numFmtId="0" fontId="28" fillId="2" borderId="10" xfId="0" applyFont="1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Alignment="1">
      <alignment horizontal="center"/>
    </xf>
    <xf numFmtId="43" fontId="28" fillId="0" borderId="6" xfId="1" applyFont="1" applyFill="1" applyBorder="1" applyProtection="1">
      <protection locked="0"/>
    </xf>
    <xf numFmtId="0" fontId="28" fillId="0" borderId="6" xfId="0" applyFont="1" applyFill="1" applyBorder="1" applyProtection="1">
      <protection locked="0"/>
    </xf>
    <xf numFmtId="0" fontId="31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Continuous"/>
    </xf>
    <xf numFmtId="0" fontId="28" fillId="2" borderId="10" xfId="0" applyFont="1" applyFill="1" applyBorder="1" applyAlignment="1" applyProtection="1">
      <alignment horizontal="center"/>
      <protection locked="0"/>
    </xf>
    <xf numFmtId="0" fontId="31" fillId="0" borderId="14" xfId="0" applyFont="1" applyFill="1" applyBorder="1" applyAlignment="1">
      <alignment horizontal="centerContinuous"/>
    </xf>
    <xf numFmtId="0" fontId="28" fillId="0" borderId="14" xfId="0" applyFont="1" applyBorder="1" applyAlignment="1">
      <alignment horizontal="centerContinuous"/>
    </xf>
    <xf numFmtId="0" fontId="30" fillId="0" borderId="14" xfId="0" applyFont="1" applyBorder="1"/>
    <xf numFmtId="0" fontId="28" fillId="0" borderId="14" xfId="0" applyFont="1" applyBorder="1" applyAlignment="1">
      <alignment horizontal="center"/>
    </xf>
    <xf numFmtId="0" fontId="28" fillId="0" borderId="14" xfId="0" applyFont="1" applyBorder="1"/>
    <xf numFmtId="0" fontId="31" fillId="0" borderId="0" xfId="0" applyFont="1" applyFill="1" applyAlignment="1" applyProtection="1">
      <alignment horizontal="left"/>
      <protection locked="0"/>
    </xf>
    <xf numFmtId="0" fontId="28" fillId="0" borderId="0" xfId="0" applyFont="1" applyFill="1" applyAlignment="1" applyProtection="1">
      <alignment horizontal="left"/>
      <protection locked="0"/>
    </xf>
    <xf numFmtId="0" fontId="28" fillId="0" borderId="0" xfId="0" applyFont="1" applyFill="1" applyProtection="1"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0" fillId="0" borderId="0" xfId="0" applyFont="1"/>
    <xf numFmtId="38" fontId="28" fillId="2" borderId="23" xfId="0" applyNumberFormat="1" applyFont="1" applyFill="1" applyBorder="1" applyAlignment="1" applyProtection="1">
      <alignment horizontal="center"/>
      <protection locked="0"/>
    </xf>
    <xf numFmtId="38" fontId="28" fillId="2" borderId="10" xfId="1" applyNumberFormat="1" applyFont="1" applyFill="1" applyBorder="1" applyAlignment="1" applyProtection="1">
      <alignment horizontal="right"/>
      <protection locked="0"/>
    </xf>
    <xf numFmtId="38" fontId="28" fillId="2" borderId="10" xfId="2" applyNumberFormat="1" applyFont="1" applyFill="1" applyBorder="1" applyAlignment="1" applyProtection="1">
      <alignment horizontal="right"/>
      <protection locked="0"/>
    </xf>
    <xf numFmtId="38" fontId="28" fillId="0" borderId="10" xfId="2" applyNumberFormat="1" applyFont="1" applyFill="1" applyBorder="1" applyAlignment="1">
      <alignment horizontal="right"/>
    </xf>
    <xf numFmtId="38" fontId="28" fillId="0" borderId="10" xfId="1" applyNumberFormat="1" applyFont="1" applyFill="1" applyBorder="1" applyAlignment="1">
      <alignment horizontal="right"/>
    </xf>
    <xf numFmtId="38" fontId="28" fillId="2" borderId="12" xfId="1" applyNumberFormat="1" applyFont="1" applyFill="1" applyBorder="1" applyAlignment="1" applyProtection="1">
      <alignment horizontal="right"/>
      <protection locked="0"/>
    </xf>
    <xf numFmtId="37" fontId="28" fillId="0" borderId="10" xfId="0" applyNumberFormat="1" applyFont="1" applyBorder="1"/>
    <xf numFmtId="37" fontId="28" fillId="0" borderId="13" xfId="0" applyNumberFormat="1" applyFont="1" applyBorder="1" applyAlignment="1">
      <alignment horizontal="right"/>
    </xf>
    <xf numFmtId="3" fontId="28" fillId="0" borderId="17" xfId="2" applyNumberFormat="1" applyFont="1" applyFill="1" applyBorder="1" applyAlignment="1">
      <alignment horizontal="center"/>
    </xf>
    <xf numFmtId="0" fontId="28" fillId="0" borderId="8" xfId="0" quotePrefix="1" applyFont="1" applyBorder="1" applyAlignment="1">
      <alignment horizontal="center"/>
    </xf>
    <xf numFmtId="6" fontId="28" fillId="2" borderId="10" xfId="3" applyNumberFormat="1" applyFont="1" applyFill="1" applyBorder="1" applyAlignment="1" applyProtection="1">
      <alignment horizontal="right"/>
      <protection locked="0"/>
    </xf>
    <xf numFmtId="6" fontId="28" fillId="0" borderId="10" xfId="0" applyNumberFormat="1" applyFont="1" applyBorder="1"/>
    <xf numFmtId="1" fontId="28" fillId="2" borderId="10" xfId="0" applyNumberFormat="1" applyFont="1" applyFill="1" applyBorder="1" applyAlignment="1" applyProtection="1">
      <alignment horizontal="center"/>
      <protection locked="0"/>
    </xf>
    <xf numFmtId="168" fontId="28" fillId="2" borderId="10" xfId="0" applyNumberFormat="1" applyFont="1" applyFill="1" applyBorder="1" applyAlignment="1" applyProtection="1">
      <alignment horizontal="center"/>
      <protection locked="0"/>
    </xf>
    <xf numFmtId="168" fontId="28" fillId="2" borderId="10" xfId="3" applyNumberFormat="1" applyFont="1" applyFill="1" applyBorder="1" applyAlignment="1" applyProtection="1">
      <alignment horizontal="center"/>
      <protection locked="0"/>
    </xf>
    <xf numFmtId="1" fontId="31" fillId="5" borderId="10" xfId="0" applyNumberFormat="1" applyFont="1" applyFill="1" applyBorder="1" applyAlignment="1">
      <alignment horizontal="center"/>
    </xf>
    <xf numFmtId="168" fontId="28" fillId="2" borderId="10" xfId="0" applyNumberFormat="1" applyFont="1" applyFill="1" applyBorder="1" applyAlignment="1" applyProtection="1">
      <alignment horizontal="right"/>
      <protection locked="0"/>
    </xf>
    <xf numFmtId="168" fontId="28" fillId="2" borderId="10" xfId="0" applyNumberFormat="1" applyFont="1" applyFill="1" applyBorder="1" applyProtection="1">
      <protection locked="0"/>
    </xf>
    <xf numFmtId="41" fontId="28" fillId="2" borderId="10" xfId="1" applyNumberFormat="1" applyFont="1" applyFill="1" applyBorder="1" applyProtection="1">
      <protection locked="0"/>
    </xf>
    <xf numFmtId="41" fontId="28" fillId="2" borderId="25" xfId="1" applyNumberFormat="1" applyFont="1" applyFill="1" applyBorder="1" applyProtection="1">
      <protection locked="0"/>
    </xf>
    <xf numFmtId="0" fontId="30" fillId="2" borderId="10" xfId="0" applyFont="1" applyFill="1" applyBorder="1" applyAlignment="1" applyProtection="1">
      <alignment horizontal="center"/>
      <protection locked="0"/>
    </xf>
    <xf numFmtId="0" fontId="30" fillId="2" borderId="11" xfId="0" applyFont="1" applyFill="1" applyBorder="1" applyAlignment="1" applyProtection="1">
      <protection locked="0"/>
    </xf>
    <xf numFmtId="0" fontId="30" fillId="2" borderId="4" xfId="0" applyFont="1" applyFill="1" applyBorder="1" applyAlignment="1" applyProtection="1">
      <protection locked="0"/>
    </xf>
    <xf numFmtId="0" fontId="30" fillId="2" borderId="13" xfId="0" applyFont="1" applyFill="1" applyBorder="1" applyAlignment="1" applyProtection="1">
      <protection locked="0"/>
    </xf>
    <xf numFmtId="2" fontId="28" fillId="2" borderId="13" xfId="0" applyNumberFormat="1" applyFont="1" applyFill="1" applyBorder="1" applyAlignment="1" applyProtection="1">
      <protection locked="0"/>
    </xf>
    <xf numFmtId="2" fontId="28" fillId="2" borderId="11" xfId="0" applyNumberFormat="1" applyFont="1" applyFill="1" applyBorder="1" applyProtection="1">
      <protection locked="0"/>
    </xf>
    <xf numFmtId="43" fontId="28" fillId="2" borderId="10" xfId="1" applyFont="1" applyFill="1" applyBorder="1" applyProtection="1">
      <protection locked="0"/>
    </xf>
    <xf numFmtId="43" fontId="28" fillId="2" borderId="10" xfId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" xfId="0" applyFont="1" applyBorder="1" applyProtection="1">
      <protection locked="0"/>
    </xf>
    <xf numFmtId="16" fontId="0" fillId="0" borderId="4" xfId="0" applyNumberFormat="1" applyBorder="1" applyProtection="1">
      <protection locked="0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7" fillId="0" borderId="31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11" fillId="0" borderId="33" xfId="0" applyFont="1" applyBorder="1" applyAlignment="1" applyProtection="1">
      <alignment horizontal="center"/>
      <protection locked="0"/>
    </xf>
    <xf numFmtId="0" fontId="30" fillId="0" borderId="11" xfId="0" applyFont="1" applyBorder="1" applyProtection="1">
      <protection locked="0"/>
    </xf>
    <xf numFmtId="0" fontId="30" fillId="0" borderId="4" xfId="0" applyFont="1" applyBorder="1" applyProtection="1">
      <protection locked="0"/>
    </xf>
    <xf numFmtId="0" fontId="28" fillId="2" borderId="4" xfId="0" applyFont="1" applyFill="1" applyBorder="1" applyProtection="1">
      <protection locked="0"/>
    </xf>
    <xf numFmtId="0" fontId="38" fillId="8" borderId="0" xfId="0" applyFont="1" applyFill="1" applyAlignment="1">
      <alignment horizontal="left"/>
    </xf>
    <xf numFmtId="0" fontId="38" fillId="8" borderId="16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6" xfId="0" applyFont="1" applyBorder="1" applyAlignment="1">
      <alignment horizontal="left"/>
    </xf>
    <xf numFmtId="0" fontId="15" fillId="9" borderId="11" xfId="0" applyFont="1" applyFill="1" applyBorder="1" applyAlignment="1">
      <alignment wrapText="1"/>
    </xf>
    <xf numFmtId="0" fontId="15" fillId="9" borderId="4" xfId="0" applyFont="1" applyFill="1" applyBorder="1" applyAlignment="1">
      <alignment wrapText="1"/>
    </xf>
    <xf numFmtId="0" fontId="15" fillId="9" borderId="13" xfId="0" applyFont="1" applyFill="1" applyBorder="1" applyAlignment="1">
      <alignment wrapText="1"/>
    </xf>
    <xf numFmtId="0" fontId="28" fillId="0" borderId="11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9" borderId="5" xfId="0" applyFont="1" applyFill="1" applyBorder="1" applyAlignment="1" applyProtection="1">
      <alignment vertical="top"/>
      <protection locked="0"/>
    </xf>
    <xf numFmtId="0" fontId="28" fillId="9" borderId="6" xfId="0" applyFont="1" applyFill="1" applyBorder="1" applyAlignment="1" applyProtection="1">
      <alignment vertical="top"/>
      <protection locked="0"/>
    </xf>
    <xf numFmtId="0" fontId="28" fillId="9" borderId="15" xfId="0" applyFont="1" applyFill="1" applyBorder="1" applyAlignment="1" applyProtection="1">
      <alignment vertical="top"/>
      <protection locked="0"/>
    </xf>
    <xf numFmtId="0" fontId="28" fillId="9" borderId="7" xfId="0" applyFont="1" applyFill="1" applyBorder="1" applyAlignment="1" applyProtection="1">
      <alignment vertical="top"/>
      <protection locked="0"/>
    </xf>
    <xf numFmtId="0" fontId="28" fillId="9" borderId="0" xfId="0" applyFont="1" applyFill="1" applyBorder="1" applyAlignment="1" applyProtection="1">
      <alignment vertical="top"/>
      <protection locked="0"/>
    </xf>
    <xf numFmtId="0" fontId="28" fillId="9" borderId="16" xfId="0" applyFont="1" applyFill="1" applyBorder="1" applyAlignment="1" applyProtection="1">
      <alignment vertical="top"/>
      <protection locked="0"/>
    </xf>
    <xf numFmtId="0" fontId="28" fillId="9" borderId="8" xfId="0" applyFont="1" applyFill="1" applyBorder="1" applyAlignment="1" applyProtection="1">
      <alignment vertical="top"/>
      <protection locked="0"/>
    </xf>
    <xf numFmtId="0" fontId="28" fillId="9" borderId="3" xfId="0" applyFont="1" applyFill="1" applyBorder="1" applyAlignment="1" applyProtection="1">
      <alignment vertical="top"/>
      <protection locked="0"/>
    </xf>
    <xf numFmtId="0" fontId="28" fillId="9" borderId="17" xfId="0" applyFont="1" applyFill="1" applyBorder="1" applyAlignment="1" applyProtection="1">
      <alignment vertical="top"/>
      <protection locked="0"/>
    </xf>
    <xf numFmtId="0" fontId="18" fillId="0" borderId="0" xfId="0" quotePrefix="1" applyFont="1" applyAlignment="1">
      <alignment horizontal="left"/>
    </xf>
    <xf numFmtId="0" fontId="18" fillId="0" borderId="16" xfId="0" quotePrefix="1" applyFont="1" applyBorder="1" applyAlignment="1">
      <alignment horizontal="left"/>
    </xf>
    <xf numFmtId="0" fontId="18" fillId="0" borderId="0" xfId="0" applyFont="1"/>
    <xf numFmtId="0" fontId="18" fillId="0" borderId="16" xfId="0" applyFont="1" applyBorder="1"/>
    <xf numFmtId="0" fontId="28" fillId="0" borderId="5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30" fillId="2" borderId="11" xfId="0" applyFont="1" applyFill="1" applyBorder="1" applyAlignment="1" applyProtection="1">
      <alignment horizontal="center"/>
      <protection locked="0"/>
    </xf>
    <xf numFmtId="0" fontId="30" fillId="2" borderId="4" xfId="0" applyFont="1" applyFill="1" applyBorder="1" applyAlignment="1" applyProtection="1">
      <alignment horizontal="center"/>
      <protection locked="0"/>
    </xf>
    <xf numFmtId="0" fontId="30" fillId="2" borderId="13" xfId="0" applyFont="1" applyFill="1" applyBorder="1" applyAlignment="1" applyProtection="1">
      <alignment horizontal="center"/>
      <protection locked="0"/>
    </xf>
    <xf numFmtId="0" fontId="30" fillId="0" borderId="13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28" fillId="2" borderId="11" xfId="0" applyFont="1" applyFill="1" applyBorder="1" applyAlignment="1" applyProtection="1">
      <alignment horizontal="left"/>
      <protection locked="0"/>
    </xf>
    <xf numFmtId="0" fontId="28" fillId="2" borderId="4" xfId="0" applyFont="1" applyFill="1" applyBorder="1" applyAlignment="1" applyProtection="1">
      <alignment horizontal="left"/>
      <protection locked="0"/>
    </xf>
    <xf numFmtId="0" fontId="28" fillId="2" borderId="13" xfId="0" applyFont="1" applyFill="1" applyBorder="1" applyAlignment="1" applyProtection="1">
      <alignment horizontal="left"/>
      <protection locked="0"/>
    </xf>
    <xf numFmtId="0" fontId="28" fillId="0" borderId="16" xfId="0" applyFont="1" applyBorder="1" applyAlignment="1">
      <alignment vertical="top" wrapText="1"/>
    </xf>
    <xf numFmtId="0" fontId="34" fillId="2" borderId="4" xfId="0" applyFont="1" applyFill="1" applyBorder="1" applyAlignment="1" applyProtection="1">
      <alignment horizontal="left"/>
      <protection locked="0"/>
    </xf>
    <xf numFmtId="0" fontId="34" fillId="2" borderId="13" xfId="0" applyFont="1" applyFill="1" applyBorder="1" applyAlignment="1" applyProtection="1">
      <alignment horizontal="left"/>
      <protection locked="0"/>
    </xf>
    <xf numFmtId="0" fontId="31" fillId="2" borderId="11" xfId="0" applyFont="1" applyFill="1" applyBorder="1" applyAlignment="1" applyProtection="1">
      <alignment horizontal="right" vertical="top"/>
      <protection locked="0"/>
    </xf>
    <xf numFmtId="0" fontId="31" fillId="2" borderId="4" xfId="0" applyFont="1" applyFill="1" applyBorder="1" applyAlignment="1" applyProtection="1">
      <alignment horizontal="right" vertical="top"/>
      <protection locked="0"/>
    </xf>
    <xf numFmtId="0" fontId="28" fillId="2" borderId="5" xfId="0" applyFont="1" applyFill="1" applyBorder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top"/>
      <protection locked="0"/>
    </xf>
    <xf numFmtId="0" fontId="28" fillId="2" borderId="15" xfId="0" applyFont="1" applyFill="1" applyBorder="1" applyAlignment="1" applyProtection="1">
      <alignment vertical="top"/>
      <protection locked="0"/>
    </xf>
    <xf numFmtId="0" fontId="28" fillId="2" borderId="8" xfId="0" applyFont="1" applyFill="1" applyBorder="1" applyAlignment="1" applyProtection="1">
      <alignment vertical="top"/>
      <protection locked="0"/>
    </xf>
    <xf numFmtId="0" fontId="28" fillId="2" borderId="3" xfId="0" applyFont="1" applyFill="1" applyBorder="1" applyAlignment="1" applyProtection="1">
      <alignment vertical="top"/>
      <protection locked="0"/>
    </xf>
    <xf numFmtId="0" fontId="28" fillId="2" borderId="17" xfId="0" applyFont="1" applyFill="1" applyBorder="1" applyAlignment="1" applyProtection="1">
      <alignment vertical="top"/>
      <protection locked="0"/>
    </xf>
    <xf numFmtId="0" fontId="28" fillId="2" borderId="5" xfId="0" applyFont="1" applyFill="1" applyBorder="1" applyAlignment="1" applyProtection="1">
      <alignment vertical="top" wrapText="1"/>
      <protection locked="0"/>
    </xf>
    <xf numFmtId="0" fontId="28" fillId="2" borderId="6" xfId="0" applyFont="1" applyFill="1" applyBorder="1" applyAlignment="1" applyProtection="1">
      <alignment vertical="top" wrapText="1"/>
      <protection locked="0"/>
    </xf>
    <xf numFmtId="0" fontId="28" fillId="2" borderId="15" xfId="0" applyFont="1" applyFill="1" applyBorder="1" applyAlignment="1" applyProtection="1">
      <alignment vertical="top" wrapText="1"/>
      <protection locked="0"/>
    </xf>
    <xf numFmtId="0" fontId="28" fillId="2" borderId="8" xfId="0" applyFont="1" applyFill="1" applyBorder="1" applyAlignment="1" applyProtection="1">
      <alignment vertical="top" wrapText="1"/>
      <protection locked="0"/>
    </xf>
    <xf numFmtId="0" fontId="28" fillId="2" borderId="3" xfId="0" applyFont="1" applyFill="1" applyBorder="1" applyAlignment="1" applyProtection="1">
      <alignment vertical="top" wrapText="1"/>
      <protection locked="0"/>
    </xf>
    <xf numFmtId="0" fontId="28" fillId="2" borderId="17" xfId="0" applyFont="1" applyFill="1" applyBorder="1" applyAlignment="1" applyProtection="1">
      <alignment vertical="top" wrapText="1"/>
      <protection locked="0"/>
    </xf>
    <xf numFmtId="0" fontId="28" fillId="0" borderId="3" xfId="0" applyFont="1" applyBorder="1" applyAlignment="1">
      <alignment horizontal="left" wrapText="1"/>
    </xf>
    <xf numFmtId="0" fontId="28" fillId="0" borderId="17" xfId="0" applyFont="1" applyBorder="1" applyAlignment="1">
      <alignment horizontal="left" wrapText="1"/>
    </xf>
    <xf numFmtId="0" fontId="28" fillId="0" borderId="0" xfId="0" applyFont="1" applyBorder="1" applyAlignment="1">
      <alignment horizontal="left" wrapText="1"/>
    </xf>
    <xf numFmtId="0" fontId="28" fillId="0" borderId="16" xfId="0" applyFont="1" applyBorder="1" applyAlignment="1">
      <alignment horizontal="left" wrapText="1"/>
    </xf>
    <xf numFmtId="0" fontId="28" fillId="2" borderId="7" xfId="0" applyFont="1" applyFill="1" applyBorder="1" applyAlignment="1" applyProtection="1">
      <alignment vertical="top"/>
      <protection locked="0"/>
    </xf>
    <xf numFmtId="0" fontId="28" fillId="2" borderId="0" xfId="0" applyFont="1" applyFill="1" applyBorder="1" applyAlignment="1" applyProtection="1">
      <alignment vertical="top"/>
      <protection locked="0"/>
    </xf>
    <xf numFmtId="0" fontId="28" fillId="2" borderId="16" xfId="0" applyFont="1" applyFill="1" applyBorder="1" applyAlignment="1" applyProtection="1">
      <alignment vertical="top"/>
      <protection locked="0"/>
    </xf>
    <xf numFmtId="0" fontId="28" fillId="2" borderId="11" xfId="0" applyFont="1" applyFill="1" applyBorder="1" applyProtection="1">
      <protection locked="0"/>
    </xf>
    <xf numFmtId="0" fontId="28" fillId="2" borderId="13" xfId="0" applyFont="1" applyFill="1" applyBorder="1" applyProtection="1">
      <protection locked="0"/>
    </xf>
    <xf numFmtId="0" fontId="28" fillId="2" borderId="11" xfId="0" applyFont="1" applyFill="1" applyBorder="1" applyAlignment="1" applyProtection="1">
      <alignment horizontal="center"/>
      <protection locked="0"/>
    </xf>
    <xf numFmtId="0" fontId="28" fillId="2" borderId="13" xfId="0" applyFont="1" applyFill="1" applyBorder="1" applyAlignment="1" applyProtection="1">
      <alignment horizontal="center"/>
      <protection locked="0"/>
    </xf>
    <xf numFmtId="0" fontId="28" fillId="2" borderId="11" xfId="0" applyFont="1" applyFill="1" applyBorder="1" applyAlignment="1">
      <alignment horizontal="left"/>
    </xf>
    <xf numFmtId="0" fontId="28" fillId="2" borderId="13" xfId="0" applyFont="1" applyFill="1" applyBorder="1" applyAlignment="1">
      <alignment horizontal="left"/>
    </xf>
    <xf numFmtId="0" fontId="30" fillId="2" borderId="11" xfId="0" applyFont="1" applyFill="1" applyBorder="1" applyAlignment="1" applyProtection="1">
      <alignment horizontal="left"/>
      <protection locked="0"/>
    </xf>
    <xf numFmtId="0" fontId="30" fillId="2" borderId="4" xfId="0" applyFont="1" applyFill="1" applyBorder="1" applyAlignment="1" applyProtection="1">
      <alignment horizontal="left"/>
      <protection locked="0"/>
    </xf>
    <xf numFmtId="0" fontId="30" fillId="2" borderId="13" xfId="0" applyFont="1" applyFill="1" applyBorder="1" applyAlignment="1" applyProtection="1">
      <alignment horizontal="left"/>
      <protection locked="0"/>
    </xf>
    <xf numFmtId="0" fontId="30" fillId="2" borderId="5" xfId="0" applyFont="1" applyFill="1" applyBorder="1" applyProtection="1">
      <protection locked="0"/>
    </xf>
    <xf numFmtId="0" fontId="30" fillId="2" borderId="6" xfId="0" applyFont="1" applyFill="1" applyBorder="1" applyProtection="1">
      <protection locked="0"/>
    </xf>
    <xf numFmtId="0" fontId="30" fillId="2" borderId="15" xfId="0" applyFont="1" applyFill="1" applyBorder="1" applyProtection="1">
      <protection locked="0"/>
    </xf>
    <xf numFmtId="0" fontId="30" fillId="2" borderId="8" xfId="0" applyFont="1" applyFill="1" applyBorder="1" applyProtection="1">
      <protection locked="0"/>
    </xf>
    <xf numFmtId="0" fontId="30" fillId="2" borderId="3" xfId="0" applyFont="1" applyFill="1" applyBorder="1" applyProtection="1">
      <protection locked="0"/>
    </xf>
    <xf numFmtId="0" fontId="30" fillId="2" borderId="17" xfId="0" applyFont="1" applyFill="1" applyBorder="1" applyProtection="1">
      <protection locked="0"/>
    </xf>
    <xf numFmtId="0" fontId="31" fillId="0" borderId="11" xfId="0" applyFont="1" applyBorder="1" applyAlignment="1">
      <alignment horizontal="center" wrapText="1"/>
    </xf>
    <xf numFmtId="0" fontId="31" fillId="0" borderId="28" xfId="0" applyFont="1" applyBorder="1" applyAlignment="1">
      <alignment horizontal="center" wrapText="1"/>
    </xf>
    <xf numFmtId="0" fontId="35" fillId="2" borderId="25" xfId="0" applyFont="1" applyFill="1" applyBorder="1" applyAlignment="1" applyProtection="1">
      <alignment horizontal="center" vertical="center"/>
      <protection locked="0"/>
    </xf>
    <xf numFmtId="0" fontId="35" fillId="2" borderId="12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13" fillId="0" borderId="33" xfId="0" applyFont="1" applyBorder="1" applyAlignment="1" applyProtection="1">
      <alignment horizontal="center"/>
      <protection locked="0"/>
    </xf>
    <xf numFmtId="0" fontId="28" fillId="0" borderId="4" xfId="0" applyFont="1" applyBorder="1" applyAlignment="1">
      <alignment horizontal="center"/>
    </xf>
    <xf numFmtId="0" fontId="31" fillId="9" borderId="2" xfId="0" applyFont="1" applyFill="1" applyBorder="1" applyProtection="1">
      <protection locked="0"/>
    </xf>
    <xf numFmtId="0" fontId="15" fillId="2" borderId="36" xfId="0" applyFont="1" applyFill="1" applyBorder="1" applyAlignment="1" applyProtection="1">
      <alignment horizontal="left"/>
      <protection locked="0"/>
    </xf>
    <xf numFmtId="0" fontId="15" fillId="2" borderId="37" xfId="0" applyFont="1" applyFill="1" applyBorder="1" applyAlignment="1" applyProtection="1">
      <alignment horizontal="left"/>
      <protection locked="0"/>
    </xf>
    <xf numFmtId="14" fontId="15" fillId="2" borderId="38" xfId="0" applyNumberFormat="1" applyFont="1" applyFill="1" applyBorder="1" applyAlignment="1" applyProtection="1">
      <alignment horizontal="left"/>
      <protection locked="0"/>
    </xf>
    <xf numFmtId="14" fontId="15" fillId="2" borderId="39" xfId="0" applyNumberFormat="1" applyFont="1" applyFill="1" applyBorder="1" applyAlignment="1" applyProtection="1">
      <alignment horizontal="left"/>
      <protection locked="0"/>
    </xf>
    <xf numFmtId="14" fontId="15" fillId="2" borderId="40" xfId="0" applyNumberFormat="1" applyFont="1" applyFill="1" applyBorder="1" applyAlignment="1" applyProtection="1">
      <alignment horizontal="left"/>
      <protection locked="0"/>
    </xf>
    <xf numFmtId="14" fontId="15" fillId="2" borderId="41" xfId="0" applyNumberFormat="1" applyFont="1" applyFill="1" applyBorder="1" applyAlignment="1" applyProtection="1">
      <alignment horizontal="left"/>
      <protection locked="0"/>
    </xf>
    <xf numFmtId="0" fontId="30" fillId="2" borderId="11" xfId="0" applyFont="1" applyFill="1" applyBorder="1" applyAlignment="1" applyProtection="1">
      <protection locked="0"/>
    </xf>
    <xf numFmtId="0" fontId="30" fillId="2" borderId="4" xfId="0" applyFont="1" applyFill="1" applyBorder="1" applyAlignment="1" applyProtection="1">
      <protection locked="0"/>
    </xf>
    <xf numFmtId="0" fontId="30" fillId="2" borderId="13" xfId="0" applyFont="1" applyFill="1" applyBorder="1" applyAlignment="1" applyProtection="1">
      <protection locked="0"/>
    </xf>
    <xf numFmtId="0" fontId="31" fillId="0" borderId="35" xfId="0" applyFont="1" applyBorder="1" applyAlignment="1">
      <alignment horizontal="center"/>
    </xf>
    <xf numFmtId="0" fontId="28" fillId="0" borderId="4" xfId="0" applyFont="1" applyBorder="1" applyProtection="1">
      <protection locked="0"/>
    </xf>
    <xf numFmtId="0" fontId="28" fillId="0" borderId="13" xfId="0" applyFont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14</xdr:row>
      <xdr:rowOff>45720</xdr:rowOff>
    </xdr:from>
    <xdr:to>
      <xdr:col>3</xdr:col>
      <xdr:colOff>952500</xdr:colOff>
      <xdr:row>16</xdr:row>
      <xdr:rowOff>251460</xdr:rowOff>
    </xdr:to>
    <xdr:sp macro="" textlink="">
      <xdr:nvSpPr>
        <xdr:cNvPr id="6290" name="Oval 1">
          <a:extLst>
            <a:ext uri="{FF2B5EF4-FFF2-40B4-BE49-F238E27FC236}">
              <a16:creationId xmlns:a16="http://schemas.microsoft.com/office/drawing/2014/main" xmlns="" id="{00000000-0008-0000-0100-000092180000}"/>
            </a:ext>
          </a:extLst>
        </xdr:cNvPr>
        <xdr:cNvSpPr>
          <a:spLocks noChangeArrowheads="1"/>
        </xdr:cNvSpPr>
      </xdr:nvSpPr>
      <xdr:spPr bwMode="auto">
        <a:xfrm>
          <a:off x="2293620" y="3032760"/>
          <a:ext cx="922020" cy="594360"/>
        </a:xfrm>
        <a:prstGeom prst="ellips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19050</xdr:colOff>
      <xdr:row>27</xdr:row>
      <xdr:rowOff>114300</xdr:rowOff>
    </xdr:from>
    <xdr:to>
      <xdr:col>4</xdr:col>
      <xdr:colOff>447675</xdr:colOff>
      <xdr:row>29</xdr:row>
      <xdr:rowOff>104775</xdr:rowOff>
    </xdr:to>
    <xdr:sp macro="" textlink="">
      <xdr:nvSpPr>
        <xdr:cNvPr id="6291" name="Oval 2">
          <a:extLst>
            <a:ext uri="{FF2B5EF4-FFF2-40B4-BE49-F238E27FC236}">
              <a16:creationId xmlns:a16="http://schemas.microsoft.com/office/drawing/2014/main" xmlns="" id="{00000000-0008-0000-0100-000093180000}"/>
            </a:ext>
          </a:extLst>
        </xdr:cNvPr>
        <xdr:cNvSpPr>
          <a:spLocks noChangeArrowheads="1"/>
        </xdr:cNvSpPr>
      </xdr:nvSpPr>
      <xdr:spPr bwMode="auto">
        <a:xfrm>
          <a:off x="3590925" y="5772150"/>
          <a:ext cx="428625" cy="409575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9525</xdr:colOff>
      <xdr:row>32</xdr:row>
      <xdr:rowOff>161925</xdr:rowOff>
    </xdr:from>
    <xdr:to>
      <xdr:col>4</xdr:col>
      <xdr:colOff>438150</xdr:colOff>
      <xdr:row>34</xdr:row>
      <xdr:rowOff>171450</xdr:rowOff>
    </xdr:to>
    <xdr:sp macro="" textlink="">
      <xdr:nvSpPr>
        <xdr:cNvPr id="6292" name="Oval 3">
          <a:extLst>
            <a:ext uri="{FF2B5EF4-FFF2-40B4-BE49-F238E27FC236}">
              <a16:creationId xmlns:a16="http://schemas.microsoft.com/office/drawing/2014/main" xmlns="" id="{00000000-0008-0000-0100-000094180000}"/>
            </a:ext>
          </a:extLst>
        </xdr:cNvPr>
        <xdr:cNvSpPr>
          <a:spLocks noChangeArrowheads="1"/>
        </xdr:cNvSpPr>
      </xdr:nvSpPr>
      <xdr:spPr bwMode="auto">
        <a:xfrm>
          <a:off x="3581400" y="6867525"/>
          <a:ext cx="428625" cy="428625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47625</xdr:colOff>
      <xdr:row>37</xdr:row>
      <xdr:rowOff>95250</xdr:rowOff>
    </xdr:from>
    <xdr:to>
      <xdr:col>4</xdr:col>
      <xdr:colOff>476250</xdr:colOff>
      <xdr:row>39</xdr:row>
      <xdr:rowOff>114300</xdr:rowOff>
    </xdr:to>
    <xdr:sp macro="" textlink="">
      <xdr:nvSpPr>
        <xdr:cNvPr id="6293" name="Oval 4">
          <a:extLst>
            <a:ext uri="{FF2B5EF4-FFF2-40B4-BE49-F238E27FC236}">
              <a16:creationId xmlns:a16="http://schemas.microsoft.com/office/drawing/2014/main" xmlns="" id="{00000000-0008-0000-0100-000095180000}"/>
            </a:ext>
          </a:extLst>
        </xdr:cNvPr>
        <xdr:cNvSpPr>
          <a:spLocks noChangeArrowheads="1"/>
        </xdr:cNvSpPr>
      </xdr:nvSpPr>
      <xdr:spPr bwMode="auto">
        <a:xfrm>
          <a:off x="3619500" y="7848600"/>
          <a:ext cx="428625" cy="438150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66675</xdr:colOff>
      <xdr:row>78</xdr:row>
      <xdr:rowOff>142875</xdr:rowOff>
    </xdr:from>
    <xdr:to>
      <xdr:col>4</xdr:col>
      <xdr:colOff>438150</xdr:colOff>
      <xdr:row>80</xdr:row>
      <xdr:rowOff>76200</xdr:rowOff>
    </xdr:to>
    <xdr:sp macro="" textlink="">
      <xdr:nvSpPr>
        <xdr:cNvPr id="6294" name="Oval 5">
          <a:extLst>
            <a:ext uri="{FF2B5EF4-FFF2-40B4-BE49-F238E27FC236}">
              <a16:creationId xmlns:a16="http://schemas.microsoft.com/office/drawing/2014/main" xmlns="" id="{00000000-0008-0000-0100-000096180000}"/>
            </a:ext>
          </a:extLst>
        </xdr:cNvPr>
        <xdr:cNvSpPr>
          <a:spLocks noChangeArrowheads="1"/>
        </xdr:cNvSpPr>
      </xdr:nvSpPr>
      <xdr:spPr bwMode="auto">
        <a:xfrm>
          <a:off x="3638550" y="16487775"/>
          <a:ext cx="371475" cy="352425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>
    <xdr:from>
      <xdr:col>4</xdr:col>
      <xdr:colOff>76200</xdr:colOff>
      <xdr:row>55</xdr:row>
      <xdr:rowOff>0</xdr:rowOff>
    </xdr:from>
    <xdr:to>
      <xdr:col>4</xdr:col>
      <xdr:colOff>434340</xdr:colOff>
      <xdr:row>56</xdr:row>
      <xdr:rowOff>60960</xdr:rowOff>
    </xdr:to>
    <xdr:sp macro="" textlink="">
      <xdr:nvSpPr>
        <xdr:cNvPr id="6295" name="Oval 7">
          <a:extLst>
            <a:ext uri="{FF2B5EF4-FFF2-40B4-BE49-F238E27FC236}">
              <a16:creationId xmlns:a16="http://schemas.microsoft.com/office/drawing/2014/main" xmlns="" id="{00000000-0008-0000-0100-000097180000}"/>
            </a:ext>
          </a:extLst>
        </xdr:cNvPr>
        <xdr:cNvSpPr>
          <a:spLocks noChangeArrowheads="1"/>
        </xdr:cNvSpPr>
      </xdr:nvSpPr>
      <xdr:spPr bwMode="auto">
        <a:xfrm>
          <a:off x="3642360" y="11734800"/>
          <a:ext cx="358140" cy="274320"/>
        </a:xfrm>
        <a:prstGeom prst="ellips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LocksWithSheet="0"/>
  </xdr:twoCellAnchor>
  <xdr:twoCellAnchor editAs="oneCell">
    <xdr:from>
      <xdr:col>8</xdr:col>
      <xdr:colOff>219075</xdr:colOff>
      <xdr:row>8</xdr:row>
      <xdr:rowOff>0</xdr:rowOff>
    </xdr:from>
    <xdr:to>
      <xdr:col>8</xdr:col>
      <xdr:colOff>504825</xdr:colOff>
      <xdr:row>9</xdr:row>
      <xdr:rowOff>76200</xdr:rowOff>
    </xdr:to>
    <xdr:pic>
      <xdr:nvPicPr>
        <xdr:cNvPr id="6296" name="Picture 16">
          <a:extLst>
            <a:ext uri="{FF2B5EF4-FFF2-40B4-BE49-F238E27FC236}">
              <a16:creationId xmlns:a16="http://schemas.microsoft.com/office/drawing/2014/main" xmlns="" id="{00000000-0008-0000-0100-000098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676400"/>
          <a:ext cx="28194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219075</xdr:colOff>
      <xdr:row>9</xdr:row>
      <xdr:rowOff>38100</xdr:rowOff>
    </xdr:from>
    <xdr:to>
      <xdr:col>8</xdr:col>
      <xdr:colOff>504825</xdr:colOff>
      <xdr:row>10</xdr:row>
      <xdr:rowOff>114300</xdr:rowOff>
    </xdr:to>
    <xdr:pic>
      <xdr:nvPicPr>
        <xdr:cNvPr id="6297" name="Picture 17">
          <a:extLst>
            <a:ext uri="{FF2B5EF4-FFF2-40B4-BE49-F238E27FC236}">
              <a16:creationId xmlns:a16="http://schemas.microsoft.com/office/drawing/2014/main" xmlns="" id="{00000000-0008-0000-0100-000099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924050"/>
          <a:ext cx="28194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10</xdr:row>
      <xdr:rowOff>38100</xdr:rowOff>
    </xdr:from>
    <xdr:to>
      <xdr:col>8</xdr:col>
      <xdr:colOff>474345</xdr:colOff>
      <xdr:row>11</xdr:row>
      <xdr:rowOff>129540</xdr:rowOff>
    </xdr:to>
    <xdr:pic>
      <xdr:nvPicPr>
        <xdr:cNvPr id="6298" name="Picture 18">
          <a:extLst>
            <a:ext uri="{FF2B5EF4-FFF2-40B4-BE49-F238E27FC236}">
              <a16:creationId xmlns:a16="http://schemas.microsoft.com/office/drawing/2014/main" xmlns="" id="{00000000-0008-0000-0100-00009A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133600"/>
          <a:ext cx="28194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171450</xdr:colOff>
      <xdr:row>11</xdr:row>
      <xdr:rowOff>0</xdr:rowOff>
    </xdr:from>
    <xdr:to>
      <xdr:col>8</xdr:col>
      <xdr:colOff>453390</xdr:colOff>
      <xdr:row>12</xdr:row>
      <xdr:rowOff>76200</xdr:rowOff>
    </xdr:to>
    <xdr:pic>
      <xdr:nvPicPr>
        <xdr:cNvPr id="6299" name="Picture 19">
          <a:extLst>
            <a:ext uri="{FF2B5EF4-FFF2-40B4-BE49-F238E27FC236}">
              <a16:creationId xmlns:a16="http://schemas.microsoft.com/office/drawing/2014/main" xmlns="" id="{00000000-0008-0000-0100-00009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2305050"/>
          <a:ext cx="28194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11</xdr:row>
      <xdr:rowOff>190500</xdr:rowOff>
    </xdr:from>
    <xdr:to>
      <xdr:col>8</xdr:col>
      <xdr:colOff>428625</xdr:colOff>
      <xdr:row>13</xdr:row>
      <xdr:rowOff>62865</xdr:rowOff>
    </xdr:to>
    <xdr:pic>
      <xdr:nvPicPr>
        <xdr:cNvPr id="6300" name="Picture 20">
          <a:extLst>
            <a:ext uri="{FF2B5EF4-FFF2-40B4-BE49-F238E27FC236}">
              <a16:creationId xmlns:a16="http://schemas.microsoft.com/office/drawing/2014/main" xmlns="" id="{00000000-0008-0000-0100-00009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2495550"/>
          <a:ext cx="28194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12</xdr:row>
      <xdr:rowOff>152400</xdr:rowOff>
    </xdr:from>
    <xdr:to>
      <xdr:col>8</xdr:col>
      <xdr:colOff>472440</xdr:colOff>
      <xdr:row>14</xdr:row>
      <xdr:rowOff>19050</xdr:rowOff>
    </xdr:to>
    <xdr:pic>
      <xdr:nvPicPr>
        <xdr:cNvPr id="6301" name="Picture 21">
          <a:extLst>
            <a:ext uri="{FF2B5EF4-FFF2-40B4-BE49-F238E27FC236}">
              <a16:creationId xmlns:a16="http://schemas.microsoft.com/office/drawing/2014/main" xmlns="" id="{00000000-0008-0000-0100-00009D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2667000"/>
          <a:ext cx="28194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3" zoomScaleNormal="100" workbookViewId="0">
      <selection activeCell="C27" sqref="C27"/>
    </sheetView>
  </sheetViews>
  <sheetFormatPr defaultRowHeight="13.2" x14ac:dyDescent="0.25"/>
  <cols>
    <col min="1" max="1" width="15.6640625" customWidth="1"/>
    <col min="2" max="2" width="11.44140625" customWidth="1"/>
    <col min="3" max="3" width="61.88671875" customWidth="1"/>
  </cols>
  <sheetData>
    <row r="1" spans="1:10" ht="17.399999999999999" x14ac:dyDescent="0.3">
      <c r="A1" s="355" t="s">
        <v>181</v>
      </c>
      <c r="B1" s="355"/>
      <c r="C1" s="355"/>
      <c r="D1" s="355"/>
      <c r="E1" s="355"/>
      <c r="F1" s="355"/>
    </row>
    <row r="2" spans="1:10" ht="17.399999999999999" x14ac:dyDescent="0.3">
      <c r="A2" s="355" t="s">
        <v>189</v>
      </c>
      <c r="B2" s="355"/>
      <c r="C2" s="355"/>
      <c r="D2" s="355"/>
      <c r="E2" s="355"/>
      <c r="F2" s="355"/>
      <c r="J2" s="3"/>
    </row>
    <row r="3" spans="1:10" ht="23.4" thickBot="1" x14ac:dyDescent="0.45">
      <c r="A3" s="16" t="s">
        <v>74</v>
      </c>
      <c r="B3" s="16"/>
      <c r="C3" s="18"/>
      <c r="D3" s="359" t="s">
        <v>186</v>
      </c>
      <c r="E3" s="359"/>
      <c r="F3" s="2"/>
      <c r="J3" s="3"/>
    </row>
    <row r="4" spans="1:10" ht="15.6" x14ac:dyDescent="0.3">
      <c r="A4" s="3"/>
      <c r="B4" s="3"/>
      <c r="C4" s="3"/>
      <c r="D4" s="2"/>
      <c r="E4" s="5"/>
      <c r="F4" s="5"/>
      <c r="J4" s="3"/>
    </row>
    <row r="5" spans="1:10" ht="18.600000000000001" thickBot="1" x14ac:dyDescent="0.4">
      <c r="A5" s="6" t="s">
        <v>3</v>
      </c>
      <c r="B5" s="6"/>
      <c r="C5" s="19" t="s">
        <v>228</v>
      </c>
      <c r="D5" s="12"/>
      <c r="E5" s="15"/>
      <c r="F5" s="15"/>
      <c r="J5" s="4"/>
    </row>
    <row r="6" spans="1:10" ht="18.600000000000001" thickBot="1" x14ac:dyDescent="0.4">
      <c r="A6" s="6" t="s">
        <v>35</v>
      </c>
      <c r="B6" s="6"/>
      <c r="C6" s="20" t="s">
        <v>229</v>
      </c>
      <c r="D6" s="12"/>
      <c r="E6" s="15"/>
      <c r="F6" s="15"/>
      <c r="J6" s="4"/>
    </row>
    <row r="7" spans="1:10" ht="18" x14ac:dyDescent="0.35">
      <c r="A7" s="6"/>
      <c r="B7" s="6"/>
      <c r="C7" s="4"/>
      <c r="D7" s="6"/>
      <c r="E7" s="7"/>
      <c r="F7" s="8"/>
      <c r="G7" s="9"/>
      <c r="H7" s="10"/>
      <c r="I7" s="9"/>
      <c r="J7" s="4"/>
    </row>
    <row r="8" spans="1:10" ht="18" x14ac:dyDescent="0.35">
      <c r="A8" s="6" t="s">
        <v>81</v>
      </c>
      <c r="B8" s="6"/>
      <c r="C8" s="4"/>
      <c r="D8" s="12"/>
      <c r="E8" s="7"/>
      <c r="I8" s="10"/>
      <c r="J8" s="4"/>
    </row>
    <row r="9" spans="1:10" ht="18" x14ac:dyDescent="0.35">
      <c r="A9" s="3"/>
      <c r="B9" s="3"/>
      <c r="C9" s="3" t="s">
        <v>37</v>
      </c>
      <c r="D9" s="13" t="s">
        <v>41</v>
      </c>
      <c r="E9" s="15"/>
      <c r="I9" s="10"/>
      <c r="J9" s="4"/>
    </row>
    <row r="10" spans="1:10" ht="17.399999999999999" x14ac:dyDescent="0.3">
      <c r="A10" s="3"/>
      <c r="B10" s="3"/>
      <c r="C10" s="3" t="s">
        <v>38</v>
      </c>
      <c r="D10" s="13" t="s">
        <v>41</v>
      </c>
      <c r="E10" s="22"/>
      <c r="I10" s="11"/>
      <c r="J10" s="3"/>
    </row>
    <row r="11" spans="1:10" ht="17.399999999999999" x14ac:dyDescent="0.3">
      <c r="A11" s="3"/>
      <c r="B11" s="3"/>
      <c r="C11" s="3" t="s">
        <v>39</v>
      </c>
      <c r="D11" s="14" t="s">
        <v>230</v>
      </c>
      <c r="E11" s="22"/>
      <c r="I11" s="11"/>
      <c r="J11" s="3"/>
    </row>
    <row r="13" spans="1:10" ht="13.8" thickBot="1" x14ac:dyDescent="0.3">
      <c r="D13" t="s">
        <v>6</v>
      </c>
    </row>
    <row r="14" spans="1:10" x14ac:dyDescent="0.25">
      <c r="D14" s="357" t="s">
        <v>86</v>
      </c>
      <c r="E14" s="357"/>
    </row>
    <row r="15" spans="1:10" ht="13.8" thickBot="1" x14ac:dyDescent="0.3">
      <c r="D15" s="358" t="s">
        <v>87</v>
      </c>
      <c r="E15" s="358"/>
    </row>
    <row r="16" spans="1:10" ht="13.8" thickBot="1" x14ac:dyDescent="0.3">
      <c r="B16" t="s">
        <v>85</v>
      </c>
      <c r="C16" t="s">
        <v>84</v>
      </c>
      <c r="D16" s="17" t="s">
        <v>49</v>
      </c>
      <c r="E16" s="17" t="s">
        <v>50</v>
      </c>
    </row>
    <row r="17" spans="2:5" ht="13.8" thickBot="1" x14ac:dyDescent="0.3">
      <c r="B17" s="1">
        <v>1</v>
      </c>
      <c r="C17" t="s">
        <v>192</v>
      </c>
      <c r="D17" s="350"/>
      <c r="E17" s="21" t="s">
        <v>247</v>
      </c>
    </row>
    <row r="18" spans="2:5" ht="13.8" thickBot="1" x14ac:dyDescent="0.3">
      <c r="B18" s="1">
        <v>2</v>
      </c>
      <c r="C18" t="s">
        <v>193</v>
      </c>
      <c r="D18" s="350"/>
      <c r="E18" s="21" t="s">
        <v>247</v>
      </c>
    </row>
    <row r="19" spans="2:5" ht="13.8" thickBot="1" x14ac:dyDescent="0.3">
      <c r="B19" s="1">
        <v>3</v>
      </c>
      <c r="C19" s="173" t="s">
        <v>208</v>
      </c>
      <c r="D19" s="350" t="s">
        <v>247</v>
      </c>
      <c r="E19" s="21"/>
    </row>
    <row r="20" spans="2:5" ht="13.8" thickBot="1" x14ac:dyDescent="0.3">
      <c r="B20" s="1">
        <v>4</v>
      </c>
      <c r="C20" s="173" t="s">
        <v>194</v>
      </c>
      <c r="D20" s="350" t="s">
        <v>247</v>
      </c>
      <c r="E20" s="21"/>
    </row>
    <row r="21" spans="2:5" ht="13.8" thickBot="1" x14ac:dyDescent="0.3">
      <c r="B21" s="1">
        <v>5</v>
      </c>
      <c r="C21" s="173" t="s">
        <v>209</v>
      </c>
      <c r="D21" s="350"/>
      <c r="E21" s="21" t="s">
        <v>247</v>
      </c>
    </row>
    <row r="22" spans="2:5" ht="13.8" thickBot="1" x14ac:dyDescent="0.3">
      <c r="B22" s="1">
        <v>6</v>
      </c>
      <c r="C22" t="s">
        <v>195</v>
      </c>
      <c r="D22" s="350" t="s">
        <v>247</v>
      </c>
      <c r="E22" s="21"/>
    </row>
    <row r="23" spans="2:5" ht="13.8" thickBot="1" x14ac:dyDescent="0.3">
      <c r="B23" s="1">
        <v>7</v>
      </c>
      <c r="C23" t="s">
        <v>196</v>
      </c>
      <c r="D23" s="350" t="s">
        <v>247</v>
      </c>
      <c r="E23" s="21"/>
    </row>
    <row r="24" spans="2:5" ht="13.8" thickBot="1" x14ac:dyDescent="0.3">
      <c r="B24" s="1">
        <v>8</v>
      </c>
      <c r="C24" t="s">
        <v>197</v>
      </c>
      <c r="D24" s="350" t="s">
        <v>247</v>
      </c>
      <c r="E24" s="21"/>
    </row>
    <row r="25" spans="2:5" ht="13.8" thickBot="1" x14ac:dyDescent="0.3">
      <c r="B25" s="1">
        <v>9</v>
      </c>
      <c r="C25" s="173" t="s">
        <v>198</v>
      </c>
      <c r="D25" s="350" t="s">
        <v>247</v>
      </c>
      <c r="E25" s="21"/>
    </row>
    <row r="26" spans="2:5" ht="13.8" thickBot="1" x14ac:dyDescent="0.3">
      <c r="B26" s="1">
        <v>10</v>
      </c>
      <c r="C26" s="173" t="s">
        <v>199</v>
      </c>
      <c r="D26" s="350" t="s">
        <v>247</v>
      </c>
      <c r="E26" s="21"/>
    </row>
    <row r="27" spans="2:5" ht="13.8" thickBot="1" x14ac:dyDescent="0.3">
      <c r="B27" s="1">
        <v>11</v>
      </c>
      <c r="C27" t="s">
        <v>200</v>
      </c>
      <c r="D27" s="350" t="s">
        <v>247</v>
      </c>
      <c r="E27" s="21"/>
    </row>
    <row r="28" spans="2:5" ht="13.8" thickBot="1" x14ac:dyDescent="0.3">
      <c r="B28" s="1">
        <v>12</v>
      </c>
      <c r="C28" t="s">
        <v>201</v>
      </c>
      <c r="D28" s="350" t="s">
        <v>247</v>
      </c>
      <c r="E28" s="21"/>
    </row>
    <row r="29" spans="2:5" ht="13.8" thickBot="1" x14ac:dyDescent="0.3">
      <c r="B29" s="1">
        <v>13</v>
      </c>
      <c r="C29" s="173" t="s">
        <v>210</v>
      </c>
      <c r="D29" s="350" t="s">
        <v>247</v>
      </c>
      <c r="E29" s="21"/>
    </row>
    <row r="30" spans="2:5" ht="13.8" thickBot="1" x14ac:dyDescent="0.3">
      <c r="B30" s="1">
        <v>14</v>
      </c>
      <c r="C30" t="s">
        <v>202</v>
      </c>
      <c r="D30" s="350" t="s">
        <v>247</v>
      </c>
      <c r="E30" s="21"/>
    </row>
    <row r="31" spans="2:5" ht="13.8" thickBot="1" x14ac:dyDescent="0.3">
      <c r="B31" s="1">
        <v>15</v>
      </c>
      <c r="C31" s="173" t="s">
        <v>211</v>
      </c>
      <c r="D31" s="350" t="s">
        <v>247</v>
      </c>
      <c r="E31" s="21"/>
    </row>
    <row r="32" spans="2:5" ht="13.8" thickBot="1" x14ac:dyDescent="0.3">
      <c r="B32" s="1">
        <v>16</v>
      </c>
      <c r="C32" s="173" t="s">
        <v>203</v>
      </c>
      <c r="D32" s="350" t="s">
        <v>247</v>
      </c>
      <c r="E32" s="21"/>
    </row>
    <row r="33" spans="1:5" ht="13.8" thickBot="1" x14ac:dyDescent="0.3">
      <c r="B33" s="1">
        <v>17</v>
      </c>
      <c r="C33" t="s">
        <v>204</v>
      </c>
      <c r="D33" s="350" t="s">
        <v>247</v>
      </c>
      <c r="E33" s="21"/>
    </row>
    <row r="34" spans="1:5" ht="13.8" thickBot="1" x14ac:dyDescent="0.3">
      <c r="B34" s="1">
        <v>18</v>
      </c>
      <c r="C34" t="s">
        <v>205</v>
      </c>
      <c r="D34" s="350" t="s">
        <v>247</v>
      </c>
      <c r="E34" s="21"/>
    </row>
    <row r="35" spans="1:5" ht="13.8" thickBot="1" x14ac:dyDescent="0.3">
      <c r="B35" s="1">
        <v>19</v>
      </c>
      <c r="C35" s="173" t="s">
        <v>206</v>
      </c>
      <c r="D35" s="350" t="s">
        <v>247</v>
      </c>
      <c r="E35" s="21"/>
    </row>
    <row r="38" spans="1:5" x14ac:dyDescent="0.25">
      <c r="A38" s="356" t="s">
        <v>88</v>
      </c>
      <c r="B38" s="356"/>
      <c r="C38" s="352" t="s">
        <v>249</v>
      </c>
    </row>
    <row r="39" spans="1:5" x14ac:dyDescent="0.25">
      <c r="A39" s="356" t="s">
        <v>89</v>
      </c>
      <c r="B39" s="356"/>
      <c r="C39" s="351" t="s">
        <v>250</v>
      </c>
    </row>
    <row r="40" spans="1:5" x14ac:dyDescent="0.25">
      <c r="A40" s="356" t="s">
        <v>90</v>
      </c>
      <c r="B40" s="356"/>
      <c r="C40" s="353">
        <v>44263</v>
      </c>
    </row>
    <row r="41" spans="1:5" x14ac:dyDescent="0.25">
      <c r="A41" s="356" t="s">
        <v>91</v>
      </c>
      <c r="B41" s="356"/>
      <c r="C41" s="351" t="s">
        <v>251</v>
      </c>
    </row>
    <row r="43" spans="1:5" x14ac:dyDescent="0.25">
      <c r="A43" s="173" t="s">
        <v>212</v>
      </c>
    </row>
    <row r="44" spans="1:5" x14ac:dyDescent="0.25">
      <c r="D44" s="354"/>
      <c r="E44" s="354"/>
    </row>
  </sheetData>
  <mergeCells count="10">
    <mergeCell ref="D44:E44"/>
    <mergeCell ref="A1:F1"/>
    <mergeCell ref="A2:F2"/>
    <mergeCell ref="A41:B41"/>
    <mergeCell ref="D14:E14"/>
    <mergeCell ref="D15:E15"/>
    <mergeCell ref="D3:E3"/>
    <mergeCell ref="A38:B38"/>
    <mergeCell ref="A39:B39"/>
    <mergeCell ref="A40:B40"/>
  </mergeCells>
  <phoneticPr fontId="9" type="noConversion"/>
  <pageMargins left="0.75" right="0.75" top="1" bottom="1" header="0.5" footer="0.5"/>
  <pageSetup scale="81" orientation="portrait" horizontalDpi="4294967293" verticalDpi="1200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0"/>
  <sheetViews>
    <sheetView tabSelected="1" zoomScaleNormal="100" workbookViewId="0">
      <selection activeCell="H216" sqref="H216"/>
    </sheetView>
  </sheetViews>
  <sheetFormatPr defaultColWidth="9.109375" defaultRowHeight="17.100000000000001" customHeight="1" x14ac:dyDescent="0.3"/>
  <cols>
    <col min="1" max="1" width="1.6640625" style="26" customWidth="1"/>
    <col min="2" max="3" width="15.6640625" style="26" customWidth="1"/>
    <col min="4" max="4" width="19" style="26" customWidth="1"/>
    <col min="5" max="5" width="16.88671875" style="33" customWidth="1"/>
    <col min="6" max="6" width="16.44140625" style="33" customWidth="1"/>
    <col min="7" max="7" width="17.77734375" style="46" customWidth="1"/>
    <col min="8" max="8" width="15.6640625" style="60" customWidth="1"/>
    <col min="9" max="9" width="15.6640625" style="46" customWidth="1"/>
    <col min="10" max="10" width="15.6640625" style="26" customWidth="1"/>
    <col min="11" max="11" width="4.88671875" style="26" customWidth="1"/>
    <col min="12" max="12" width="10" style="26" bestFit="1" customWidth="1"/>
    <col min="13" max="15" width="9.109375" style="26"/>
    <col min="16" max="16" width="16.6640625" style="26" customWidth="1"/>
    <col min="17" max="16384" width="9.109375" style="26"/>
  </cols>
  <sheetData>
    <row r="1" spans="1:18" s="28" customFormat="1" ht="17.100000000000001" customHeight="1" x14ac:dyDescent="0.3">
      <c r="A1" s="174" t="s">
        <v>181</v>
      </c>
      <c r="B1" s="23"/>
      <c r="C1" s="23"/>
      <c r="D1" s="23"/>
      <c r="E1" s="23"/>
      <c r="F1" s="23"/>
      <c r="G1" s="133"/>
      <c r="H1" s="133"/>
      <c r="I1" s="133"/>
      <c r="J1" s="133"/>
      <c r="K1" s="26"/>
      <c r="L1" s="26"/>
      <c r="M1" s="27"/>
    </row>
    <row r="2" spans="1:18" s="28" customFormat="1" ht="17.100000000000001" customHeight="1" x14ac:dyDescent="0.3">
      <c r="A2" s="391" t="s">
        <v>168</v>
      </c>
      <c r="B2" s="391"/>
      <c r="C2" s="391"/>
      <c r="D2" s="391"/>
      <c r="E2" s="391"/>
      <c r="F2" s="391"/>
      <c r="G2" s="391"/>
      <c r="H2" s="391"/>
      <c r="I2" s="391"/>
      <c r="J2" s="391"/>
      <c r="K2" s="26"/>
      <c r="L2" s="26"/>
      <c r="M2" s="27"/>
    </row>
    <row r="3" spans="1:18" s="28" customFormat="1" ht="17.100000000000001" customHeight="1" x14ac:dyDescent="0.3">
      <c r="A3" s="134"/>
      <c r="B3" s="23"/>
      <c r="C3" s="23"/>
      <c r="D3" s="23"/>
      <c r="E3" s="23"/>
      <c r="F3" s="23"/>
      <c r="G3" s="133"/>
      <c r="H3" s="133"/>
      <c r="I3" s="133"/>
      <c r="J3" s="133"/>
      <c r="K3" s="26"/>
      <c r="L3" s="26"/>
      <c r="M3" s="27"/>
    </row>
    <row r="4" spans="1:18" s="28" customFormat="1" ht="17.100000000000001" customHeight="1" thickBot="1" x14ac:dyDescent="0.35">
      <c r="A4" s="132" t="s">
        <v>115</v>
      </c>
      <c r="B4" s="29"/>
      <c r="C4" s="30"/>
      <c r="D4" s="440" t="s">
        <v>186</v>
      </c>
      <c r="E4" s="440"/>
      <c r="F4" s="23"/>
      <c r="G4" s="24" t="s">
        <v>123</v>
      </c>
      <c r="H4" s="25"/>
      <c r="I4" s="443" t="s">
        <v>248</v>
      </c>
      <c r="J4" s="444"/>
      <c r="K4" s="26"/>
      <c r="L4" s="26"/>
    </row>
    <row r="5" spans="1:18" s="28" customFormat="1" ht="17.100000000000001" customHeight="1" thickBot="1" x14ac:dyDescent="0.35">
      <c r="A5" s="34" t="s">
        <v>125</v>
      </c>
      <c r="B5" s="34"/>
      <c r="D5" s="442" t="s">
        <v>231</v>
      </c>
      <c r="E5" s="442"/>
      <c r="F5" s="35"/>
      <c r="G5" s="31" t="s">
        <v>90</v>
      </c>
      <c r="H5" s="32"/>
      <c r="I5" s="445">
        <v>44251</v>
      </c>
      <c r="J5" s="446"/>
    </row>
    <row r="6" spans="1:18" s="28" customFormat="1" ht="17.100000000000001" customHeight="1" thickBot="1" x14ac:dyDescent="0.35">
      <c r="A6" s="34" t="s">
        <v>124</v>
      </c>
      <c r="B6" s="34"/>
      <c r="D6" s="442" t="s">
        <v>232</v>
      </c>
      <c r="E6" s="442"/>
      <c r="F6" s="35"/>
      <c r="G6" s="36" t="s">
        <v>83</v>
      </c>
      <c r="H6" s="37"/>
      <c r="I6" s="447"/>
      <c r="J6" s="448"/>
    </row>
    <row r="7" spans="1:18" s="28" customFormat="1" ht="17.100000000000001" customHeight="1" thickBot="1" x14ac:dyDescent="0.35">
      <c r="A7" s="138"/>
      <c r="B7" s="138"/>
      <c r="C7" s="139"/>
      <c r="D7" s="140"/>
      <c r="E7" s="141"/>
      <c r="F7" s="141"/>
      <c r="G7" s="142"/>
      <c r="H7" s="143"/>
      <c r="I7" s="144"/>
      <c r="J7" s="145"/>
    </row>
    <row r="8" spans="1:18" s="28" customFormat="1" ht="17.100000000000001" customHeight="1" thickTop="1" x14ac:dyDescent="0.3">
      <c r="A8" s="34"/>
      <c r="B8" s="34"/>
      <c r="D8" s="34"/>
      <c r="E8" s="38"/>
      <c r="F8" s="39"/>
      <c r="G8" s="40"/>
      <c r="H8" s="41"/>
      <c r="I8" s="41" t="s">
        <v>158</v>
      </c>
    </row>
    <row r="9" spans="1:18" s="28" customFormat="1" ht="17.100000000000001" customHeight="1" x14ac:dyDescent="0.3">
      <c r="A9" s="34" t="s">
        <v>81</v>
      </c>
      <c r="B9" s="34"/>
      <c r="D9" s="42"/>
      <c r="E9" s="38"/>
      <c r="G9" s="43" t="s">
        <v>109</v>
      </c>
      <c r="H9" s="40"/>
      <c r="I9" s="44" t="s">
        <v>4</v>
      </c>
      <c r="J9" s="41"/>
    </row>
    <row r="10" spans="1:18" s="28" customFormat="1" ht="17.100000000000001" customHeight="1" x14ac:dyDescent="0.3">
      <c r="A10" s="26"/>
      <c r="B10" s="26" t="s">
        <v>117</v>
      </c>
      <c r="D10" s="14" t="s">
        <v>41</v>
      </c>
      <c r="E10" s="38"/>
      <c r="G10" s="43" t="s">
        <v>36</v>
      </c>
      <c r="H10" s="40"/>
      <c r="I10" s="44" t="s">
        <v>4</v>
      </c>
      <c r="J10" s="41"/>
    </row>
    <row r="11" spans="1:18" ht="17.100000000000001" customHeight="1" x14ac:dyDescent="0.3">
      <c r="B11" s="26" t="s">
        <v>118</v>
      </c>
      <c r="D11" s="14" t="s">
        <v>41</v>
      </c>
      <c r="F11" s="26"/>
      <c r="G11" s="43" t="s">
        <v>5</v>
      </c>
      <c r="H11" s="46"/>
      <c r="I11" s="44" t="s">
        <v>4</v>
      </c>
      <c r="J11" s="41"/>
      <c r="P11" s="28"/>
      <c r="Q11" s="28"/>
      <c r="R11" s="28"/>
    </row>
    <row r="12" spans="1:18" ht="17.100000000000001" customHeight="1" x14ac:dyDescent="0.3">
      <c r="B12" s="26" t="s">
        <v>119</v>
      </c>
      <c r="D12" s="14" t="s">
        <v>230</v>
      </c>
      <c r="F12" s="26"/>
      <c r="G12" s="43" t="s">
        <v>40</v>
      </c>
      <c r="H12" s="46"/>
      <c r="I12" s="44" t="s">
        <v>4</v>
      </c>
      <c r="J12" s="41"/>
    </row>
    <row r="13" spans="1:18" ht="17.100000000000001" customHeight="1" x14ac:dyDescent="0.3">
      <c r="D13" s="14"/>
      <c r="F13" s="26"/>
      <c r="G13" s="43" t="s">
        <v>157</v>
      </c>
      <c r="H13" s="46"/>
      <c r="I13" s="44" t="s">
        <v>4</v>
      </c>
      <c r="J13" s="41"/>
    </row>
    <row r="14" spans="1:18" ht="17.100000000000001" customHeight="1" x14ac:dyDescent="0.3">
      <c r="D14" s="45"/>
      <c r="F14" s="26"/>
      <c r="G14" s="43" t="s">
        <v>92</v>
      </c>
      <c r="H14" s="46"/>
      <c r="I14" s="44" t="s">
        <v>4</v>
      </c>
      <c r="J14" s="41"/>
    </row>
    <row r="15" spans="1:18" ht="17.100000000000001" customHeight="1" x14ac:dyDescent="0.3">
      <c r="D15" s="45"/>
      <c r="F15" s="43"/>
      <c r="H15" s="44"/>
      <c r="I15" s="41"/>
    </row>
    <row r="16" spans="1:18" ht="17.100000000000001" customHeight="1" thickBot="1" x14ac:dyDescent="0.35">
      <c r="A16" s="47" t="s">
        <v>127</v>
      </c>
      <c r="B16" s="48"/>
      <c r="C16" s="48"/>
      <c r="D16" s="49" t="s">
        <v>82</v>
      </c>
      <c r="E16" s="50"/>
      <c r="F16" s="51"/>
      <c r="G16" s="52"/>
      <c r="H16" s="52"/>
      <c r="I16" s="52"/>
      <c r="J16" s="53"/>
    </row>
    <row r="17" spans="1:10" ht="17.100000000000001" customHeight="1" thickTop="1" x14ac:dyDescent="0.3">
      <c r="A17" s="54"/>
      <c r="B17" s="55" t="s">
        <v>42</v>
      </c>
      <c r="E17" s="54"/>
      <c r="F17" s="26"/>
      <c r="G17" s="55" t="s">
        <v>51</v>
      </c>
      <c r="H17" s="46"/>
    </row>
    <row r="18" spans="1:10" ht="17.100000000000001" customHeight="1" x14ac:dyDescent="0.3">
      <c r="A18" s="57"/>
      <c r="B18" s="360"/>
      <c r="C18" s="361"/>
      <c r="D18" s="361"/>
      <c r="E18" s="361"/>
      <c r="F18" s="175">
        <v>1</v>
      </c>
      <c r="G18" s="453"/>
      <c r="H18" s="453"/>
      <c r="I18" s="453"/>
      <c r="J18" s="454"/>
    </row>
    <row r="19" spans="1:10" ht="17.100000000000001" customHeight="1" x14ac:dyDescent="0.3">
      <c r="A19" s="57"/>
      <c r="B19" s="360"/>
      <c r="C19" s="361"/>
      <c r="D19" s="361"/>
      <c r="E19" s="361"/>
      <c r="F19" s="175">
        <v>2</v>
      </c>
      <c r="G19" s="453"/>
      <c r="H19" s="453"/>
      <c r="I19" s="453"/>
      <c r="J19" s="454"/>
    </row>
    <row r="20" spans="1:10" s="56" customFormat="1" ht="17.100000000000001" customHeight="1" x14ac:dyDescent="0.3">
      <c r="A20" s="57"/>
      <c r="B20" s="360"/>
      <c r="C20" s="361"/>
      <c r="D20" s="361"/>
      <c r="E20" s="361"/>
      <c r="F20" s="175">
        <v>3</v>
      </c>
      <c r="G20" s="361"/>
      <c r="H20" s="361"/>
      <c r="I20" s="361"/>
      <c r="J20" s="390"/>
    </row>
    <row r="21" spans="1:10" s="56" customFormat="1" ht="17.100000000000001" customHeight="1" x14ac:dyDescent="0.3">
      <c r="A21" s="57"/>
      <c r="B21" s="360"/>
      <c r="C21" s="361"/>
      <c r="D21" s="361"/>
      <c r="E21" s="361"/>
      <c r="F21" s="175">
        <v>4</v>
      </c>
      <c r="G21" s="361"/>
      <c r="H21" s="361"/>
      <c r="I21" s="361"/>
      <c r="J21" s="390"/>
    </row>
    <row r="22" spans="1:10" s="56" customFormat="1" ht="17.100000000000001" customHeight="1" x14ac:dyDescent="0.3">
      <c r="A22" s="57"/>
      <c r="B22" s="360"/>
      <c r="C22" s="361"/>
      <c r="D22" s="361"/>
      <c r="E22" s="361"/>
      <c r="F22" s="175">
        <v>5</v>
      </c>
      <c r="G22" s="361"/>
      <c r="H22" s="361"/>
      <c r="I22" s="361"/>
      <c r="J22" s="390"/>
    </row>
    <row r="23" spans="1:10" s="56" customFormat="1" ht="17.100000000000001" customHeight="1" x14ac:dyDescent="0.3">
      <c r="A23" s="57"/>
      <c r="B23" s="360"/>
      <c r="C23" s="361"/>
      <c r="D23" s="361"/>
      <c r="E23" s="361"/>
      <c r="F23" s="175">
        <v>6</v>
      </c>
      <c r="G23" s="361"/>
      <c r="H23" s="361"/>
      <c r="I23" s="361"/>
      <c r="J23" s="390"/>
    </row>
    <row r="24" spans="1:10" s="56" customFormat="1" ht="17.100000000000001" customHeight="1" x14ac:dyDescent="0.3">
      <c r="A24" s="57"/>
      <c r="B24" s="360"/>
      <c r="C24" s="361"/>
      <c r="D24" s="361"/>
      <c r="E24" s="361"/>
      <c r="F24" s="175">
        <v>7</v>
      </c>
      <c r="G24" s="361"/>
      <c r="H24" s="361"/>
      <c r="I24" s="361"/>
      <c r="J24" s="390"/>
    </row>
    <row r="25" spans="1:10" s="126" customFormat="1" ht="17.100000000000001" customHeight="1" x14ac:dyDescent="0.3">
      <c r="B25" s="127"/>
      <c r="E25" s="128"/>
      <c r="F25" s="128"/>
      <c r="G25" s="129"/>
      <c r="H25" s="130"/>
      <c r="I25" s="129"/>
    </row>
    <row r="26" spans="1:10" ht="17.100000000000001" customHeight="1" x14ac:dyDescent="0.3">
      <c r="A26" s="172" t="s">
        <v>126</v>
      </c>
      <c r="B26" s="123"/>
      <c r="C26" s="123"/>
      <c r="D26" s="23"/>
      <c r="E26" s="23"/>
      <c r="F26" s="23"/>
      <c r="G26" s="146"/>
      <c r="H26" s="147"/>
      <c r="I26" s="147"/>
      <c r="J26" s="23"/>
    </row>
    <row r="27" spans="1:10" ht="17.100000000000001" customHeight="1" x14ac:dyDescent="0.3">
      <c r="A27" s="58"/>
      <c r="B27" s="48"/>
      <c r="C27" s="48"/>
      <c r="G27" s="59"/>
    </row>
    <row r="28" spans="1:10" ht="17.100000000000001" customHeight="1" x14ac:dyDescent="0.3">
      <c r="A28" s="61" t="s">
        <v>8</v>
      </c>
      <c r="D28" s="39"/>
      <c r="E28" s="39"/>
      <c r="F28" s="62" t="s">
        <v>6</v>
      </c>
      <c r="G28" s="135" t="s">
        <v>28</v>
      </c>
      <c r="H28" s="136"/>
      <c r="I28" s="137"/>
    </row>
    <row r="29" spans="1:10" ht="17.100000000000001" customHeight="1" x14ac:dyDescent="0.3">
      <c r="A29" s="61"/>
      <c r="B29" s="63" t="s">
        <v>221</v>
      </c>
      <c r="C29" s="63"/>
      <c r="D29" s="118" t="s">
        <v>43</v>
      </c>
      <c r="E29" s="176" t="s">
        <v>10</v>
      </c>
      <c r="F29" s="177" t="s">
        <v>93</v>
      </c>
      <c r="G29" s="235" t="str">
        <f>IF(E30&lt;=E$53,"Meets","Exceeds")</f>
        <v>Meets</v>
      </c>
      <c r="H29" s="178" t="s">
        <v>69</v>
      </c>
      <c r="I29" s="179"/>
    </row>
    <row r="30" spans="1:10" ht="17.100000000000001" customHeight="1" x14ac:dyDescent="0.3">
      <c r="B30" s="63" t="s">
        <v>95</v>
      </c>
      <c r="C30" s="63"/>
      <c r="D30" s="63"/>
      <c r="E30" s="64">
        <f>(C48-C49)/C49</f>
        <v>2.9906095614024016E-2</v>
      </c>
      <c r="F30" s="180">
        <f>+F48</f>
        <v>3344</v>
      </c>
      <c r="G30" s="425"/>
      <c r="H30" s="426"/>
      <c r="I30" s="427"/>
    </row>
    <row r="31" spans="1:10" ht="17.100000000000001" customHeight="1" x14ac:dyDescent="0.3">
      <c r="B31" s="63" t="s">
        <v>44</v>
      </c>
      <c r="C31" s="63"/>
      <c r="D31" s="63"/>
      <c r="E31" s="181">
        <f>+C48</f>
        <v>3277.12</v>
      </c>
      <c r="F31" s="182">
        <f>+I48</f>
        <v>0.98</v>
      </c>
      <c r="G31" s="449"/>
      <c r="H31" s="450"/>
      <c r="I31" s="451"/>
    </row>
    <row r="32" spans="1:10" s="39" customFormat="1" ht="17.100000000000001" customHeight="1" x14ac:dyDescent="0.25">
      <c r="B32" s="183" t="s">
        <v>96</v>
      </c>
      <c r="C32" s="63"/>
      <c r="D32" s="63"/>
      <c r="E32" s="184"/>
      <c r="F32" s="235" t="str">
        <f>IF(F31&lt;=I$53,"Meets","Exceeds")</f>
        <v>Exceeds</v>
      </c>
      <c r="G32" s="185"/>
      <c r="H32" s="186"/>
      <c r="I32" s="187"/>
    </row>
    <row r="33" spans="2:10" s="39" customFormat="1" ht="17.100000000000001" customHeight="1" x14ac:dyDescent="0.25">
      <c r="B33" s="188"/>
      <c r="C33" s="63"/>
      <c r="D33" s="63"/>
      <c r="E33" s="184"/>
      <c r="F33" s="177"/>
      <c r="G33" s="189"/>
      <c r="H33" s="100"/>
      <c r="I33" s="100"/>
    </row>
    <row r="34" spans="2:10" s="39" customFormat="1" ht="17.100000000000001" customHeight="1" x14ac:dyDescent="0.25">
      <c r="B34" s="39" t="s">
        <v>222</v>
      </c>
      <c r="C34" s="63"/>
      <c r="D34" s="118" t="s">
        <v>43</v>
      </c>
      <c r="E34" s="176" t="s">
        <v>10</v>
      </c>
      <c r="F34" s="177" t="s">
        <v>94</v>
      </c>
      <c r="G34" s="190" t="s">
        <v>28</v>
      </c>
      <c r="H34" s="191"/>
      <c r="I34" s="192"/>
    </row>
    <row r="35" spans="2:10" s="39" customFormat="1" ht="17.100000000000001" customHeight="1" x14ac:dyDescent="0.25">
      <c r="B35" s="63" t="s">
        <v>95</v>
      </c>
      <c r="C35" s="63"/>
      <c r="D35" s="63"/>
      <c r="E35" s="64">
        <f>(C47-C48)/C48</f>
        <v>1.7942583732057751E-3</v>
      </c>
      <c r="F35" s="180">
        <f>+F47</f>
        <v>3350</v>
      </c>
      <c r="G35" s="235" t="str">
        <f>IF(E35&lt;=E$53,"Meets","Exceeds")</f>
        <v>Meets</v>
      </c>
      <c r="H35" s="178" t="s">
        <v>69</v>
      </c>
      <c r="I35" s="179"/>
    </row>
    <row r="36" spans="2:10" s="39" customFormat="1" ht="17.100000000000001" customHeight="1" x14ac:dyDescent="0.25">
      <c r="B36" s="63" t="s">
        <v>44</v>
      </c>
      <c r="C36" s="63"/>
      <c r="D36" s="63"/>
      <c r="E36" s="181">
        <f>+C47</f>
        <v>3283</v>
      </c>
      <c r="F36" s="182">
        <f>+I47</f>
        <v>0.98</v>
      </c>
      <c r="G36" s="425" t="s">
        <v>6</v>
      </c>
      <c r="H36" s="426"/>
      <c r="I36" s="427"/>
    </row>
    <row r="37" spans="2:10" s="39" customFormat="1" ht="17.100000000000001" customHeight="1" x14ac:dyDescent="0.25">
      <c r="B37" s="183" t="s">
        <v>96</v>
      </c>
      <c r="C37" s="63"/>
      <c r="D37" s="63"/>
      <c r="E37" s="184"/>
      <c r="F37" s="235" t="str">
        <f>IF(F36&lt;=I$53,"Meets","Exceeds")</f>
        <v>Exceeds</v>
      </c>
      <c r="G37" s="387"/>
      <c r="H37" s="388"/>
      <c r="I37" s="389"/>
    </row>
    <row r="38" spans="2:10" s="39" customFormat="1" ht="17.100000000000001" customHeight="1" x14ac:dyDescent="0.25">
      <c r="B38" s="188"/>
      <c r="C38" s="63"/>
      <c r="D38" s="63"/>
      <c r="E38" s="184"/>
      <c r="F38" s="177"/>
      <c r="G38" s="189"/>
      <c r="H38" s="100"/>
      <c r="I38" s="100"/>
    </row>
    <row r="39" spans="2:10" s="39" customFormat="1" ht="17.100000000000001" customHeight="1" x14ac:dyDescent="0.25">
      <c r="B39" s="39" t="s">
        <v>223</v>
      </c>
      <c r="C39" s="63"/>
      <c r="D39" s="118" t="s">
        <v>43</v>
      </c>
      <c r="E39" s="176" t="s">
        <v>10</v>
      </c>
      <c r="F39" s="177" t="s">
        <v>94</v>
      </c>
      <c r="G39" s="190" t="s">
        <v>28</v>
      </c>
      <c r="H39" s="191"/>
      <c r="I39" s="192"/>
    </row>
    <row r="40" spans="2:10" s="39" customFormat="1" ht="17.100000000000001" customHeight="1" x14ac:dyDescent="0.25">
      <c r="B40" s="63" t="s">
        <v>95</v>
      </c>
      <c r="C40" s="63"/>
      <c r="D40" s="63"/>
      <c r="E40" s="64">
        <f>(C46-C47)/C47</f>
        <v>2.9850746268656716E-2</v>
      </c>
      <c r="F40" s="180">
        <f>+F46</f>
        <v>3450</v>
      </c>
      <c r="G40" s="235" t="str">
        <f>IF(E40&lt;=E$53,"Meets","Exceeds")</f>
        <v>Meets</v>
      </c>
      <c r="H40" s="178" t="s">
        <v>69</v>
      </c>
      <c r="I40" s="179"/>
    </row>
    <row r="41" spans="2:10" s="39" customFormat="1" ht="17.100000000000001" customHeight="1" x14ac:dyDescent="0.25">
      <c r="B41" s="63" t="s">
        <v>44</v>
      </c>
      <c r="C41" s="63"/>
      <c r="D41" s="63"/>
      <c r="E41" s="181">
        <f>+C46</f>
        <v>3381</v>
      </c>
      <c r="F41" s="182">
        <f>+I46</f>
        <v>0.98</v>
      </c>
      <c r="G41" s="425" t="s">
        <v>6</v>
      </c>
      <c r="H41" s="426"/>
      <c r="I41" s="427"/>
    </row>
    <row r="42" spans="2:10" s="39" customFormat="1" ht="17.100000000000001" customHeight="1" x14ac:dyDescent="0.25">
      <c r="B42" s="183" t="s">
        <v>96</v>
      </c>
      <c r="C42" s="63"/>
      <c r="D42" s="63"/>
      <c r="E42" s="184"/>
      <c r="F42" s="235" t="str">
        <f>IF(F41&lt;=I$53,"Meets","Exceeds")</f>
        <v>Exceeds</v>
      </c>
      <c r="G42" s="425"/>
      <c r="H42" s="426"/>
      <c r="I42" s="427"/>
    </row>
    <row r="43" spans="2:10" s="39" customFormat="1" ht="17.100000000000001" customHeight="1" thickBot="1" x14ac:dyDescent="0.25">
      <c r="B43" s="66"/>
      <c r="E43" s="65"/>
      <c r="F43" s="62"/>
      <c r="G43" s="67"/>
      <c r="H43" s="40"/>
      <c r="I43" s="40"/>
    </row>
    <row r="44" spans="2:10" s="39" customFormat="1" ht="17.100000000000001" customHeight="1" thickTop="1" x14ac:dyDescent="0.25">
      <c r="B44" s="193" t="s">
        <v>48</v>
      </c>
      <c r="C44" s="194"/>
      <c r="D44" s="194"/>
      <c r="E44" s="195"/>
      <c r="F44" s="196"/>
      <c r="G44" s="197"/>
      <c r="H44" s="194"/>
      <c r="I44" s="198"/>
    </row>
    <row r="45" spans="2:10" s="39" customFormat="1" ht="17.100000000000001" customHeight="1" thickBot="1" x14ac:dyDescent="0.3">
      <c r="B45" s="199"/>
      <c r="C45" s="200" t="s">
        <v>0</v>
      </c>
      <c r="D45" s="201" t="s">
        <v>47</v>
      </c>
      <c r="E45" s="202"/>
      <c r="F45" s="203" t="s">
        <v>45</v>
      </c>
      <c r="G45" s="201" t="s">
        <v>121</v>
      </c>
      <c r="H45" s="202"/>
      <c r="I45" s="204" t="s">
        <v>46</v>
      </c>
      <c r="J45" s="69"/>
    </row>
    <row r="46" spans="2:10" s="39" customFormat="1" ht="17.100000000000001" customHeight="1" thickTop="1" thickBot="1" x14ac:dyDescent="0.3">
      <c r="B46" s="199" t="s">
        <v>224</v>
      </c>
      <c r="C46" s="205">
        <v>3381</v>
      </c>
      <c r="D46" s="206">
        <f t="shared" ref="D46:D51" si="0">+C46-C47</f>
        <v>98</v>
      </c>
      <c r="E46" s="207">
        <f t="shared" ref="E46:E48" si="1">+(C46-C47)/C47</f>
        <v>2.9850746268656716E-2</v>
      </c>
      <c r="F46" s="322">
        <v>3450</v>
      </c>
      <c r="G46" s="206">
        <f t="shared" ref="G46:G51" si="2">+F46-F47</f>
        <v>100</v>
      </c>
      <c r="H46" s="207">
        <f t="shared" ref="H46:H48" si="3">+(F46-F47)/F47</f>
        <v>2.9850746268656716E-2</v>
      </c>
      <c r="I46" s="208">
        <f t="shared" ref="I46:I52" si="4">1-+(F46-C46)/F46</f>
        <v>0.98</v>
      </c>
      <c r="J46" s="131"/>
    </row>
    <row r="47" spans="2:10" s="39" customFormat="1" ht="17.100000000000001" customHeight="1" thickTop="1" thickBot="1" x14ac:dyDescent="0.3">
      <c r="B47" s="199" t="s">
        <v>213</v>
      </c>
      <c r="C47" s="205">
        <v>3283</v>
      </c>
      <c r="D47" s="206">
        <f t="shared" si="0"/>
        <v>5.8800000000001091</v>
      </c>
      <c r="E47" s="207">
        <f t="shared" si="1"/>
        <v>1.7942583732057751E-3</v>
      </c>
      <c r="F47" s="322">
        <v>3350</v>
      </c>
      <c r="G47" s="206">
        <f t="shared" si="2"/>
        <v>6</v>
      </c>
      <c r="H47" s="207">
        <f t="shared" si="3"/>
        <v>1.7942583732057417E-3</v>
      </c>
      <c r="I47" s="208">
        <f t="shared" si="4"/>
        <v>0.98</v>
      </c>
      <c r="J47" s="131"/>
    </row>
    <row r="48" spans="2:10" s="39" customFormat="1" ht="17.100000000000001" customHeight="1" thickTop="1" thickBot="1" x14ac:dyDescent="0.3">
      <c r="B48" s="199" t="s">
        <v>186</v>
      </c>
      <c r="C48" s="205">
        <v>3277.12</v>
      </c>
      <c r="D48" s="206">
        <f t="shared" si="0"/>
        <v>95.159999999999854</v>
      </c>
      <c r="E48" s="207">
        <f t="shared" si="1"/>
        <v>2.9906095614024016E-2</v>
      </c>
      <c r="F48" s="322">
        <v>3344</v>
      </c>
      <c r="G48" s="206">
        <f t="shared" si="2"/>
        <v>97</v>
      </c>
      <c r="H48" s="207">
        <f t="shared" si="3"/>
        <v>2.9873729596550661E-2</v>
      </c>
      <c r="I48" s="208">
        <f t="shared" si="4"/>
        <v>0.98</v>
      </c>
      <c r="J48" s="131"/>
    </row>
    <row r="49" spans="1:10" s="39" customFormat="1" ht="17.100000000000001" customHeight="1" thickTop="1" thickBot="1" x14ac:dyDescent="0.3">
      <c r="B49" s="199" t="s">
        <v>182</v>
      </c>
      <c r="C49" s="205">
        <v>3181.96</v>
      </c>
      <c r="D49" s="206">
        <f t="shared" si="0"/>
        <v>3181.96</v>
      </c>
      <c r="E49" s="209">
        <v>1</v>
      </c>
      <c r="F49" s="322">
        <v>3247</v>
      </c>
      <c r="G49" s="206">
        <f t="shared" si="2"/>
        <v>3247</v>
      </c>
      <c r="H49" s="209">
        <v>1</v>
      </c>
      <c r="I49" s="210">
        <f t="shared" si="4"/>
        <v>0.97996920234062213</v>
      </c>
      <c r="J49" s="131"/>
    </row>
    <row r="50" spans="1:10" s="39" customFormat="1" ht="17.100000000000001" customHeight="1" thickTop="1" thickBot="1" x14ac:dyDescent="0.3">
      <c r="B50" s="199" t="s">
        <v>169</v>
      </c>
      <c r="C50" s="205"/>
      <c r="D50" s="206">
        <f t="shared" si="0"/>
        <v>0</v>
      </c>
      <c r="E50" s="209">
        <v>0</v>
      </c>
      <c r="F50" s="322"/>
      <c r="G50" s="206">
        <f t="shared" si="2"/>
        <v>0</v>
      </c>
      <c r="H50" s="209">
        <v>0</v>
      </c>
      <c r="I50" s="210">
        <v>0</v>
      </c>
      <c r="J50" s="131"/>
    </row>
    <row r="51" spans="1:10" s="39" customFormat="1" ht="17.100000000000001" customHeight="1" thickTop="1" thickBot="1" x14ac:dyDescent="0.3">
      <c r="B51" s="199" t="s">
        <v>120</v>
      </c>
      <c r="C51" s="205"/>
      <c r="D51" s="206">
        <f t="shared" si="0"/>
        <v>0</v>
      </c>
      <c r="E51" s="209">
        <v>0</v>
      </c>
      <c r="F51" s="322"/>
      <c r="G51" s="206">
        <f t="shared" si="2"/>
        <v>0</v>
      </c>
      <c r="H51" s="209">
        <v>0</v>
      </c>
      <c r="I51" s="210">
        <v>0</v>
      </c>
      <c r="J51" s="131"/>
    </row>
    <row r="52" spans="1:10" s="39" customFormat="1" ht="17.100000000000001" customHeight="1" thickTop="1" thickBot="1" x14ac:dyDescent="0.3">
      <c r="B52" s="199" t="s">
        <v>108</v>
      </c>
      <c r="C52" s="205"/>
      <c r="D52" s="206"/>
      <c r="E52" s="207"/>
      <c r="F52" s="322"/>
      <c r="G52" s="206"/>
      <c r="H52" s="207"/>
      <c r="I52" s="208" t="e">
        <f t="shared" si="4"/>
        <v>#DIV/0!</v>
      </c>
      <c r="J52" s="69"/>
    </row>
    <row r="53" spans="1:10" ht="17.100000000000001" customHeight="1" thickTop="1" thickBot="1" x14ac:dyDescent="0.35">
      <c r="A53" s="70"/>
      <c r="B53" s="212"/>
      <c r="C53" s="213" t="s">
        <v>11</v>
      </c>
      <c r="D53" s="214"/>
      <c r="E53" s="215">
        <f>SUM(E49:E51)/3</f>
        <v>0.33333333333333331</v>
      </c>
      <c r="F53" s="216"/>
      <c r="G53" s="211"/>
      <c r="H53" s="215">
        <f>SUM(H49:H51)/3</f>
        <v>0.33333333333333331</v>
      </c>
      <c r="I53" s="215">
        <f>SUM(I49:I51)/3</f>
        <v>0.32665640078020736</v>
      </c>
    </row>
    <row r="54" spans="1:10" ht="17.100000000000001" customHeight="1" thickTop="1" x14ac:dyDescent="0.3">
      <c r="A54" s="70"/>
      <c r="C54" s="39"/>
      <c r="D54" s="71"/>
      <c r="G54" s="72"/>
      <c r="H54" s="40"/>
      <c r="I54" s="40"/>
    </row>
    <row r="55" spans="1:10" ht="17.100000000000001" customHeight="1" x14ac:dyDescent="0.3">
      <c r="A55" s="73" t="s">
        <v>12</v>
      </c>
      <c r="D55" s="74"/>
      <c r="G55" s="75" t="s">
        <v>9</v>
      </c>
      <c r="H55" s="164"/>
      <c r="I55" s="165"/>
    </row>
    <row r="56" spans="1:10" ht="17.100000000000001" customHeight="1" x14ac:dyDescent="0.3">
      <c r="B56" s="63"/>
      <c r="C56" s="217" t="s">
        <v>106</v>
      </c>
      <c r="D56" s="218"/>
      <c r="E56" s="219" t="s">
        <v>10</v>
      </c>
      <c r="F56" s="177"/>
      <c r="G56" s="428"/>
      <c r="H56" s="429"/>
      <c r="I56" s="430"/>
    </row>
    <row r="57" spans="1:10" ht="17.100000000000001" customHeight="1" x14ac:dyDescent="0.3">
      <c r="A57" s="39"/>
      <c r="B57" s="363" t="s">
        <v>207</v>
      </c>
      <c r="C57" s="363"/>
      <c r="D57" s="363"/>
      <c r="E57" s="363"/>
      <c r="F57" s="364"/>
      <c r="G57" s="431"/>
      <c r="H57" s="432"/>
      <c r="I57" s="433"/>
    </row>
    <row r="58" spans="1:10" ht="17.100000000000001" customHeight="1" x14ac:dyDescent="0.3">
      <c r="B58" s="63"/>
      <c r="C58" s="153" t="s">
        <v>63</v>
      </c>
      <c r="D58" s="154" t="s">
        <v>64</v>
      </c>
      <c r="E58" s="154" t="s">
        <v>65</v>
      </c>
      <c r="F58" s="77" t="s">
        <v>68</v>
      </c>
      <c r="G58" s="154" t="s">
        <v>66</v>
      </c>
      <c r="H58" s="104"/>
      <c r="I58" s="233" t="s">
        <v>67</v>
      </c>
    </row>
    <row r="59" spans="1:10" ht="17.100000000000001" customHeight="1" x14ac:dyDescent="0.3">
      <c r="B59" s="100"/>
      <c r="C59" s="155" t="s">
        <v>128</v>
      </c>
      <c r="D59" s="148" t="s">
        <v>52</v>
      </c>
      <c r="E59" s="148" t="s">
        <v>53</v>
      </c>
      <c r="F59" s="78" t="s">
        <v>136</v>
      </c>
      <c r="G59" s="148" t="s">
        <v>129</v>
      </c>
      <c r="H59" s="148" t="s">
        <v>7</v>
      </c>
      <c r="I59" s="234" t="s">
        <v>54</v>
      </c>
    </row>
    <row r="60" spans="1:10" ht="17.100000000000001" customHeight="1" x14ac:dyDescent="0.3">
      <c r="B60" s="222" t="s">
        <v>169</v>
      </c>
      <c r="C60" s="323">
        <v>0</v>
      </c>
      <c r="D60" s="323">
        <v>0</v>
      </c>
      <c r="E60" s="324">
        <v>0</v>
      </c>
      <c r="F60" s="325">
        <f>+C60+D60-E60</f>
        <v>0</v>
      </c>
      <c r="G60" s="326">
        <f>+F60-C60</f>
        <v>0</v>
      </c>
      <c r="H60" s="232" t="str">
        <f>IF(G60:G60&gt;=0,"NO","YES")</f>
        <v>NO</v>
      </c>
      <c r="I60" s="149" t="str">
        <f>IF(H60="no", "0.0%",+G60/E60)</f>
        <v>0.0%</v>
      </c>
    </row>
    <row r="61" spans="1:10" ht="17.100000000000001" customHeight="1" x14ac:dyDescent="0.3">
      <c r="B61" s="150" t="s">
        <v>182</v>
      </c>
      <c r="C61" s="327">
        <v>0</v>
      </c>
      <c r="D61" s="327">
        <v>31510519</v>
      </c>
      <c r="E61" s="324">
        <v>29812156</v>
      </c>
      <c r="F61" s="325">
        <f>+C61+D61-E61</f>
        <v>1698363</v>
      </c>
      <c r="G61" s="326">
        <f>+F61-C61</f>
        <v>1698363</v>
      </c>
      <c r="H61" s="232" t="str">
        <f>IF(G61:G61&gt;=0,"NO","YES")</f>
        <v>NO</v>
      </c>
      <c r="I61" s="151" t="str">
        <f>IF(H61="no", "0.0%",+G61/E61)</f>
        <v>0.0%</v>
      </c>
    </row>
    <row r="62" spans="1:10" ht="17.100000000000001" customHeight="1" x14ac:dyDescent="0.3">
      <c r="B62" s="150" t="s">
        <v>186</v>
      </c>
      <c r="C62" s="327">
        <f>+F61</f>
        <v>1698363</v>
      </c>
      <c r="D62" s="327">
        <v>32497788</v>
      </c>
      <c r="E62" s="324">
        <v>32169076</v>
      </c>
      <c r="F62" s="325">
        <f>+C62+D62-E62</f>
        <v>2027075</v>
      </c>
      <c r="G62" s="326">
        <f>+F62-C62</f>
        <v>328712</v>
      </c>
      <c r="H62" s="232" t="str">
        <f>IF(G62:G62&gt;=0,"NO","YES")</f>
        <v>NO</v>
      </c>
      <c r="I62" s="151" t="str">
        <f>IF(H62="no", "0.0%",+G62/E62)</f>
        <v>0.0%</v>
      </c>
    </row>
    <row r="63" spans="1:10" ht="17.100000000000001" customHeight="1" x14ac:dyDescent="0.3">
      <c r="B63" s="150" t="s">
        <v>213</v>
      </c>
      <c r="C63" s="327">
        <f t="shared" ref="C63:C64" si="5">+F62</f>
        <v>2027075</v>
      </c>
      <c r="D63" s="327">
        <v>33413276</v>
      </c>
      <c r="E63" s="324">
        <v>32426659</v>
      </c>
      <c r="F63" s="325">
        <f>+C63+D63-E63</f>
        <v>3013692</v>
      </c>
      <c r="G63" s="326">
        <f>+F63-C63</f>
        <v>986617</v>
      </c>
      <c r="H63" s="232" t="str">
        <f>IF(G63:G63&gt;=0,"NO","YES")</f>
        <v>NO</v>
      </c>
      <c r="I63" s="151" t="str">
        <f>IF(H63="no", "0.0%",+G63/E63)</f>
        <v>0.0%</v>
      </c>
    </row>
    <row r="64" spans="1:10" ht="17.100000000000001" customHeight="1" x14ac:dyDescent="0.3">
      <c r="B64" s="224" t="s">
        <v>224</v>
      </c>
      <c r="C64" s="327">
        <f t="shared" si="5"/>
        <v>3013692</v>
      </c>
      <c r="D64" s="327">
        <v>34335764</v>
      </c>
      <c r="E64" s="324">
        <v>32426659</v>
      </c>
      <c r="F64" s="325">
        <f>+C64+D64-E64</f>
        <v>4922797</v>
      </c>
      <c r="G64" s="326">
        <f>+F64-C64</f>
        <v>1909105</v>
      </c>
      <c r="H64" s="232" t="str">
        <f>IF(G64:G64&gt;=0,"NO","YES")</f>
        <v>NO</v>
      </c>
      <c r="I64" s="152" t="str">
        <f>IF(H64="no", "0.0%",+G64/E64)</f>
        <v>0.0%</v>
      </c>
    </row>
    <row r="65" spans="1:13" ht="17.100000000000001" customHeight="1" x14ac:dyDescent="0.3">
      <c r="B65" s="79"/>
      <c r="C65" s="80"/>
      <c r="D65" s="80"/>
      <c r="E65" s="81"/>
      <c r="F65" s="39" t="s">
        <v>6</v>
      </c>
      <c r="G65" s="82"/>
      <c r="H65" s="41"/>
      <c r="I65" s="40"/>
    </row>
    <row r="66" spans="1:13" ht="17.100000000000001" customHeight="1" x14ac:dyDescent="0.3">
      <c r="A66" s="47" t="s">
        <v>17</v>
      </c>
      <c r="B66" s="83"/>
      <c r="C66" s="48"/>
      <c r="D66" s="48"/>
      <c r="E66" s="48"/>
      <c r="F66" s="48"/>
      <c r="G66" s="78"/>
      <c r="J66" s="39"/>
      <c r="K66" s="41"/>
      <c r="L66" s="40"/>
    </row>
    <row r="67" spans="1:13" ht="17.100000000000001" customHeight="1" x14ac:dyDescent="0.3">
      <c r="A67" s="47"/>
      <c r="B67" s="102"/>
      <c r="C67" s="177"/>
      <c r="D67" s="100"/>
      <c r="E67" s="100"/>
      <c r="F67" s="222" t="s">
        <v>143</v>
      </c>
      <c r="G67" s="222" t="s">
        <v>138</v>
      </c>
      <c r="H67" s="222" t="s">
        <v>145</v>
      </c>
      <c r="I67" s="385" t="s">
        <v>216</v>
      </c>
      <c r="J67" s="386"/>
      <c r="K67" s="102"/>
      <c r="L67" s="100"/>
    </row>
    <row r="68" spans="1:13" ht="17.100000000000001" customHeight="1" x14ac:dyDescent="0.3">
      <c r="A68" s="47"/>
      <c r="B68" s="223" t="s">
        <v>141</v>
      </c>
      <c r="C68" s="192"/>
      <c r="D68" s="223" t="s">
        <v>142</v>
      </c>
      <c r="E68" s="191"/>
      <c r="F68" s="224" t="s">
        <v>144</v>
      </c>
      <c r="G68" s="224" t="s">
        <v>139</v>
      </c>
      <c r="H68" s="224" t="s">
        <v>140</v>
      </c>
      <c r="I68" s="331" t="s">
        <v>217</v>
      </c>
      <c r="J68" s="330" t="s">
        <v>137</v>
      </c>
      <c r="K68" s="63"/>
      <c r="L68" s="102" t="s">
        <v>55</v>
      </c>
      <c r="M68" s="40"/>
    </row>
    <row r="69" spans="1:13" ht="17.100000000000001" customHeight="1" x14ac:dyDescent="0.3">
      <c r="B69" s="225"/>
      <c r="C69" s="226"/>
      <c r="D69" s="180" t="s">
        <v>120</v>
      </c>
      <c r="E69" s="328">
        <f>+F60</f>
        <v>0</v>
      </c>
      <c r="F69" s="227"/>
      <c r="G69" s="235" t="str">
        <f>IF(F60:F60&gt;=0,"POSITIVE","NEGATIVE")</f>
        <v>POSITIVE</v>
      </c>
      <c r="H69" s="235" t="str">
        <f>IF(F69:F69&gt;=0,"OK","Decline")</f>
        <v>OK</v>
      </c>
      <c r="I69" s="225"/>
      <c r="J69" s="226"/>
      <c r="K69" s="63"/>
      <c r="L69" s="236">
        <f>IF(F60=0,0,+F60/D60)</f>
        <v>0</v>
      </c>
    </row>
    <row r="70" spans="1:13" ht="17.100000000000001" customHeight="1" x14ac:dyDescent="0.3">
      <c r="A70" s="39"/>
      <c r="B70" s="84" t="s">
        <v>182</v>
      </c>
      <c r="C70" s="329">
        <f>+C61</f>
        <v>0</v>
      </c>
      <c r="D70" s="180" t="s">
        <v>169</v>
      </c>
      <c r="E70" s="328">
        <f>+F61</f>
        <v>1698363</v>
      </c>
      <c r="F70" s="228">
        <f>IF(F61=0,0,IF(F60=0,0,+(F61-F60)/F60))</f>
        <v>0</v>
      </c>
      <c r="G70" s="235" t="str">
        <f>IF(F61:F61&gt;=0,"POSITIVE","NEGATIVE")</f>
        <v>POSITIVE</v>
      </c>
      <c r="H70" s="235" t="str">
        <f>IF(F70:F70&gt;=0,"OK","Decline")</f>
        <v>OK</v>
      </c>
      <c r="I70" s="180" t="str">
        <f>IF(C70=E69,"YES","NO")</f>
        <v>YES</v>
      </c>
      <c r="J70" s="162">
        <f>+F60-C61</f>
        <v>0</v>
      </c>
      <c r="K70" s="63"/>
      <c r="L70" s="237">
        <f>IF(F61=0,0,+F61/D61)</f>
        <v>5.3898287108504944E-2</v>
      </c>
    </row>
    <row r="71" spans="1:13" ht="17.100000000000001" customHeight="1" x14ac:dyDescent="0.3">
      <c r="A71" s="61"/>
      <c r="B71" s="84" t="s">
        <v>186</v>
      </c>
      <c r="C71" s="329">
        <f>+C62</f>
        <v>1698363</v>
      </c>
      <c r="D71" s="180" t="s">
        <v>182</v>
      </c>
      <c r="E71" s="328">
        <f>+F62</f>
        <v>2027075</v>
      </c>
      <c r="F71" s="228">
        <f>IF(F62=0,0,IF(F61=0,0,+(F62-F61)/F61))</f>
        <v>0.19354637377286246</v>
      </c>
      <c r="G71" s="235" t="str">
        <f>IF(F62:F62&gt;=0,"POSITIVE","NEGATIVE")</f>
        <v>POSITIVE</v>
      </c>
      <c r="H71" s="235" t="str">
        <f>IF(F71:F71&gt;=0,"OK","Decline")</f>
        <v>OK</v>
      </c>
      <c r="I71" s="180" t="str">
        <f>IF(C71=E70,"YES","NO")</f>
        <v>YES</v>
      </c>
      <c r="J71" s="162">
        <f>+F61-C62</f>
        <v>0</v>
      </c>
      <c r="K71" s="63"/>
      <c r="L71" s="237">
        <f>IF(F62=0,0,+F62/D62)</f>
        <v>6.2375783853350263E-2</v>
      </c>
    </row>
    <row r="72" spans="1:13" ht="17.100000000000001" customHeight="1" x14ac:dyDescent="0.3">
      <c r="A72" s="61"/>
      <c r="B72" s="84" t="s">
        <v>213</v>
      </c>
      <c r="C72" s="329">
        <f>+C63</f>
        <v>2027075</v>
      </c>
      <c r="D72" s="180" t="s">
        <v>186</v>
      </c>
      <c r="E72" s="328">
        <f>+F63</f>
        <v>3013692</v>
      </c>
      <c r="F72" s="228">
        <f>IF(F63=0,0,IF(F62=0,0,+(F63-F62)/F62))</f>
        <v>0.48671953430435477</v>
      </c>
      <c r="G72" s="235" t="str">
        <f>IF(F63:F63&gt;=0,"POSITIVE","NEGATIVE")</f>
        <v>POSITIVE</v>
      </c>
      <c r="H72" s="235" t="str">
        <f>IF(F72:F72&gt;=0,"OK","Decline")</f>
        <v>OK</v>
      </c>
      <c r="I72" s="180" t="str">
        <f>IF(C72=E71,"YES","NO")</f>
        <v>YES</v>
      </c>
      <c r="J72" s="162">
        <f>+F62-C63</f>
        <v>0</v>
      </c>
      <c r="K72" s="63"/>
      <c r="L72" s="237">
        <f>IF(F63=0,0,+F63/D63)</f>
        <v>9.0194448458151777E-2</v>
      </c>
    </row>
    <row r="73" spans="1:13" ht="17.100000000000001" customHeight="1" x14ac:dyDescent="0.3">
      <c r="A73" s="61"/>
      <c r="B73" s="84" t="s">
        <v>224</v>
      </c>
      <c r="C73" s="329">
        <f>+C64</f>
        <v>3013692</v>
      </c>
      <c r="D73" s="180" t="s">
        <v>225</v>
      </c>
      <c r="E73" s="328">
        <f>+F64</f>
        <v>4922797</v>
      </c>
      <c r="F73" s="228">
        <f>IF(F64=0,0,IF(F63=0,0,+(F64-F63)/F63))</f>
        <v>0.63347714364971608</v>
      </c>
      <c r="G73" s="235" t="str">
        <f>IF(F64:F64&gt;=0,"POSITIVE","NEGATIVE")</f>
        <v>POSITIVE</v>
      </c>
      <c r="H73" s="235" t="str">
        <f>IF(F73:F73&gt;=0,"OK","Decline")</f>
        <v>OK</v>
      </c>
      <c r="I73" s="180" t="str">
        <f>IF(C73=E72,"YES","NO")</f>
        <v>YES</v>
      </c>
      <c r="J73" s="162">
        <f>+F63-C64</f>
        <v>0</v>
      </c>
      <c r="K73" s="63"/>
      <c r="L73" s="237">
        <f>IF(F64=0,0,+F64/D64)</f>
        <v>0.14337228669209165</v>
      </c>
    </row>
    <row r="74" spans="1:13" ht="17.100000000000001" customHeight="1" x14ac:dyDescent="0.3">
      <c r="A74" s="61"/>
      <c r="B74" s="63"/>
      <c r="C74" s="63"/>
      <c r="D74" s="229"/>
      <c r="E74" s="85"/>
      <c r="F74" s="177"/>
      <c r="G74" s="230"/>
      <c r="H74" s="231"/>
      <c r="I74" s="86"/>
      <c r="J74" s="86"/>
      <c r="K74" s="63"/>
      <c r="L74" s="63"/>
    </row>
    <row r="75" spans="1:13" ht="17.100000000000001" customHeight="1" x14ac:dyDescent="0.3">
      <c r="A75" s="61"/>
      <c r="B75" s="400" t="s">
        <v>190</v>
      </c>
      <c r="C75" s="401"/>
      <c r="D75" s="401"/>
      <c r="E75" s="401"/>
      <c r="F75" s="401"/>
      <c r="G75" s="401"/>
      <c r="H75" s="401"/>
      <c r="I75" s="402"/>
      <c r="J75" s="63"/>
      <c r="K75" s="63"/>
      <c r="L75" s="63"/>
    </row>
    <row r="76" spans="1:13" ht="17.100000000000001" customHeight="1" x14ac:dyDescent="0.3">
      <c r="A76" s="61"/>
      <c r="B76" s="416"/>
      <c r="C76" s="417"/>
      <c r="D76" s="417"/>
      <c r="E76" s="417"/>
      <c r="F76" s="417"/>
      <c r="G76" s="417"/>
      <c r="H76" s="417"/>
      <c r="I76" s="418"/>
      <c r="J76" s="63"/>
      <c r="K76" s="63"/>
      <c r="L76" s="63"/>
    </row>
    <row r="77" spans="1:13" ht="17.100000000000001" customHeight="1" x14ac:dyDescent="0.3">
      <c r="A77" s="39"/>
      <c r="B77" s="403"/>
      <c r="C77" s="404"/>
      <c r="D77" s="404"/>
      <c r="E77" s="404"/>
      <c r="F77" s="404"/>
      <c r="G77" s="404"/>
      <c r="H77" s="404"/>
      <c r="I77" s="405"/>
      <c r="J77" s="63"/>
      <c r="K77" s="63"/>
      <c r="L77" s="63"/>
    </row>
    <row r="78" spans="1:13" ht="17.100000000000001" customHeight="1" x14ac:dyDescent="0.3">
      <c r="B78" s="79"/>
      <c r="C78" s="80"/>
      <c r="D78" s="80"/>
      <c r="E78" s="81"/>
      <c r="F78" s="39"/>
      <c r="G78" s="82"/>
      <c r="H78" s="41"/>
      <c r="I78" s="40"/>
    </row>
    <row r="79" spans="1:13" ht="17.100000000000001" customHeight="1" x14ac:dyDescent="0.3">
      <c r="A79" s="61" t="s">
        <v>13</v>
      </c>
      <c r="E79" s="87"/>
      <c r="F79" s="62" t="s">
        <v>14</v>
      </c>
      <c r="G79" s="367" t="s">
        <v>9</v>
      </c>
      <c r="H79" s="368"/>
      <c r="I79" s="369"/>
    </row>
    <row r="80" spans="1:13" s="39" customFormat="1" ht="17.100000000000001" customHeight="1" x14ac:dyDescent="0.3">
      <c r="B80" s="118" t="s">
        <v>107</v>
      </c>
      <c r="C80" s="118"/>
      <c r="D80" s="118"/>
      <c r="E80" s="219" t="s">
        <v>10</v>
      </c>
      <c r="F80" s="238" t="s">
        <v>15</v>
      </c>
      <c r="G80" s="235" t="str">
        <f>IF(E84:E84&gt;=D87,"OK","Below")</f>
        <v>OK</v>
      </c>
      <c r="H80" s="221"/>
      <c r="I80" s="239"/>
      <c r="J80" s="26"/>
      <c r="K80" s="26"/>
      <c r="L80" s="26"/>
    </row>
    <row r="81" spans="1:10" ht="17.100000000000001" customHeight="1" x14ac:dyDescent="0.3">
      <c r="A81" s="39"/>
      <c r="B81" s="381" t="s">
        <v>171</v>
      </c>
      <c r="C81" s="381"/>
      <c r="D81" s="382"/>
      <c r="E81" s="88">
        <f>+F62</f>
        <v>2027075</v>
      </c>
      <c r="F81" s="89">
        <v>0</v>
      </c>
      <c r="G81" s="240" t="s">
        <v>233</v>
      </c>
      <c r="H81" s="221"/>
      <c r="I81" s="239"/>
    </row>
    <row r="82" spans="1:10" ht="17.100000000000001" customHeight="1" x14ac:dyDescent="0.3">
      <c r="A82" s="39"/>
      <c r="B82" s="381" t="s">
        <v>16</v>
      </c>
      <c r="C82" s="381"/>
      <c r="D82" s="382"/>
      <c r="E82" s="88">
        <f>+E62</f>
        <v>32169076</v>
      </c>
      <c r="F82" s="89">
        <v>0</v>
      </c>
      <c r="G82" s="240"/>
      <c r="H82" s="221"/>
      <c r="I82" s="239"/>
    </row>
    <row r="83" spans="1:10" ht="17.100000000000001" customHeight="1" x14ac:dyDescent="0.3">
      <c r="A83" s="39"/>
      <c r="B83" s="383"/>
      <c r="C83" s="383"/>
      <c r="D83" s="384"/>
      <c r="E83" s="90"/>
      <c r="F83" s="91"/>
      <c r="G83" s="240"/>
      <c r="H83" s="221"/>
      <c r="I83" s="239"/>
    </row>
    <row r="84" spans="1:10" ht="17.100000000000001" customHeight="1" x14ac:dyDescent="0.3">
      <c r="A84" s="39"/>
      <c r="B84" s="365" t="s">
        <v>218</v>
      </c>
      <c r="C84" s="365"/>
      <c r="D84" s="366"/>
      <c r="E84" s="64">
        <f>IF(E81=0,0,SUM(E81/E82))</f>
        <v>6.3013155864346249E-2</v>
      </c>
      <c r="F84" s="64">
        <f>IF(F81=0,0,SUM(F81/F82))</f>
        <v>0</v>
      </c>
      <c r="G84" s="240"/>
      <c r="H84" s="221"/>
      <c r="I84" s="239"/>
    </row>
    <row r="85" spans="1:10" ht="17.100000000000001" customHeight="1" x14ac:dyDescent="0.3">
      <c r="A85" s="39"/>
      <c r="B85" s="365" t="s">
        <v>172</v>
      </c>
      <c r="C85" s="365"/>
      <c r="D85" s="366"/>
      <c r="E85" s="94">
        <f>SUM(E81-(E82*D87))</f>
        <v>1062002.7200000002</v>
      </c>
      <c r="F85" s="94">
        <f>SUM(F81+E85)</f>
        <v>1062002.7200000002</v>
      </c>
      <c r="G85" s="235" t="str">
        <f>IF(F85&gt;=0,"OK","Below")</f>
        <v>OK</v>
      </c>
      <c r="H85" s="370" t="s">
        <v>99</v>
      </c>
      <c r="I85" s="371"/>
    </row>
    <row r="86" spans="1:10" ht="17.100000000000001" customHeight="1" x14ac:dyDescent="0.3">
      <c r="A86" s="39"/>
      <c r="B86" s="183"/>
      <c r="C86" s="63"/>
      <c r="D86" s="93"/>
      <c r="E86" s="95"/>
      <c r="F86" s="96"/>
      <c r="G86" s="241"/>
      <c r="H86" s="102"/>
      <c r="I86" s="100"/>
    </row>
    <row r="87" spans="1:10" ht="17.100000000000001" customHeight="1" x14ac:dyDescent="0.3">
      <c r="A87" s="39"/>
      <c r="B87" s="97" t="s">
        <v>56</v>
      </c>
      <c r="C87" s="63"/>
      <c r="D87" s="98">
        <v>0.03</v>
      </c>
      <c r="E87" s="160">
        <f>+E82*D87</f>
        <v>965072.27999999991</v>
      </c>
      <c r="F87" s="370" t="s">
        <v>98</v>
      </c>
      <c r="G87" s="441"/>
      <c r="H87" s="441"/>
      <c r="I87" s="371"/>
    </row>
    <row r="88" spans="1:10" s="48" customFormat="1" ht="17.100000000000001" customHeight="1" x14ac:dyDescent="0.3">
      <c r="A88" s="99"/>
      <c r="B88" s="100"/>
      <c r="C88" s="100"/>
      <c r="D88" s="101"/>
      <c r="E88" s="102"/>
      <c r="F88" s="102"/>
      <c r="G88" s="100"/>
      <c r="H88" s="100"/>
      <c r="I88" s="100"/>
    </row>
    <row r="89" spans="1:10" s="48" customFormat="1" ht="17.100000000000001" customHeight="1" x14ac:dyDescent="0.3">
      <c r="A89" s="99"/>
      <c r="B89" s="372" t="s">
        <v>191</v>
      </c>
      <c r="C89" s="373"/>
      <c r="D89" s="373"/>
      <c r="E89" s="373"/>
      <c r="F89" s="373"/>
      <c r="G89" s="373"/>
      <c r="H89" s="373"/>
      <c r="I89" s="374"/>
    </row>
    <row r="90" spans="1:10" s="48" customFormat="1" ht="17.100000000000001" customHeight="1" x14ac:dyDescent="0.3">
      <c r="A90" s="99"/>
      <c r="B90" s="375"/>
      <c r="C90" s="376"/>
      <c r="D90" s="376"/>
      <c r="E90" s="376"/>
      <c r="F90" s="376"/>
      <c r="G90" s="376"/>
      <c r="H90" s="376"/>
      <c r="I90" s="377"/>
    </row>
    <row r="91" spans="1:10" s="48" customFormat="1" ht="17.100000000000001" customHeight="1" x14ac:dyDescent="0.3">
      <c r="A91" s="99"/>
      <c r="B91" s="378"/>
      <c r="C91" s="379"/>
      <c r="D91" s="379"/>
      <c r="E91" s="379"/>
      <c r="F91" s="379"/>
      <c r="G91" s="379"/>
      <c r="H91" s="379"/>
      <c r="I91" s="380"/>
    </row>
    <row r="92" spans="1:10" s="39" customFormat="1" ht="17.100000000000001" customHeight="1" x14ac:dyDescent="0.2">
      <c r="B92" s="103"/>
      <c r="C92" s="104"/>
      <c r="D92" s="104"/>
      <c r="E92" s="104"/>
      <c r="F92" s="104"/>
      <c r="G92" s="105"/>
      <c r="H92" s="105"/>
      <c r="I92" s="105"/>
    </row>
    <row r="93" spans="1:10" s="39" customFormat="1" ht="17.100000000000001" customHeight="1" x14ac:dyDescent="0.2">
      <c r="B93" s="106"/>
      <c r="C93" s="83"/>
      <c r="D93" s="83"/>
      <c r="E93" s="83"/>
      <c r="F93" s="83"/>
      <c r="G93" s="40"/>
      <c r="H93" s="40"/>
      <c r="I93" s="40"/>
    </row>
    <row r="94" spans="1:10" s="39" customFormat="1" ht="17.100000000000001" customHeight="1" x14ac:dyDescent="0.2">
      <c r="B94" s="106"/>
      <c r="C94" s="83"/>
      <c r="D94" s="83"/>
      <c r="E94" s="83"/>
      <c r="F94" s="83"/>
      <c r="G94" s="40"/>
      <c r="H94" s="40"/>
      <c r="I94" s="40"/>
    </row>
    <row r="95" spans="1:10" s="48" customFormat="1" ht="17.100000000000001" customHeight="1" x14ac:dyDescent="0.3">
      <c r="A95" s="107" t="s">
        <v>19</v>
      </c>
      <c r="D95" s="108"/>
      <c r="E95" s="109"/>
      <c r="F95" s="109"/>
      <c r="G95" s="40"/>
      <c r="H95" s="41"/>
      <c r="I95" s="40"/>
      <c r="J95" s="26"/>
    </row>
    <row r="96" spans="1:10" ht="17.100000000000001" customHeight="1" x14ac:dyDescent="0.3">
      <c r="G96" s="41"/>
      <c r="H96" s="41"/>
      <c r="I96" s="40"/>
      <c r="J96" s="48"/>
    </row>
    <row r="97" spans="1:12" ht="17.100000000000001" customHeight="1" x14ac:dyDescent="0.3">
      <c r="A97" s="61" t="s">
        <v>20</v>
      </c>
      <c r="E97" s="268" t="s">
        <v>18</v>
      </c>
      <c r="F97" s="242" t="s">
        <v>187</v>
      </c>
      <c r="G97" s="242" t="s">
        <v>214</v>
      </c>
      <c r="H97" s="242" t="s">
        <v>226</v>
      </c>
      <c r="J97" s="48"/>
    </row>
    <row r="98" spans="1:12" ht="17.100000000000001" customHeight="1" x14ac:dyDescent="0.3">
      <c r="B98" s="188" t="s">
        <v>164</v>
      </c>
      <c r="E98" s="39" t="s">
        <v>97</v>
      </c>
      <c r="F98" s="243">
        <f>+L70</f>
        <v>5.3898287108504944E-2</v>
      </c>
      <c r="G98" s="243">
        <f>+L71</f>
        <v>6.2375783853350263E-2</v>
      </c>
      <c r="H98" s="243">
        <f>+L72</f>
        <v>9.0194448458151777E-2</v>
      </c>
      <c r="I98" s="40"/>
      <c r="K98" s="48"/>
      <c r="L98" s="48"/>
    </row>
    <row r="99" spans="1:12" ht="17.100000000000001" customHeight="1" x14ac:dyDescent="0.3">
      <c r="B99" s="66"/>
      <c r="E99" s="177" t="s">
        <v>114</v>
      </c>
      <c r="F99" s="243">
        <f>+E48</f>
        <v>2.9906095614024016E-2</v>
      </c>
      <c r="G99" s="243">
        <f>+E47</f>
        <v>1.7942583732057751E-3</v>
      </c>
      <c r="H99" s="243">
        <f>+E46</f>
        <v>2.9850746268656716E-2</v>
      </c>
      <c r="I99" s="40"/>
      <c r="K99" s="48"/>
      <c r="L99" s="48"/>
    </row>
    <row r="100" spans="1:12" ht="17.100000000000001" customHeight="1" x14ac:dyDescent="0.3">
      <c r="B100" s="110" t="s">
        <v>6</v>
      </c>
      <c r="C100" s="111"/>
      <c r="D100" s="111"/>
      <c r="E100" s="111"/>
      <c r="F100" s="111"/>
      <c r="G100" s="112"/>
      <c r="H100" s="112"/>
      <c r="I100" s="112"/>
    </row>
    <row r="101" spans="1:12" ht="17.100000000000001" customHeight="1" x14ac:dyDescent="0.3">
      <c r="B101" s="362" t="s">
        <v>234</v>
      </c>
      <c r="C101" s="362"/>
      <c r="D101" s="362"/>
      <c r="E101" s="362"/>
      <c r="F101" s="362"/>
      <c r="G101" s="362"/>
      <c r="H101" s="362"/>
      <c r="I101" s="362"/>
    </row>
    <row r="102" spans="1:12" ht="17.100000000000001" customHeight="1" x14ac:dyDescent="0.3">
      <c r="B102" s="362" t="s">
        <v>235</v>
      </c>
      <c r="C102" s="362"/>
      <c r="D102" s="362"/>
      <c r="E102" s="362"/>
      <c r="F102" s="362"/>
      <c r="G102" s="362"/>
      <c r="H102" s="362"/>
      <c r="I102" s="362"/>
    </row>
    <row r="103" spans="1:12" ht="17.100000000000001" customHeight="1" x14ac:dyDescent="0.3">
      <c r="B103" s="362" t="s">
        <v>236</v>
      </c>
      <c r="C103" s="362"/>
      <c r="D103" s="362"/>
      <c r="E103" s="362"/>
      <c r="F103" s="362"/>
      <c r="G103" s="362"/>
      <c r="H103" s="362"/>
      <c r="I103" s="362"/>
    </row>
    <row r="104" spans="1:12" ht="17.100000000000001" customHeight="1" x14ac:dyDescent="0.3">
      <c r="B104" s="362" t="s">
        <v>237</v>
      </c>
      <c r="C104" s="362"/>
      <c r="D104" s="362"/>
      <c r="E104" s="362"/>
      <c r="F104" s="362"/>
      <c r="G104" s="362"/>
      <c r="H104" s="362"/>
      <c r="I104" s="362"/>
    </row>
    <row r="105" spans="1:12" ht="17.100000000000001" customHeight="1" x14ac:dyDescent="0.3">
      <c r="B105" s="362" t="s">
        <v>238</v>
      </c>
      <c r="C105" s="362"/>
      <c r="D105" s="362"/>
      <c r="E105" s="362"/>
      <c r="F105" s="362"/>
      <c r="G105" s="362"/>
      <c r="H105" s="362"/>
      <c r="I105" s="362"/>
    </row>
    <row r="106" spans="1:12" ht="17.100000000000001" customHeight="1" x14ac:dyDescent="0.3">
      <c r="B106" s="100"/>
      <c r="C106" s="48"/>
      <c r="D106" s="156"/>
      <c r="E106" s="48"/>
      <c r="F106" s="48"/>
      <c r="G106" s="40"/>
      <c r="H106" s="40"/>
      <c r="I106" s="40"/>
    </row>
    <row r="107" spans="1:12" ht="17.100000000000001" customHeight="1" x14ac:dyDescent="0.3">
      <c r="A107" s="113" t="s">
        <v>21</v>
      </c>
      <c r="D107" s="161" t="s">
        <v>73</v>
      </c>
      <c r="J107" s="40"/>
    </row>
    <row r="108" spans="1:12" ht="30.75" customHeight="1" x14ac:dyDescent="0.3">
      <c r="A108" s="70"/>
      <c r="B108" s="188"/>
      <c r="C108" s="244" t="s">
        <v>163</v>
      </c>
      <c r="D108" s="167"/>
      <c r="E108" s="245" t="s">
        <v>188</v>
      </c>
      <c r="F108" s="246" t="s">
        <v>215</v>
      </c>
      <c r="G108" s="246" t="s">
        <v>227</v>
      </c>
      <c r="H108" s="168"/>
      <c r="I108" s="169"/>
      <c r="J108" s="40"/>
    </row>
    <row r="109" spans="1:12" s="40" customFormat="1" ht="17.100000000000001" customHeight="1" x14ac:dyDescent="0.25">
      <c r="B109" s="100" t="s">
        <v>1</v>
      </c>
      <c r="C109" s="436" t="s">
        <v>239</v>
      </c>
      <c r="D109" s="167" t="s">
        <v>166</v>
      </c>
      <c r="E109" s="247">
        <v>0</v>
      </c>
      <c r="F109" s="247">
        <v>0</v>
      </c>
      <c r="G109" s="247">
        <v>0</v>
      </c>
      <c r="H109" s="170"/>
      <c r="I109" s="171"/>
      <c r="J109" s="83"/>
    </row>
    <row r="110" spans="1:12" s="40" customFormat="1" ht="17.100000000000001" customHeight="1" x14ac:dyDescent="0.25">
      <c r="B110" s="100"/>
      <c r="C110" s="437"/>
      <c r="D110" s="167" t="s">
        <v>173</v>
      </c>
      <c r="E110" s="247">
        <v>0</v>
      </c>
      <c r="F110" s="247">
        <v>0</v>
      </c>
      <c r="G110" s="247">
        <v>0</v>
      </c>
      <c r="H110" s="170"/>
      <c r="I110" s="171"/>
      <c r="J110" s="83"/>
    </row>
    <row r="111" spans="1:12" s="166" customFormat="1" ht="7.5" customHeight="1" x14ac:dyDescent="0.25">
      <c r="B111" s="248"/>
      <c r="C111" s="249"/>
      <c r="D111" s="68"/>
      <c r="E111" s="250"/>
      <c r="F111" s="250"/>
      <c r="G111" s="250"/>
      <c r="H111" s="171"/>
      <c r="I111" s="171"/>
      <c r="J111" s="68"/>
    </row>
    <row r="112" spans="1:12" s="40" customFormat="1" ht="17.100000000000001" customHeight="1" x14ac:dyDescent="0.25">
      <c r="B112" s="395" t="s">
        <v>180</v>
      </c>
      <c r="C112" s="436" t="s">
        <v>239</v>
      </c>
      <c r="D112" s="167" t="s">
        <v>165</v>
      </c>
      <c r="E112" s="247">
        <v>0</v>
      </c>
      <c r="F112" s="247">
        <v>0</v>
      </c>
      <c r="G112" s="247">
        <v>0</v>
      </c>
      <c r="H112" s="170"/>
      <c r="I112" s="171"/>
      <c r="J112" s="83"/>
    </row>
    <row r="113" spans="1:10" s="40" customFormat="1" ht="17.100000000000001" customHeight="1" x14ac:dyDescent="0.25">
      <c r="B113" s="395"/>
      <c r="C113" s="437"/>
      <c r="D113" s="167" t="s">
        <v>173</v>
      </c>
      <c r="E113" s="247">
        <v>0</v>
      </c>
      <c r="F113" s="247">
        <v>0</v>
      </c>
      <c r="G113" s="247">
        <v>0</v>
      </c>
      <c r="H113" s="170"/>
      <c r="I113" s="171"/>
      <c r="J113" s="83"/>
    </row>
    <row r="114" spans="1:10" s="83" customFormat="1" ht="17.100000000000001" customHeight="1" x14ac:dyDescent="0.3">
      <c r="D114" s="39"/>
      <c r="E114" s="438"/>
      <c r="F114" s="438"/>
      <c r="H114" s="40"/>
      <c r="I114" s="40"/>
      <c r="J114" s="48"/>
    </row>
    <row r="115" spans="1:10" s="83" customFormat="1" ht="32.25" customHeight="1" x14ac:dyDescent="0.25">
      <c r="B115" s="434" t="s">
        <v>174</v>
      </c>
      <c r="C115" s="435"/>
      <c r="D115" s="439" t="s">
        <v>29</v>
      </c>
      <c r="E115" s="439"/>
      <c r="F115" s="439" t="s">
        <v>61</v>
      </c>
      <c r="G115" s="452"/>
      <c r="H115" s="40"/>
      <c r="I115" s="40"/>
      <c r="J115" s="39"/>
    </row>
    <row r="116" spans="1:10" s="83" customFormat="1" ht="17.100000000000001" customHeight="1" x14ac:dyDescent="0.25">
      <c r="B116" s="251">
        <v>0</v>
      </c>
      <c r="C116" s="252" t="s">
        <v>170</v>
      </c>
      <c r="D116" s="253">
        <v>0</v>
      </c>
      <c r="E116" s="254" t="s">
        <v>162</v>
      </c>
      <c r="F116" s="255">
        <v>0</v>
      </c>
      <c r="G116" s="254" t="s">
        <v>162</v>
      </c>
      <c r="H116" s="40"/>
      <c r="I116" s="40"/>
      <c r="J116" s="39"/>
    </row>
    <row r="117" spans="1:10" s="83" customFormat="1" ht="17.100000000000001" customHeight="1" x14ac:dyDescent="0.25">
      <c r="B117" s="256">
        <v>184.5</v>
      </c>
      <c r="C117" s="252" t="s">
        <v>183</v>
      </c>
      <c r="D117" s="257">
        <v>165.5</v>
      </c>
      <c r="E117" s="258" t="e">
        <f>IF(D117=0,0,(D117-D116)/D116)</f>
        <v>#DIV/0!</v>
      </c>
      <c r="F117" s="259">
        <f>184.5-165.5</f>
        <v>19</v>
      </c>
      <c r="G117" s="258" t="e">
        <f>IF(F117=0,0,(F117-F116)/F116)</f>
        <v>#DIV/0!</v>
      </c>
      <c r="H117" s="40"/>
      <c r="I117" s="40"/>
      <c r="J117" s="39"/>
    </row>
    <row r="118" spans="1:10" s="83" customFormat="1" ht="17.100000000000001" customHeight="1" x14ac:dyDescent="0.25">
      <c r="B118" s="256">
        <v>181</v>
      </c>
      <c r="C118" s="252" t="s">
        <v>187</v>
      </c>
      <c r="D118" s="257">
        <v>156</v>
      </c>
      <c r="E118" s="258">
        <f t="shared" ref="E118:G120" si="6">IF(D118=0,0,(D118-D117)/D117)</f>
        <v>-5.7401812688821753E-2</v>
      </c>
      <c r="F118" s="259">
        <v>25</v>
      </c>
      <c r="G118" s="258">
        <f t="shared" si="6"/>
        <v>0.31578947368421051</v>
      </c>
      <c r="H118" s="40"/>
      <c r="I118" s="40"/>
      <c r="J118" s="39"/>
    </row>
    <row r="119" spans="1:10" s="83" customFormat="1" ht="17.100000000000001" customHeight="1" x14ac:dyDescent="0.25">
      <c r="B119" s="260">
        <v>185</v>
      </c>
      <c r="C119" s="252" t="s">
        <v>214</v>
      </c>
      <c r="D119" s="257">
        <v>160</v>
      </c>
      <c r="E119" s="258">
        <f t="shared" si="6"/>
        <v>2.564102564102564E-2</v>
      </c>
      <c r="F119" s="259">
        <v>25</v>
      </c>
      <c r="G119" s="258">
        <f t="shared" si="6"/>
        <v>0</v>
      </c>
      <c r="H119" s="40"/>
      <c r="I119" s="40"/>
      <c r="J119" s="39"/>
    </row>
    <row r="120" spans="1:10" s="83" customFormat="1" ht="17.100000000000001" customHeight="1" x14ac:dyDescent="0.25">
      <c r="B120" s="260">
        <v>189</v>
      </c>
      <c r="C120" s="252" t="s">
        <v>226</v>
      </c>
      <c r="D120" s="257">
        <v>164</v>
      </c>
      <c r="E120" s="258">
        <f t="shared" si="6"/>
        <v>2.5000000000000001E-2</v>
      </c>
      <c r="F120" s="259">
        <v>25</v>
      </c>
      <c r="G120" s="258">
        <f t="shared" si="6"/>
        <v>0</v>
      </c>
      <c r="H120" s="40"/>
      <c r="I120" s="40"/>
      <c r="J120" s="39"/>
    </row>
    <row r="121" spans="1:10" s="83" customFormat="1" ht="17.100000000000001" customHeight="1" x14ac:dyDescent="0.2">
      <c r="G121" s="40"/>
      <c r="H121" s="40"/>
      <c r="I121" s="40"/>
      <c r="J121" s="39"/>
    </row>
    <row r="122" spans="1:10" s="39" customFormat="1" ht="17.100000000000001" customHeight="1" x14ac:dyDescent="0.3">
      <c r="A122" s="61" t="s">
        <v>75</v>
      </c>
      <c r="E122" s="261" t="s">
        <v>186</v>
      </c>
      <c r="F122" s="261" t="s">
        <v>213</v>
      </c>
      <c r="G122" s="261" t="s">
        <v>224</v>
      </c>
      <c r="H122" s="262" t="s">
        <v>9</v>
      </c>
      <c r="I122" s="263"/>
    </row>
    <row r="123" spans="1:10" s="39" customFormat="1" ht="17.100000000000001" customHeight="1" x14ac:dyDescent="0.25">
      <c r="B123" s="43" t="s">
        <v>110</v>
      </c>
      <c r="E123" s="332">
        <v>28915481</v>
      </c>
      <c r="F123" s="332">
        <v>30102112</v>
      </c>
      <c r="G123" s="332">
        <v>31002047</v>
      </c>
      <c r="H123" s="421" t="s">
        <v>241</v>
      </c>
      <c r="I123" s="422"/>
    </row>
    <row r="124" spans="1:10" s="39" customFormat="1" ht="17.100000000000001" customHeight="1" x14ac:dyDescent="0.3">
      <c r="B124" s="92" t="s">
        <v>185</v>
      </c>
      <c r="E124" s="332">
        <f>+E123</f>
        <v>28915481</v>
      </c>
      <c r="F124" s="332">
        <f t="shared" ref="F124:G124" si="7">+F123</f>
        <v>30102112</v>
      </c>
      <c r="G124" s="332">
        <f t="shared" si="7"/>
        <v>31002047</v>
      </c>
      <c r="H124" s="421" t="s">
        <v>241</v>
      </c>
      <c r="I124" s="422"/>
      <c r="J124" s="26"/>
    </row>
    <row r="125" spans="1:10" s="39" customFormat="1" ht="17.100000000000001" customHeight="1" x14ac:dyDescent="0.25">
      <c r="C125" s="39" t="s">
        <v>2</v>
      </c>
      <c r="E125" s="333">
        <f>SUM(E124-E123)</f>
        <v>0</v>
      </c>
      <c r="F125" s="333">
        <f>SUM(F124-F123)</f>
        <v>0</v>
      </c>
      <c r="G125" s="333">
        <f>SUM(G124-G123)</f>
        <v>0</v>
      </c>
      <c r="H125" s="423" t="s">
        <v>241</v>
      </c>
      <c r="I125" s="424"/>
    </row>
    <row r="126" spans="1:10" ht="17.100000000000001" customHeight="1" x14ac:dyDescent="0.3">
      <c r="B126" s="63" t="s">
        <v>175</v>
      </c>
      <c r="C126" s="39"/>
      <c r="D126" s="114"/>
      <c r="E126" s="90">
        <f>SUM(E125/E31)</f>
        <v>0</v>
      </c>
      <c r="F126" s="90">
        <f>SUM(F125/E36)</f>
        <v>0</v>
      </c>
      <c r="G126" s="90">
        <f>SUM(G125/E41)</f>
        <v>0</v>
      </c>
      <c r="H126" s="102"/>
      <c r="I126" s="100"/>
      <c r="J126" s="39"/>
    </row>
    <row r="127" spans="1:10" s="39" customFormat="1" ht="17.100000000000001" customHeight="1" x14ac:dyDescent="0.3">
      <c r="D127" s="114"/>
      <c r="E127" s="265"/>
      <c r="F127" s="265"/>
      <c r="G127" s="241"/>
      <c r="H127" s="102"/>
      <c r="I127" s="100"/>
      <c r="J127" s="26"/>
    </row>
    <row r="128" spans="1:10" s="39" customFormat="1" ht="17.100000000000001" customHeight="1" x14ac:dyDescent="0.3">
      <c r="D128" s="114"/>
      <c r="E128" s="265"/>
      <c r="F128" s="265"/>
      <c r="G128" s="241"/>
      <c r="H128" s="266" t="s">
        <v>9</v>
      </c>
      <c r="I128" s="263"/>
      <c r="J128" s="26"/>
    </row>
    <row r="129" spans="1:10" s="39" customFormat="1" ht="17.100000000000001" customHeight="1" x14ac:dyDescent="0.25">
      <c r="B129" s="63" t="s">
        <v>111</v>
      </c>
      <c r="E129" s="267">
        <v>0</v>
      </c>
      <c r="F129" s="267">
        <v>0</v>
      </c>
      <c r="G129" s="267">
        <v>0</v>
      </c>
      <c r="H129" s="421" t="s">
        <v>240</v>
      </c>
      <c r="I129" s="422"/>
      <c r="J129" s="115"/>
    </row>
    <row r="130" spans="1:10" ht="17.100000000000001" customHeight="1" x14ac:dyDescent="0.3">
      <c r="E130" s="177"/>
      <c r="F130" s="177"/>
      <c r="G130" s="100"/>
      <c r="H130" s="102"/>
      <c r="I130" s="100"/>
      <c r="J130" s="39"/>
    </row>
    <row r="131" spans="1:10" ht="17.100000000000001" customHeight="1" x14ac:dyDescent="0.3">
      <c r="A131" s="61" t="s">
        <v>176</v>
      </c>
      <c r="B131" s="39"/>
      <c r="C131" s="39"/>
      <c r="D131" s="39"/>
      <c r="E131" s="268"/>
      <c r="F131" s="268"/>
      <c r="G131" s="269"/>
      <c r="H131" s="266" t="s">
        <v>9</v>
      </c>
      <c r="I131" s="263"/>
      <c r="J131" s="39"/>
    </row>
    <row r="132" spans="1:10" ht="17.100000000000001" customHeight="1" x14ac:dyDescent="0.3">
      <c r="A132" s="39"/>
      <c r="B132" s="66" t="s">
        <v>112</v>
      </c>
      <c r="C132" s="39"/>
      <c r="D132" s="39"/>
      <c r="E132" s="332">
        <v>841560</v>
      </c>
      <c r="F132" s="332">
        <v>894459</v>
      </c>
      <c r="G132" s="332">
        <v>894459</v>
      </c>
      <c r="H132" s="421" t="s">
        <v>241</v>
      </c>
      <c r="I132" s="422"/>
      <c r="J132" s="39"/>
    </row>
    <row r="133" spans="1:10" ht="17.100000000000001" customHeight="1" x14ac:dyDescent="0.3">
      <c r="A133" s="39"/>
      <c r="B133" s="92" t="s">
        <v>184</v>
      </c>
      <c r="C133" s="39"/>
      <c r="D133" s="39"/>
      <c r="E133" s="332">
        <v>874937</v>
      </c>
      <c r="F133" s="332">
        <v>885885</v>
      </c>
      <c r="G133" s="332">
        <v>903572</v>
      </c>
      <c r="H133" s="421" t="s">
        <v>241</v>
      </c>
      <c r="I133" s="422"/>
      <c r="J133" s="39"/>
    </row>
    <row r="134" spans="1:10" ht="17.100000000000001" customHeight="1" x14ac:dyDescent="0.3">
      <c r="A134" s="39"/>
      <c r="B134" s="39"/>
      <c r="C134" s="39" t="s">
        <v>2</v>
      </c>
      <c r="D134" s="39"/>
      <c r="E134" s="333">
        <f>SUM(E133-E132)</f>
        <v>33377</v>
      </c>
      <c r="F134" s="333">
        <f>SUM(F133-F132)</f>
        <v>-8574</v>
      </c>
      <c r="G134" s="333">
        <f>SUM(G133-G132)</f>
        <v>9113</v>
      </c>
      <c r="H134" s="423" t="s">
        <v>241</v>
      </c>
      <c r="I134" s="424"/>
      <c r="J134" s="39"/>
    </row>
    <row r="135" spans="1:10" ht="17.100000000000001" customHeight="1" x14ac:dyDescent="0.3">
      <c r="B135" s="63" t="s">
        <v>175</v>
      </c>
      <c r="C135" s="39"/>
      <c r="D135" s="114"/>
      <c r="E135" s="333">
        <f>SUM(E134/E31)</f>
        <v>10.184857435797285</v>
      </c>
      <c r="F135" s="333">
        <f>SUM(F134/E36)</f>
        <v>-2.6116356990557419</v>
      </c>
      <c r="G135" s="333">
        <f>SUM(G134/E41)</f>
        <v>2.6953564034309374</v>
      </c>
      <c r="H135" s="102"/>
      <c r="I135" s="100"/>
      <c r="J135" s="39"/>
    </row>
    <row r="136" spans="1:10" ht="17.100000000000001" customHeight="1" x14ac:dyDescent="0.3">
      <c r="A136" s="116"/>
      <c r="B136" s="23"/>
      <c r="C136" s="30"/>
      <c r="D136" s="23"/>
      <c r="E136" s="76"/>
      <c r="F136" s="23"/>
      <c r="J136" s="39"/>
    </row>
    <row r="137" spans="1:10" ht="17.100000000000001" customHeight="1" x14ac:dyDescent="0.3">
      <c r="A137" s="61" t="s">
        <v>24</v>
      </c>
      <c r="B137" s="39"/>
      <c r="C137" s="39"/>
      <c r="D137" s="270" t="s">
        <v>25</v>
      </c>
      <c r="E137" s="270" t="s">
        <v>122</v>
      </c>
      <c r="F137" s="270" t="s">
        <v>70</v>
      </c>
      <c r="G137" s="271" t="s">
        <v>9</v>
      </c>
      <c r="H137" s="250"/>
      <c r="I137" s="272"/>
      <c r="J137" s="39"/>
    </row>
    <row r="138" spans="1:10" ht="17.100000000000001" customHeight="1" x14ac:dyDescent="0.3">
      <c r="A138" s="39"/>
      <c r="B138" s="39" t="s">
        <v>102</v>
      </c>
      <c r="C138" s="39"/>
      <c r="D138" s="163">
        <v>477273</v>
      </c>
      <c r="E138" s="273">
        <v>150</v>
      </c>
      <c r="F138" s="274">
        <f>SUM(D138/(C48*1.04446))</f>
        <v>139.43850237407841</v>
      </c>
      <c r="G138" s="343" t="s">
        <v>242</v>
      </c>
      <c r="H138" s="344"/>
      <c r="I138" s="345"/>
      <c r="J138" s="39"/>
    </row>
    <row r="139" spans="1:10" ht="17.100000000000001" customHeight="1" x14ac:dyDescent="0.3">
      <c r="A139" s="39"/>
      <c r="B139" s="39" t="s">
        <v>103</v>
      </c>
      <c r="C139" s="39"/>
      <c r="D139" s="117">
        <v>155909</v>
      </c>
      <c r="E139" s="275">
        <v>49</v>
      </c>
      <c r="F139" s="264">
        <f>SUM(D139/(C48*1.04446))</f>
        <v>45.549858187327146</v>
      </c>
      <c r="G139" s="419"/>
      <c r="H139" s="362"/>
      <c r="I139" s="420"/>
      <c r="J139" s="39"/>
    </row>
    <row r="140" spans="1:10" ht="17.100000000000001" customHeight="1" thickBot="1" x14ac:dyDescent="0.35">
      <c r="A140" s="39"/>
      <c r="D140" s="63"/>
      <c r="E140" s="276">
        <f>SUM(E138:E139)</f>
        <v>199</v>
      </c>
      <c r="F140" s="277">
        <f>SUM(F138:F139)</f>
        <v>184.98836056140556</v>
      </c>
      <c r="G140" s="63"/>
      <c r="H140" s="177"/>
      <c r="I140" s="63"/>
      <c r="J140" s="39"/>
    </row>
    <row r="141" spans="1:10" ht="6.75" customHeight="1" thickTop="1" x14ac:dyDescent="0.3">
      <c r="A141" s="39"/>
      <c r="D141" s="63"/>
      <c r="E141" s="278"/>
      <c r="F141" s="279"/>
      <c r="G141" s="63"/>
      <c r="H141" s="177"/>
      <c r="I141" s="63"/>
      <c r="J141" s="39"/>
    </row>
    <row r="142" spans="1:10" ht="17.100000000000001" customHeight="1" x14ac:dyDescent="0.3">
      <c r="A142" s="70"/>
      <c r="B142" s="63" t="s">
        <v>26</v>
      </c>
      <c r="D142" s="63"/>
      <c r="E142" s="280">
        <f>SUM(-E140+F140)</f>
        <v>-14.011639438594443</v>
      </c>
      <c r="F142" s="281" t="str">
        <f>IF(E142&gt;0,"greater than",IF(E142&lt;0,"less than",IF(E142=0,"ok")))</f>
        <v>less than</v>
      </c>
      <c r="G142" s="63"/>
      <c r="H142" s="177"/>
      <c r="I142" s="63"/>
      <c r="J142" s="39"/>
    </row>
    <row r="143" spans="1:10" ht="17.100000000000001" customHeight="1" x14ac:dyDescent="0.3">
      <c r="G143" s="40"/>
      <c r="H143" s="41"/>
      <c r="I143" s="40"/>
      <c r="J143" s="39"/>
    </row>
    <row r="144" spans="1:10" ht="17.100000000000001" customHeight="1" x14ac:dyDescent="0.3">
      <c r="A144" s="61" t="s">
        <v>177</v>
      </c>
      <c r="G144" s="40"/>
      <c r="H144" s="41"/>
      <c r="I144" s="40"/>
      <c r="J144" s="39"/>
    </row>
    <row r="145" spans="1:10" ht="17.100000000000001" customHeight="1" x14ac:dyDescent="0.3">
      <c r="A145" s="61" t="s">
        <v>6</v>
      </c>
      <c r="B145" s="63" t="s">
        <v>6</v>
      </c>
      <c r="C145" s="177" t="s">
        <v>6</v>
      </c>
      <c r="D145" s="261" t="s">
        <v>182</v>
      </c>
      <c r="E145" s="261" t="s">
        <v>186</v>
      </c>
      <c r="F145" s="261" t="s">
        <v>213</v>
      </c>
      <c r="G145" s="261" t="s">
        <v>224</v>
      </c>
      <c r="H145" s="266" t="s">
        <v>9</v>
      </c>
      <c r="I145" s="263"/>
      <c r="J145" s="39"/>
    </row>
    <row r="146" spans="1:10" ht="17.100000000000001" customHeight="1" x14ac:dyDescent="0.3">
      <c r="A146" s="61"/>
      <c r="B146" s="63" t="s">
        <v>76</v>
      </c>
      <c r="C146" s="177"/>
      <c r="D146" s="334">
        <v>2</v>
      </c>
      <c r="E146" s="334">
        <v>2</v>
      </c>
      <c r="F146" s="334">
        <v>2</v>
      </c>
      <c r="G146" s="334">
        <v>2</v>
      </c>
      <c r="H146" s="347" t="s">
        <v>243</v>
      </c>
      <c r="I146" s="346"/>
      <c r="J146" s="39"/>
    </row>
    <row r="147" spans="1:10" ht="31.5" customHeight="1" x14ac:dyDescent="0.3">
      <c r="A147" s="39"/>
      <c r="B147" s="412" t="s">
        <v>219</v>
      </c>
      <c r="C147" s="413"/>
      <c r="D147" s="335">
        <v>55879</v>
      </c>
      <c r="E147" s="336">
        <v>116841</v>
      </c>
      <c r="F147" s="336">
        <v>116841</v>
      </c>
      <c r="G147" s="336">
        <v>116841</v>
      </c>
      <c r="H147" s="421"/>
      <c r="I147" s="422"/>
      <c r="J147" s="39"/>
    </row>
    <row r="148" spans="1:10" ht="17.100000000000001" customHeight="1" thickBot="1" x14ac:dyDescent="0.35">
      <c r="B148" s="63"/>
      <c r="C148" s="63" t="s">
        <v>6</v>
      </c>
      <c r="D148" s="63"/>
      <c r="E148" s="282"/>
      <c r="F148" s="177"/>
      <c r="G148" s="100"/>
      <c r="H148" s="102"/>
      <c r="I148" s="100"/>
      <c r="J148" s="39"/>
    </row>
    <row r="149" spans="1:10" ht="17.100000000000001" customHeight="1" thickBot="1" x14ac:dyDescent="0.35">
      <c r="B149" s="283" t="s">
        <v>77</v>
      </c>
      <c r="C149" s="63"/>
      <c r="D149" s="283"/>
      <c r="E149" s="284">
        <f t="shared" ref="E149:G150" si="8">IF(E146=0,0,(E146-D146)/D146)</f>
        <v>0</v>
      </c>
      <c r="F149" s="284">
        <f t="shared" si="8"/>
        <v>0</v>
      </c>
      <c r="G149" s="284">
        <f t="shared" si="8"/>
        <v>0</v>
      </c>
      <c r="H149" s="102"/>
      <c r="I149" s="100"/>
      <c r="J149" s="39"/>
    </row>
    <row r="150" spans="1:10" ht="17.100000000000001" customHeight="1" thickBot="1" x14ac:dyDescent="0.35">
      <c r="B150" s="283" t="s">
        <v>78</v>
      </c>
      <c r="C150" s="63"/>
      <c r="D150" s="283"/>
      <c r="E150" s="284">
        <f t="shared" si="8"/>
        <v>1.090964405232735</v>
      </c>
      <c r="F150" s="284">
        <f t="shared" si="8"/>
        <v>0</v>
      </c>
      <c r="G150" s="284">
        <f t="shared" si="8"/>
        <v>0</v>
      </c>
      <c r="H150" s="102"/>
      <c r="I150" s="100"/>
      <c r="J150" s="39"/>
    </row>
    <row r="151" spans="1:10" ht="17.100000000000001" customHeight="1" x14ac:dyDescent="0.3">
      <c r="B151" s="118" t="s">
        <v>104</v>
      </c>
      <c r="C151" s="283"/>
      <c r="D151" s="63"/>
      <c r="E151" s="285"/>
      <c r="F151" s="285"/>
      <c r="G151" s="285"/>
      <c r="H151" s="102"/>
      <c r="I151" s="100"/>
      <c r="J151" s="39"/>
    </row>
    <row r="152" spans="1:10" ht="17.100000000000001" customHeight="1" x14ac:dyDescent="0.3">
      <c r="B152" s="400" t="s">
        <v>9</v>
      </c>
      <c r="C152" s="401"/>
      <c r="D152" s="401"/>
      <c r="E152" s="401"/>
      <c r="F152" s="401"/>
      <c r="G152" s="401"/>
      <c r="H152" s="401"/>
      <c r="I152" s="402"/>
      <c r="J152" s="39"/>
    </row>
    <row r="153" spans="1:10" ht="17.100000000000001" customHeight="1" x14ac:dyDescent="0.3">
      <c r="B153" s="403"/>
      <c r="C153" s="404"/>
      <c r="D153" s="404"/>
      <c r="E153" s="404"/>
      <c r="F153" s="404"/>
      <c r="G153" s="404"/>
      <c r="H153" s="404"/>
      <c r="I153" s="405"/>
      <c r="J153" s="39"/>
    </row>
    <row r="154" spans="1:10" ht="17.100000000000001" customHeight="1" x14ac:dyDescent="0.3">
      <c r="G154" s="40"/>
      <c r="H154" s="41"/>
      <c r="I154" s="40"/>
      <c r="J154" s="39"/>
    </row>
    <row r="155" spans="1:10" ht="17.100000000000001" customHeight="1" x14ac:dyDescent="0.3">
      <c r="A155" s="61" t="s">
        <v>178</v>
      </c>
      <c r="G155" s="40"/>
      <c r="H155" s="41"/>
      <c r="I155" s="40"/>
      <c r="J155" s="39"/>
    </row>
    <row r="156" spans="1:10" ht="17.100000000000001" customHeight="1" x14ac:dyDescent="0.3">
      <c r="A156" s="61" t="s">
        <v>6</v>
      </c>
      <c r="B156" s="63" t="s">
        <v>6</v>
      </c>
      <c r="C156" s="177" t="s">
        <v>6</v>
      </c>
      <c r="D156" s="261" t="s">
        <v>182</v>
      </c>
      <c r="E156" s="261" t="s">
        <v>186</v>
      </c>
      <c r="F156" s="261" t="s">
        <v>213</v>
      </c>
      <c r="G156" s="261" t="s">
        <v>224</v>
      </c>
      <c r="H156" s="266" t="s">
        <v>9</v>
      </c>
      <c r="I156" s="263"/>
      <c r="J156" s="39"/>
    </row>
    <row r="157" spans="1:10" ht="17.100000000000001" customHeight="1" x14ac:dyDescent="0.3">
      <c r="A157" s="61"/>
      <c r="B157" s="63" t="s">
        <v>76</v>
      </c>
      <c r="C157" s="177"/>
      <c r="D157" s="337">
        <v>2</v>
      </c>
      <c r="E157" s="337">
        <v>2</v>
      </c>
      <c r="F157" s="337">
        <v>2</v>
      </c>
      <c r="G157" s="337">
        <v>2</v>
      </c>
      <c r="H157" s="286"/>
      <c r="I157" s="287"/>
      <c r="J157" s="39"/>
    </row>
    <row r="158" spans="1:10" ht="30.75" customHeight="1" x14ac:dyDescent="0.3">
      <c r="A158" s="39"/>
      <c r="B158" s="414" t="s">
        <v>220</v>
      </c>
      <c r="C158" s="415"/>
      <c r="D158" s="348">
        <v>2499.9899999999998</v>
      </c>
      <c r="E158" s="349">
        <v>5000</v>
      </c>
      <c r="F158" s="349">
        <v>5000</v>
      </c>
      <c r="G158" s="349">
        <v>5000</v>
      </c>
      <c r="H158" s="288"/>
      <c r="I158" s="187"/>
      <c r="J158" s="39"/>
    </row>
    <row r="159" spans="1:10" ht="17.100000000000001" customHeight="1" thickBot="1" x14ac:dyDescent="0.35">
      <c r="B159" s="63"/>
      <c r="C159" s="63" t="s">
        <v>6</v>
      </c>
      <c r="D159" s="63"/>
      <c r="E159" s="282"/>
      <c r="F159" s="177"/>
      <c r="G159" s="100"/>
      <c r="H159" s="102"/>
      <c r="I159" s="100"/>
      <c r="J159" s="39"/>
    </row>
    <row r="160" spans="1:10" ht="17.100000000000001" customHeight="1" thickBot="1" x14ac:dyDescent="0.35">
      <c r="B160" s="283" t="s">
        <v>77</v>
      </c>
      <c r="C160" s="63"/>
      <c r="D160" s="283"/>
      <c r="E160" s="284">
        <f t="shared" ref="E160:G161" si="9">IF(E157=0,0,(E157-D157)/D157)</f>
        <v>0</v>
      </c>
      <c r="F160" s="284">
        <f t="shared" si="9"/>
        <v>0</v>
      </c>
      <c r="G160" s="284">
        <f t="shared" si="9"/>
        <v>0</v>
      </c>
      <c r="H160" s="102"/>
      <c r="I160" s="100"/>
      <c r="J160" s="39"/>
    </row>
    <row r="161" spans="1:10" ht="17.100000000000001" customHeight="1" thickBot="1" x14ac:dyDescent="0.35">
      <c r="B161" s="283" t="s">
        <v>101</v>
      </c>
      <c r="C161" s="63"/>
      <c r="D161" s="283"/>
      <c r="E161" s="284">
        <f t="shared" si="9"/>
        <v>1.0000080000320004</v>
      </c>
      <c r="F161" s="284">
        <f t="shared" si="9"/>
        <v>0</v>
      </c>
      <c r="G161" s="284">
        <f t="shared" si="9"/>
        <v>0</v>
      </c>
      <c r="H161" s="102"/>
      <c r="I161" s="100"/>
      <c r="J161" s="39"/>
    </row>
    <row r="162" spans="1:10" ht="17.100000000000001" customHeight="1" x14ac:dyDescent="0.3">
      <c r="B162" s="118" t="s">
        <v>104</v>
      </c>
      <c r="C162" s="283"/>
      <c r="D162" s="63"/>
      <c r="E162" s="285"/>
      <c r="F162" s="285"/>
      <c r="G162" s="285"/>
      <c r="H162" s="102"/>
      <c r="I162" s="100"/>
      <c r="J162" s="39"/>
    </row>
    <row r="163" spans="1:10" ht="17.100000000000001" customHeight="1" x14ac:dyDescent="0.3">
      <c r="B163" s="400" t="s">
        <v>9</v>
      </c>
      <c r="C163" s="401"/>
      <c r="D163" s="401"/>
      <c r="E163" s="401"/>
      <c r="F163" s="401"/>
      <c r="G163" s="401"/>
      <c r="H163" s="401"/>
      <c r="I163" s="402"/>
      <c r="J163" s="39"/>
    </row>
    <row r="164" spans="1:10" ht="17.100000000000001" customHeight="1" x14ac:dyDescent="0.3">
      <c r="B164" s="403"/>
      <c r="C164" s="404"/>
      <c r="D164" s="404"/>
      <c r="E164" s="404"/>
      <c r="F164" s="404"/>
      <c r="G164" s="404"/>
      <c r="H164" s="404"/>
      <c r="I164" s="405"/>
      <c r="J164" s="39"/>
    </row>
    <row r="165" spans="1:10" ht="17.100000000000001" customHeight="1" x14ac:dyDescent="0.3">
      <c r="G165" s="40"/>
      <c r="H165" s="41"/>
      <c r="I165" s="40"/>
      <c r="J165" s="39"/>
    </row>
    <row r="166" spans="1:10" s="115" customFormat="1" ht="17.100000000000001" customHeight="1" x14ac:dyDescent="0.3">
      <c r="A166" s="54" t="s">
        <v>59</v>
      </c>
      <c r="B166" s="56"/>
      <c r="C166" s="56"/>
      <c r="E166" s="55" t="s">
        <v>57</v>
      </c>
      <c r="F166" s="54"/>
      <c r="G166" s="39" t="s">
        <v>6</v>
      </c>
      <c r="H166" s="39"/>
      <c r="I166" s="39"/>
      <c r="J166" s="39"/>
    </row>
    <row r="167" spans="1:10" s="39" customFormat="1" ht="17.100000000000001" customHeight="1" x14ac:dyDescent="0.25">
      <c r="B167" s="118" t="s">
        <v>116</v>
      </c>
      <c r="C167" s="63"/>
      <c r="D167" s="63"/>
      <c r="E167" s="289"/>
      <c r="F167" s="289"/>
      <c r="G167" s="63"/>
      <c r="H167" s="63"/>
      <c r="I167" s="63"/>
      <c r="J167" s="83"/>
    </row>
    <row r="168" spans="1:10" s="39" customFormat="1" ht="17.100000000000001" customHeight="1" x14ac:dyDescent="0.25">
      <c r="B168" s="63" t="s">
        <v>22</v>
      </c>
      <c r="C168" s="63"/>
      <c r="D168" s="63"/>
      <c r="E168" s="289"/>
      <c r="F168" s="289"/>
      <c r="G168" s="290"/>
      <c r="H168" s="63"/>
      <c r="I168" s="63"/>
    </row>
    <row r="169" spans="1:10" s="39" customFormat="1" ht="17.100000000000001" customHeight="1" x14ac:dyDescent="0.25">
      <c r="B169" s="63"/>
      <c r="C169" s="100"/>
      <c r="D169" s="100"/>
      <c r="E169" s="261" t="s">
        <v>186</v>
      </c>
      <c r="F169" s="261" t="s">
        <v>213</v>
      </c>
      <c r="G169" s="261" t="s">
        <v>224</v>
      </c>
      <c r="H169" s="100"/>
      <c r="I169" s="63"/>
    </row>
    <row r="170" spans="1:10" s="39" customFormat="1" ht="17.100000000000001" customHeight="1" x14ac:dyDescent="0.25">
      <c r="B170" s="291" t="s">
        <v>57</v>
      </c>
      <c r="C170" s="292"/>
      <c r="D170" s="293"/>
      <c r="E170" s="338">
        <v>0</v>
      </c>
      <c r="F170" s="338">
        <v>8815037</v>
      </c>
      <c r="G170" s="339">
        <v>0</v>
      </c>
      <c r="H170" s="63"/>
      <c r="I170" s="63"/>
    </row>
    <row r="171" spans="1:10" s="39" customFormat="1" ht="17.100000000000001" customHeight="1" x14ac:dyDescent="0.25">
      <c r="B171" s="291" t="s">
        <v>58</v>
      </c>
      <c r="C171" s="292"/>
      <c r="D171" s="100"/>
      <c r="E171" s="294">
        <f>IF(E170=0,0,+E170/D62)</f>
        <v>0</v>
      </c>
      <c r="F171" s="294">
        <f>IF(F170=0,0,+F170/D63)</f>
        <v>0.26381839960858672</v>
      </c>
      <c r="G171" s="294">
        <f>IF(G170=0,0,+G170/D64)</f>
        <v>0</v>
      </c>
      <c r="H171" s="100"/>
      <c r="I171" s="63"/>
      <c r="J171" s="83"/>
    </row>
    <row r="172" spans="1:10" s="159" customFormat="1" ht="5.25" customHeight="1" x14ac:dyDescent="0.25">
      <c r="B172" s="295"/>
      <c r="C172" s="296"/>
      <c r="D172" s="248"/>
      <c r="E172" s="297"/>
      <c r="F172" s="297"/>
      <c r="G172" s="297"/>
      <c r="H172" s="248"/>
      <c r="I172" s="298"/>
      <c r="J172" s="68"/>
    </row>
    <row r="173" spans="1:10" s="39" customFormat="1" ht="17.100000000000001" customHeight="1" x14ac:dyDescent="0.2">
      <c r="B173" s="406" t="s">
        <v>246</v>
      </c>
      <c r="C173" s="407"/>
      <c r="D173" s="407"/>
      <c r="E173" s="407"/>
      <c r="F173" s="407"/>
      <c r="G173" s="407"/>
      <c r="H173" s="407"/>
      <c r="I173" s="408"/>
    </row>
    <row r="174" spans="1:10" s="39" customFormat="1" ht="17.100000000000001" customHeight="1" x14ac:dyDescent="0.2">
      <c r="B174" s="409"/>
      <c r="C174" s="410"/>
      <c r="D174" s="410"/>
      <c r="E174" s="410"/>
      <c r="F174" s="410"/>
      <c r="G174" s="410"/>
      <c r="H174" s="410"/>
      <c r="I174" s="411"/>
    </row>
    <row r="175" spans="1:10" s="39" customFormat="1" ht="17.100000000000001" customHeight="1" x14ac:dyDescent="0.25">
      <c r="B175" s="241"/>
      <c r="C175" s="100"/>
      <c r="D175" s="100"/>
      <c r="E175" s="289"/>
      <c r="F175" s="289"/>
      <c r="G175" s="100"/>
      <c r="H175" s="100"/>
      <c r="I175" s="63"/>
    </row>
    <row r="176" spans="1:10" s="39" customFormat="1" ht="17.100000000000001" customHeight="1" x14ac:dyDescent="0.25">
      <c r="B176" s="120" t="s">
        <v>161</v>
      </c>
      <c r="C176" s="100"/>
      <c r="D176" s="100"/>
      <c r="E176" s="289"/>
      <c r="F176" s="289"/>
      <c r="G176" s="100"/>
      <c r="H176" s="100"/>
      <c r="I176" s="63"/>
    </row>
    <row r="177" spans="1:10" s="39" customFormat="1" ht="17.100000000000001" customHeight="1" x14ac:dyDescent="0.2">
      <c r="B177" s="406" t="s">
        <v>244</v>
      </c>
      <c r="C177" s="407"/>
      <c r="D177" s="407"/>
      <c r="E177" s="407"/>
      <c r="F177" s="407"/>
      <c r="G177" s="407"/>
      <c r="H177" s="407"/>
      <c r="I177" s="408"/>
    </row>
    <row r="178" spans="1:10" s="39" customFormat="1" ht="17.100000000000001" customHeight="1" x14ac:dyDescent="0.2">
      <c r="B178" s="409"/>
      <c r="C178" s="410"/>
      <c r="D178" s="410"/>
      <c r="E178" s="410"/>
      <c r="F178" s="410"/>
      <c r="G178" s="410"/>
      <c r="H178" s="410"/>
      <c r="I178" s="411"/>
    </row>
    <row r="179" spans="1:10" s="39" customFormat="1" ht="17.100000000000001" customHeight="1" x14ac:dyDescent="0.25">
      <c r="B179" s="248"/>
      <c r="C179" s="248"/>
      <c r="D179" s="248"/>
      <c r="E179" s="299"/>
      <c r="F179" s="299"/>
      <c r="G179" s="248"/>
      <c r="H179" s="248"/>
      <c r="I179" s="63"/>
    </row>
    <row r="180" spans="1:10" s="39" customFormat="1" ht="17.100000000000001" customHeight="1" x14ac:dyDescent="0.25">
      <c r="B180" s="120" t="s">
        <v>159</v>
      </c>
      <c r="C180" s="100"/>
      <c r="D180" s="100"/>
      <c r="E180" s="289"/>
      <c r="F180" s="289"/>
      <c r="G180" s="100"/>
      <c r="H180" s="100"/>
      <c r="I180" s="63"/>
    </row>
    <row r="181" spans="1:10" s="39" customFormat="1" ht="17.100000000000001" customHeight="1" x14ac:dyDescent="0.25">
      <c r="B181" s="100" t="s">
        <v>160</v>
      </c>
      <c r="C181" s="300">
        <v>0.03</v>
      </c>
      <c r="D181" s="63"/>
      <c r="E181" s="289"/>
      <c r="F181" s="289"/>
      <c r="G181" s="100"/>
      <c r="H181" s="100"/>
      <c r="I181" s="63"/>
    </row>
    <row r="182" spans="1:10" s="159" customFormat="1" ht="6" customHeight="1" x14ac:dyDescent="0.25">
      <c r="B182" s="248"/>
      <c r="C182" s="301"/>
      <c r="D182" s="298"/>
      <c r="E182" s="299"/>
      <c r="F182" s="299"/>
      <c r="G182" s="248"/>
      <c r="H182" s="248"/>
      <c r="I182" s="298"/>
    </row>
    <row r="183" spans="1:10" s="39" customFormat="1" ht="17.100000000000001" customHeight="1" x14ac:dyDescent="0.2">
      <c r="A183" s="121"/>
      <c r="B183" s="400" t="s">
        <v>245</v>
      </c>
      <c r="C183" s="401"/>
      <c r="D183" s="401"/>
      <c r="E183" s="401"/>
      <c r="F183" s="401"/>
      <c r="G183" s="401"/>
      <c r="H183" s="401"/>
      <c r="I183" s="402"/>
    </row>
    <row r="184" spans="1:10" s="39" customFormat="1" ht="17.100000000000001" customHeight="1" x14ac:dyDescent="0.2">
      <c r="A184" s="121"/>
      <c r="B184" s="403"/>
      <c r="C184" s="404"/>
      <c r="D184" s="404"/>
      <c r="E184" s="404"/>
      <c r="F184" s="404"/>
      <c r="G184" s="404"/>
      <c r="H184" s="404"/>
      <c r="I184" s="405"/>
    </row>
    <row r="185" spans="1:10" s="39" customFormat="1" ht="17.100000000000001" customHeight="1" x14ac:dyDescent="0.3">
      <c r="B185" s="47"/>
      <c r="C185" s="83"/>
      <c r="D185" s="83"/>
      <c r="E185" s="119"/>
      <c r="F185" s="119"/>
      <c r="G185" s="40"/>
      <c r="H185" s="40"/>
      <c r="I185" s="46"/>
      <c r="J185" s="28"/>
    </row>
    <row r="186" spans="1:10" ht="17.100000000000001" customHeight="1" x14ac:dyDescent="0.3">
      <c r="A186" s="116" t="s">
        <v>23</v>
      </c>
      <c r="B186" s="23"/>
      <c r="C186" s="30"/>
      <c r="D186" s="23"/>
      <c r="E186" s="23"/>
      <c r="F186" s="23"/>
      <c r="J186" s="39"/>
    </row>
    <row r="187" spans="1:10" ht="17.100000000000001" customHeight="1" x14ac:dyDescent="0.3">
      <c r="A187" s="70"/>
      <c r="C187" s="122" t="s">
        <v>6</v>
      </c>
    </row>
    <row r="188" spans="1:10" ht="17.100000000000001" customHeight="1" x14ac:dyDescent="0.3">
      <c r="A188" s="61" t="s">
        <v>147</v>
      </c>
      <c r="B188" s="39"/>
      <c r="C188" s="39"/>
      <c r="D188" s="39"/>
      <c r="E188" s="39"/>
      <c r="F188" s="39"/>
      <c r="G188" s="39"/>
    </row>
    <row r="189" spans="1:10" ht="31.5" customHeight="1" x14ac:dyDescent="0.3">
      <c r="A189" s="63"/>
      <c r="B189" s="63" t="s">
        <v>79</v>
      </c>
      <c r="C189" s="63"/>
      <c r="D189" s="177"/>
      <c r="E189" s="177" t="s">
        <v>30</v>
      </c>
      <c r="F189" s="302" t="s">
        <v>146</v>
      </c>
      <c r="G189" s="102"/>
      <c r="H189" s="177"/>
      <c r="I189" s="63"/>
    </row>
    <row r="190" spans="1:10" ht="17.100000000000001" customHeight="1" x14ac:dyDescent="0.3">
      <c r="A190" s="63"/>
      <c r="B190" s="63" t="s">
        <v>31</v>
      </c>
      <c r="C190" s="303"/>
      <c r="D190" s="303" t="s">
        <v>100</v>
      </c>
      <c r="E190" s="340">
        <v>3676608</v>
      </c>
      <c r="F190" s="304" t="s">
        <v>49</v>
      </c>
      <c r="G190" s="305"/>
      <c r="H190" s="177"/>
      <c r="I190" s="63"/>
    </row>
    <row r="191" spans="1:10" ht="17.100000000000001" customHeight="1" x14ac:dyDescent="0.3">
      <c r="A191" s="63"/>
      <c r="B191" s="63" t="s">
        <v>32</v>
      </c>
      <c r="C191" s="303"/>
      <c r="D191" s="303" t="s">
        <v>156</v>
      </c>
      <c r="E191" s="340">
        <v>6678191</v>
      </c>
      <c r="F191" s="304" t="s">
        <v>49</v>
      </c>
      <c r="G191" s="305"/>
      <c r="H191" s="177"/>
      <c r="I191" s="63"/>
    </row>
    <row r="192" spans="1:10" ht="17.100000000000001" customHeight="1" x14ac:dyDescent="0.3">
      <c r="A192" s="63"/>
      <c r="B192" s="63" t="s">
        <v>32</v>
      </c>
      <c r="C192" s="177"/>
      <c r="D192" s="177" t="s">
        <v>148</v>
      </c>
      <c r="E192" s="340">
        <v>4823176</v>
      </c>
      <c r="F192" s="304" t="s">
        <v>49</v>
      </c>
      <c r="G192" s="305"/>
      <c r="H192" s="177"/>
      <c r="I192" s="63"/>
    </row>
    <row r="193" spans="1:9" ht="17.100000000000001" customHeight="1" x14ac:dyDescent="0.3">
      <c r="A193" s="63"/>
      <c r="B193" s="63" t="s">
        <v>33</v>
      </c>
      <c r="C193" s="177"/>
      <c r="D193" s="177" t="s">
        <v>149</v>
      </c>
      <c r="E193" s="340">
        <v>6629326</v>
      </c>
      <c r="F193" s="304" t="s">
        <v>49</v>
      </c>
      <c r="G193" s="305"/>
      <c r="H193" s="177"/>
      <c r="I193" s="63"/>
    </row>
    <row r="194" spans="1:9" ht="17.100000000000001" customHeight="1" x14ac:dyDescent="0.3">
      <c r="A194" s="63"/>
      <c r="B194" s="63" t="s">
        <v>33</v>
      </c>
      <c r="C194" s="177"/>
      <c r="D194" s="177" t="s">
        <v>72</v>
      </c>
      <c r="E194" s="341">
        <v>7068822</v>
      </c>
      <c r="F194" s="304" t="s">
        <v>49</v>
      </c>
      <c r="G194" s="305"/>
      <c r="H194" s="177"/>
      <c r="I194" s="63"/>
    </row>
    <row r="195" spans="1:9" ht="17.100000000000001" customHeight="1" x14ac:dyDescent="0.3">
      <c r="A195" s="63"/>
      <c r="B195" s="63" t="s">
        <v>33</v>
      </c>
      <c r="C195" s="177"/>
      <c r="D195" s="177" t="s">
        <v>150</v>
      </c>
      <c r="E195" s="340">
        <v>7342658</v>
      </c>
      <c r="F195" s="304" t="s">
        <v>49</v>
      </c>
      <c r="G195" s="305"/>
      <c r="H195" s="177"/>
      <c r="I195" s="63"/>
    </row>
    <row r="196" spans="1:9" ht="17.100000000000001" customHeight="1" x14ac:dyDescent="0.3">
      <c r="A196" s="63"/>
      <c r="B196" s="63" t="s">
        <v>33</v>
      </c>
      <c r="C196" s="177"/>
      <c r="D196" s="177" t="s">
        <v>151</v>
      </c>
      <c r="E196" s="340">
        <v>6967191</v>
      </c>
      <c r="F196" s="304" t="s">
        <v>49</v>
      </c>
      <c r="G196" s="305"/>
      <c r="H196" s="177"/>
      <c r="I196" s="63"/>
    </row>
    <row r="197" spans="1:9" ht="17.100000000000001" customHeight="1" x14ac:dyDescent="0.3">
      <c r="A197" s="63"/>
      <c r="B197" s="63" t="s">
        <v>32</v>
      </c>
      <c r="C197" s="177"/>
      <c r="D197" s="177" t="s">
        <v>152</v>
      </c>
      <c r="E197" s="340">
        <v>8178014</v>
      </c>
      <c r="F197" s="304" t="s">
        <v>49</v>
      </c>
      <c r="G197" s="305"/>
      <c r="H197" s="177"/>
      <c r="I197" s="63"/>
    </row>
    <row r="198" spans="1:9" ht="17.100000000000001" customHeight="1" x14ac:dyDescent="0.3">
      <c r="A198" s="63"/>
      <c r="B198" s="63" t="s">
        <v>33</v>
      </c>
      <c r="C198" s="177"/>
      <c r="D198" s="177" t="s">
        <v>34</v>
      </c>
      <c r="E198" s="340">
        <v>6961794</v>
      </c>
      <c r="F198" s="304" t="s">
        <v>49</v>
      </c>
      <c r="G198" s="305"/>
      <c r="H198" s="177"/>
      <c r="I198" s="63"/>
    </row>
    <row r="199" spans="1:9" ht="17.100000000000001" customHeight="1" x14ac:dyDescent="0.3">
      <c r="A199" s="63"/>
      <c r="B199" s="63" t="s">
        <v>33</v>
      </c>
      <c r="C199" s="177"/>
      <c r="D199" s="177" t="s">
        <v>153</v>
      </c>
      <c r="E199" s="341">
        <v>4637597</v>
      </c>
      <c r="F199" s="304" t="s">
        <v>49</v>
      </c>
      <c r="G199" s="305"/>
      <c r="H199" s="177"/>
      <c r="I199" s="63"/>
    </row>
    <row r="200" spans="1:9" ht="17.100000000000001" customHeight="1" x14ac:dyDescent="0.3">
      <c r="A200" s="63"/>
      <c r="B200" s="63" t="s">
        <v>33</v>
      </c>
      <c r="C200" s="177"/>
      <c r="D200" s="177" t="s">
        <v>154</v>
      </c>
      <c r="E200" s="340">
        <v>3803562</v>
      </c>
      <c r="F200" s="304" t="s">
        <v>49</v>
      </c>
      <c r="G200" s="305"/>
      <c r="H200" s="177"/>
      <c r="I200" s="63"/>
    </row>
    <row r="201" spans="1:9" ht="17.100000000000001" customHeight="1" x14ac:dyDescent="0.3">
      <c r="A201" s="63"/>
      <c r="B201" s="63" t="s">
        <v>33</v>
      </c>
      <c r="C201" s="177"/>
      <c r="D201" s="177" t="s">
        <v>155</v>
      </c>
      <c r="E201" s="340">
        <v>3936197</v>
      </c>
      <c r="F201" s="304" t="s">
        <v>49</v>
      </c>
      <c r="G201" s="305"/>
      <c r="H201" s="177"/>
      <c r="I201" s="63"/>
    </row>
    <row r="202" spans="1:9" ht="17.100000000000001" customHeight="1" x14ac:dyDescent="0.3">
      <c r="A202" s="63"/>
      <c r="B202" s="63" t="s">
        <v>33</v>
      </c>
      <c r="C202" s="177"/>
      <c r="D202" s="177" t="s">
        <v>62</v>
      </c>
      <c r="E202" s="340">
        <v>3957873</v>
      </c>
      <c r="F202" s="304" t="s">
        <v>49</v>
      </c>
      <c r="G202" s="305"/>
      <c r="H202" s="177"/>
      <c r="I202" s="63"/>
    </row>
    <row r="203" spans="1:9" s="126" customFormat="1" ht="6" customHeight="1" x14ac:dyDescent="0.3">
      <c r="A203" s="298"/>
      <c r="B203" s="298"/>
      <c r="C203" s="306"/>
      <c r="D203" s="306"/>
      <c r="E203" s="307"/>
      <c r="F203" s="308"/>
      <c r="G203" s="305"/>
      <c r="H203" s="306"/>
      <c r="I203" s="298"/>
    </row>
    <row r="204" spans="1:9" ht="17.100000000000001" customHeight="1" x14ac:dyDescent="0.3">
      <c r="A204" s="63"/>
      <c r="B204" s="400" t="s">
        <v>9</v>
      </c>
      <c r="C204" s="401"/>
      <c r="D204" s="401"/>
      <c r="E204" s="401"/>
      <c r="F204" s="401"/>
      <c r="G204" s="401"/>
      <c r="H204" s="401"/>
      <c r="I204" s="402"/>
    </row>
    <row r="205" spans="1:9" ht="17.100000000000001" customHeight="1" x14ac:dyDescent="0.3">
      <c r="A205" s="63"/>
      <c r="B205" s="416"/>
      <c r="C205" s="417"/>
      <c r="D205" s="417"/>
      <c r="E205" s="417"/>
      <c r="F205" s="417"/>
      <c r="G205" s="417"/>
      <c r="H205" s="417"/>
      <c r="I205" s="418"/>
    </row>
    <row r="206" spans="1:9" ht="17.100000000000001" customHeight="1" x14ac:dyDescent="0.3">
      <c r="A206" s="63"/>
      <c r="B206" s="403"/>
      <c r="C206" s="404"/>
      <c r="D206" s="404"/>
      <c r="E206" s="404"/>
      <c r="F206" s="404"/>
      <c r="G206" s="404"/>
      <c r="H206" s="404"/>
      <c r="I206" s="405"/>
    </row>
    <row r="207" spans="1:9" ht="17.100000000000001" customHeight="1" x14ac:dyDescent="0.3">
      <c r="A207" s="63"/>
      <c r="B207" s="63"/>
      <c r="C207" s="63"/>
      <c r="D207" s="100"/>
      <c r="E207" s="100"/>
      <c r="F207" s="100"/>
      <c r="G207" s="63"/>
      <c r="H207" s="177"/>
      <c r="I207" s="63"/>
    </row>
    <row r="208" spans="1:9" ht="17.100000000000001" customHeight="1" x14ac:dyDescent="0.3">
      <c r="A208" s="63" t="s">
        <v>179</v>
      </c>
      <c r="B208" s="63"/>
      <c r="C208" s="63"/>
      <c r="D208" s="100"/>
      <c r="E208" s="100"/>
      <c r="F208" s="63"/>
      <c r="G208" s="419" t="s">
        <v>252</v>
      </c>
      <c r="H208" s="362"/>
      <c r="I208" s="420"/>
    </row>
    <row r="209" spans="1:10" ht="17.100000000000001" customHeight="1" x14ac:dyDescent="0.3">
      <c r="A209" s="39" t="s">
        <v>105</v>
      </c>
      <c r="B209" s="63"/>
      <c r="C209" s="63"/>
      <c r="D209" s="100"/>
      <c r="E209" s="100"/>
      <c r="F209" s="63"/>
      <c r="G209" s="419" t="s">
        <v>49</v>
      </c>
      <c r="H209" s="362"/>
      <c r="I209" s="420"/>
    </row>
    <row r="210" spans="1:10" ht="17.100000000000001" customHeight="1" x14ac:dyDescent="0.3">
      <c r="A210" s="63"/>
      <c r="B210" s="63"/>
      <c r="C210" s="63"/>
      <c r="D210" s="100"/>
      <c r="E210" s="63"/>
      <c r="F210" s="63"/>
      <c r="G210" s="63"/>
      <c r="H210" s="177"/>
      <c r="I210" s="63"/>
    </row>
    <row r="211" spans="1:10" s="48" customFormat="1" ht="17.100000000000001" customHeight="1" x14ac:dyDescent="0.3">
      <c r="A211" s="309" t="s">
        <v>167</v>
      </c>
      <c r="B211" s="125"/>
      <c r="C211" s="124"/>
      <c r="D211" s="124"/>
      <c r="E211" s="124"/>
      <c r="F211" s="124"/>
      <c r="G211" s="241"/>
      <c r="H211" s="102"/>
      <c r="I211" s="100"/>
      <c r="J211" s="26"/>
    </row>
    <row r="212" spans="1:10" s="48" customFormat="1" ht="17.100000000000001" customHeight="1" x14ac:dyDescent="0.3">
      <c r="A212" s="310"/>
      <c r="B212" s="124"/>
      <c r="C212" s="124"/>
      <c r="D212" s="124"/>
      <c r="E212" s="124"/>
      <c r="F212" s="124"/>
      <c r="G212" s="100"/>
      <c r="H212" s="220" t="s">
        <v>49</v>
      </c>
      <c r="I212" s="220" t="s">
        <v>50</v>
      </c>
      <c r="J212" s="26"/>
    </row>
    <row r="213" spans="1:10" s="48" customFormat="1" ht="17.100000000000001" customHeight="1" x14ac:dyDescent="0.3">
      <c r="A213" s="125" t="s">
        <v>130</v>
      </c>
      <c r="B213" s="124"/>
      <c r="C213" s="100"/>
      <c r="D213" s="124"/>
      <c r="E213" s="124"/>
      <c r="F213" s="124"/>
      <c r="G213" s="100"/>
      <c r="H213" s="227"/>
      <c r="I213" s="227"/>
      <c r="J213" s="26"/>
    </row>
    <row r="214" spans="1:10" s="48" customFormat="1" ht="17.100000000000001" customHeight="1" x14ac:dyDescent="0.3">
      <c r="A214" s="124"/>
      <c r="B214" s="125" t="s">
        <v>71</v>
      </c>
      <c r="C214" s="100"/>
      <c r="D214" s="124"/>
      <c r="E214" s="124"/>
      <c r="F214" s="124"/>
      <c r="G214" s="100"/>
      <c r="H214" s="342" t="s">
        <v>247</v>
      </c>
      <c r="I214" s="311"/>
      <c r="J214" s="26"/>
    </row>
    <row r="215" spans="1:10" s="48" customFormat="1" ht="17.100000000000001" customHeight="1" x14ac:dyDescent="0.3">
      <c r="A215" s="124"/>
      <c r="B215" s="125" t="s">
        <v>113</v>
      </c>
      <c r="C215" s="100"/>
      <c r="D215" s="124"/>
      <c r="E215" s="124"/>
      <c r="F215" s="124"/>
      <c r="G215" s="100"/>
      <c r="H215" s="342" t="s">
        <v>247</v>
      </c>
      <c r="I215" s="311"/>
      <c r="J215" s="26"/>
    </row>
    <row r="216" spans="1:10" s="48" customFormat="1" ht="17.100000000000001" customHeight="1" x14ac:dyDescent="0.3">
      <c r="A216" s="124"/>
      <c r="B216" s="125" t="s">
        <v>60</v>
      </c>
      <c r="C216" s="100"/>
      <c r="D216" s="124"/>
      <c r="E216" s="124"/>
      <c r="F216" s="124"/>
      <c r="G216" s="100"/>
      <c r="H216" s="342" t="s">
        <v>247</v>
      </c>
      <c r="I216" s="311" t="s">
        <v>6</v>
      </c>
      <c r="J216" s="26"/>
    </row>
    <row r="217" spans="1:10" s="48" customFormat="1" ht="17.100000000000001" customHeight="1" x14ac:dyDescent="0.3">
      <c r="A217" s="125" t="s">
        <v>131</v>
      </c>
      <c r="B217" s="125"/>
      <c r="C217" s="100"/>
      <c r="D217" s="124"/>
      <c r="E217" s="124"/>
      <c r="F217" s="124"/>
      <c r="G217" s="100"/>
      <c r="H217" s="342" t="s">
        <v>247</v>
      </c>
      <c r="I217" s="311"/>
      <c r="J217" s="26"/>
    </row>
    <row r="218" spans="1:10" s="48" customFormat="1" ht="17.100000000000001" customHeight="1" x14ac:dyDescent="0.3">
      <c r="A218" s="125" t="s">
        <v>132</v>
      </c>
      <c r="B218" s="124"/>
      <c r="C218" s="100"/>
      <c r="D218" s="124"/>
      <c r="E218" s="124"/>
      <c r="F218" s="124"/>
      <c r="G218" s="100"/>
      <c r="H218" s="342" t="s">
        <v>247</v>
      </c>
      <c r="I218" s="311"/>
      <c r="J218" s="26"/>
    </row>
    <row r="219" spans="1:10" s="48" customFormat="1" ht="17.100000000000001" customHeight="1" x14ac:dyDescent="0.3">
      <c r="A219" s="125" t="s">
        <v>133</v>
      </c>
      <c r="B219" s="124"/>
      <c r="C219" s="100"/>
      <c r="D219" s="124"/>
      <c r="E219" s="124"/>
      <c r="F219" s="124"/>
      <c r="G219" s="100"/>
      <c r="H219" s="342" t="s">
        <v>247</v>
      </c>
      <c r="I219" s="311"/>
      <c r="J219" s="26"/>
    </row>
    <row r="220" spans="1:10" s="48" customFormat="1" ht="17.100000000000001" customHeight="1" x14ac:dyDescent="0.3">
      <c r="A220" s="125" t="s">
        <v>134</v>
      </c>
      <c r="B220" s="124"/>
      <c r="C220" s="100"/>
      <c r="D220" s="124"/>
      <c r="E220" s="124"/>
      <c r="F220" s="124"/>
      <c r="G220" s="100"/>
      <c r="H220" s="342" t="s">
        <v>247</v>
      </c>
      <c r="I220" s="311"/>
      <c r="J220" s="26"/>
    </row>
    <row r="221" spans="1:10" s="48" customFormat="1" ht="17.100000000000001" customHeight="1" thickBot="1" x14ac:dyDescent="0.35">
      <c r="A221" s="312"/>
      <c r="B221" s="313"/>
      <c r="C221" s="313"/>
      <c r="D221" s="313"/>
      <c r="E221" s="313"/>
      <c r="F221" s="313"/>
      <c r="G221" s="314"/>
      <c r="H221" s="315"/>
      <c r="I221" s="316"/>
      <c r="J221" s="26"/>
    </row>
    <row r="222" spans="1:10" ht="17.100000000000001" customHeight="1" thickTop="1" x14ac:dyDescent="0.3">
      <c r="A222" s="63"/>
      <c r="B222" s="63"/>
      <c r="C222" s="63"/>
      <c r="D222" s="63"/>
      <c r="E222" s="183"/>
      <c r="F222" s="177"/>
      <c r="G222" s="63"/>
    </row>
    <row r="223" spans="1:10" ht="17.100000000000001" customHeight="1" x14ac:dyDescent="0.3">
      <c r="A223" s="118" t="s">
        <v>135</v>
      </c>
      <c r="B223" s="63"/>
      <c r="C223" s="63"/>
      <c r="D223" s="63"/>
      <c r="E223" s="97" t="s">
        <v>27</v>
      </c>
      <c r="F223" s="177"/>
      <c r="G223" s="63"/>
      <c r="J223" s="39"/>
    </row>
    <row r="224" spans="1:10" s="39" customFormat="1" ht="17.100000000000001" customHeight="1" x14ac:dyDescent="0.25">
      <c r="A224" s="398"/>
      <c r="B224" s="399"/>
      <c r="C224" s="399"/>
      <c r="D224" s="399"/>
      <c r="E224" s="396">
        <v>1</v>
      </c>
      <c r="F224" s="396"/>
      <c r="G224" s="397"/>
      <c r="H224" s="60"/>
      <c r="I224" s="46"/>
    </row>
    <row r="225" spans="1:10" s="39" customFormat="1" ht="17.100000000000001" customHeight="1" x14ac:dyDescent="0.25">
      <c r="A225" s="398"/>
      <c r="B225" s="399"/>
      <c r="C225" s="399"/>
      <c r="D225" s="399"/>
      <c r="E225" s="396">
        <v>2</v>
      </c>
      <c r="F225" s="396"/>
      <c r="G225" s="397"/>
      <c r="I225" s="270"/>
    </row>
    <row r="226" spans="1:10" s="39" customFormat="1" ht="17.100000000000001" customHeight="1" x14ac:dyDescent="0.25">
      <c r="A226" s="398"/>
      <c r="B226" s="399"/>
      <c r="C226" s="399"/>
      <c r="D226" s="399"/>
      <c r="E226" s="396">
        <v>3</v>
      </c>
      <c r="F226" s="396"/>
      <c r="G226" s="397"/>
    </row>
    <row r="227" spans="1:10" s="39" customFormat="1" ht="17.100000000000001" customHeight="1" x14ac:dyDescent="0.25">
      <c r="A227" s="398"/>
      <c r="B227" s="399"/>
      <c r="C227" s="399"/>
      <c r="D227" s="399"/>
      <c r="E227" s="396">
        <v>4</v>
      </c>
      <c r="F227" s="396"/>
      <c r="G227" s="397"/>
    </row>
    <row r="228" spans="1:10" s="39" customFormat="1" ht="17.100000000000001" customHeight="1" x14ac:dyDescent="0.25">
      <c r="A228" s="398"/>
      <c r="B228" s="399"/>
      <c r="C228" s="399"/>
      <c r="D228" s="399"/>
      <c r="E228" s="396">
        <v>5</v>
      </c>
      <c r="F228" s="396"/>
      <c r="G228" s="397"/>
      <c r="H228" s="60"/>
      <c r="I228" s="46"/>
    </row>
    <row r="229" spans="1:10" s="39" customFormat="1" ht="17.100000000000001" customHeight="1" x14ac:dyDescent="0.25">
      <c r="A229" s="398"/>
      <c r="B229" s="399"/>
      <c r="C229" s="399"/>
      <c r="D229" s="399"/>
      <c r="E229" s="396">
        <v>6</v>
      </c>
      <c r="F229" s="396"/>
      <c r="G229" s="397"/>
      <c r="H229" s="60"/>
      <c r="I229" s="46"/>
    </row>
    <row r="230" spans="1:10" s="159" customFormat="1" ht="17.100000000000001" customHeight="1" x14ac:dyDescent="0.25">
      <c r="A230" s="317"/>
      <c r="B230" s="318"/>
      <c r="C230" s="319"/>
      <c r="D230" s="319"/>
      <c r="E230" s="320"/>
      <c r="F230" s="320"/>
      <c r="G230" s="319"/>
      <c r="H230" s="130"/>
      <c r="I230" s="129"/>
    </row>
    <row r="231" spans="1:10" s="39" customFormat="1" ht="17.100000000000001" customHeight="1" x14ac:dyDescent="0.25">
      <c r="A231" s="118" t="s">
        <v>80</v>
      </c>
      <c r="B231" s="63"/>
      <c r="C231" s="63"/>
      <c r="D231" s="63"/>
      <c r="E231" s="63"/>
      <c r="F231" s="321"/>
      <c r="G231" s="63"/>
      <c r="H231" s="46"/>
      <c r="I231" s="46"/>
    </row>
    <row r="232" spans="1:10" s="39" customFormat="1" ht="17.100000000000001" customHeight="1" x14ac:dyDescent="0.25">
      <c r="A232" s="392"/>
      <c r="B232" s="393"/>
      <c r="C232" s="393"/>
      <c r="D232" s="393"/>
      <c r="E232" s="393"/>
      <c r="F232" s="393"/>
      <c r="G232" s="394"/>
      <c r="H232" s="46"/>
      <c r="I232" s="46"/>
    </row>
    <row r="233" spans="1:10" s="39" customFormat="1" ht="17.100000000000001" customHeight="1" x14ac:dyDescent="0.25">
      <c r="A233" s="392"/>
      <c r="B233" s="393"/>
      <c r="C233" s="393"/>
      <c r="D233" s="393"/>
      <c r="E233" s="393"/>
      <c r="F233" s="393"/>
      <c r="G233" s="394"/>
      <c r="H233" s="46"/>
      <c r="I233" s="46"/>
    </row>
    <row r="234" spans="1:10" s="39" customFormat="1" ht="17.100000000000001" customHeight="1" x14ac:dyDescent="0.25">
      <c r="A234" s="392"/>
      <c r="B234" s="393"/>
      <c r="C234" s="393"/>
      <c r="D234" s="393"/>
      <c r="E234" s="393"/>
      <c r="F234" s="393"/>
      <c r="G234" s="394"/>
      <c r="H234" s="46"/>
      <c r="I234" s="46"/>
    </row>
    <row r="235" spans="1:10" s="39" customFormat="1" ht="17.100000000000001" customHeight="1" x14ac:dyDescent="0.25">
      <c r="A235" s="392"/>
      <c r="B235" s="393"/>
      <c r="C235" s="393"/>
      <c r="D235" s="393"/>
      <c r="E235" s="393"/>
      <c r="F235" s="393"/>
      <c r="G235" s="394"/>
      <c r="H235" s="46"/>
      <c r="I235" s="46"/>
    </row>
    <row r="236" spans="1:10" s="39" customFormat="1" ht="17.100000000000001" customHeight="1" x14ac:dyDescent="0.25">
      <c r="A236" s="392"/>
      <c r="B236" s="393"/>
      <c r="C236" s="393"/>
      <c r="D236" s="393"/>
      <c r="E236" s="393"/>
      <c r="F236" s="393"/>
      <c r="G236" s="394"/>
      <c r="H236" s="46"/>
      <c r="I236" s="46"/>
    </row>
    <row r="237" spans="1:10" s="39" customFormat="1" ht="17.100000000000001" customHeight="1" x14ac:dyDescent="0.25">
      <c r="A237" s="392"/>
      <c r="B237" s="393"/>
      <c r="C237" s="393"/>
      <c r="D237" s="393"/>
      <c r="E237" s="393"/>
      <c r="F237" s="393"/>
      <c r="G237" s="394"/>
      <c r="H237" s="46"/>
      <c r="I237" s="46"/>
    </row>
    <row r="238" spans="1:10" s="39" customFormat="1" ht="17.100000000000001" customHeight="1" x14ac:dyDescent="0.25">
      <c r="A238" s="392"/>
      <c r="B238" s="393"/>
      <c r="C238" s="393"/>
      <c r="D238" s="393"/>
      <c r="E238" s="393"/>
      <c r="F238" s="393"/>
      <c r="G238" s="394"/>
      <c r="H238" s="46"/>
      <c r="I238" s="46"/>
    </row>
    <row r="239" spans="1:10" s="159" customFormat="1" ht="17.100000000000001" customHeight="1" x14ac:dyDescent="0.3">
      <c r="A239" s="157"/>
      <c r="B239" s="158"/>
      <c r="C239" s="157"/>
      <c r="D239" s="158"/>
      <c r="E239" s="157"/>
      <c r="F239" s="158"/>
      <c r="G239" s="158"/>
      <c r="H239" s="129"/>
      <c r="I239" s="129"/>
      <c r="J239" s="126"/>
    </row>
    <row r="240" spans="1:10" ht="17.100000000000001" customHeight="1" x14ac:dyDescent="0.3">
      <c r="A240" s="26">
        <v>9</v>
      </c>
    </row>
  </sheetData>
  <mergeCells count="90">
    <mergeCell ref="D4:E4"/>
    <mergeCell ref="F87:I87"/>
    <mergeCell ref="D5:E5"/>
    <mergeCell ref="D6:E6"/>
    <mergeCell ref="H132:I132"/>
    <mergeCell ref="G36:I36"/>
    <mergeCell ref="I4:J4"/>
    <mergeCell ref="I5:J5"/>
    <mergeCell ref="I6:J6"/>
    <mergeCell ref="G30:I30"/>
    <mergeCell ref="G31:I31"/>
    <mergeCell ref="F115:G115"/>
    <mergeCell ref="H129:I129"/>
    <mergeCell ref="B24:E24"/>
    <mergeCell ref="G18:J18"/>
    <mergeCell ref="G19:J19"/>
    <mergeCell ref="G139:I139"/>
    <mergeCell ref="G41:I41"/>
    <mergeCell ref="G42:I42"/>
    <mergeCell ref="G56:I57"/>
    <mergeCell ref="B103:I103"/>
    <mergeCell ref="H124:I124"/>
    <mergeCell ref="B115:C115"/>
    <mergeCell ref="C109:C110"/>
    <mergeCell ref="C112:C113"/>
    <mergeCell ref="E114:F114"/>
    <mergeCell ref="D115:E115"/>
    <mergeCell ref="H133:I133"/>
    <mergeCell ref="H134:I134"/>
    <mergeCell ref="B75:I77"/>
    <mergeCell ref="H123:I123"/>
    <mergeCell ref="H125:I125"/>
    <mergeCell ref="A226:D226"/>
    <mergeCell ref="A227:D227"/>
    <mergeCell ref="A228:D228"/>
    <mergeCell ref="A229:D229"/>
    <mergeCell ref="B183:I184"/>
    <mergeCell ref="B204:I206"/>
    <mergeCell ref="G208:I208"/>
    <mergeCell ref="G209:I209"/>
    <mergeCell ref="A224:D224"/>
    <mergeCell ref="B152:I153"/>
    <mergeCell ref="B163:I164"/>
    <mergeCell ref="B173:I174"/>
    <mergeCell ref="B177:I178"/>
    <mergeCell ref="B147:C147"/>
    <mergeCell ref="B158:C158"/>
    <mergeCell ref="H147:I147"/>
    <mergeCell ref="A2:J2"/>
    <mergeCell ref="A238:G238"/>
    <mergeCell ref="B112:B113"/>
    <mergeCell ref="A232:G232"/>
    <mergeCell ref="A233:G233"/>
    <mergeCell ref="A234:G234"/>
    <mergeCell ref="A235:G235"/>
    <mergeCell ref="A236:G236"/>
    <mergeCell ref="A237:G237"/>
    <mergeCell ref="E224:G224"/>
    <mergeCell ref="E225:G225"/>
    <mergeCell ref="E226:G226"/>
    <mergeCell ref="E227:G227"/>
    <mergeCell ref="E228:G228"/>
    <mergeCell ref="E229:G229"/>
    <mergeCell ref="A225:D225"/>
    <mergeCell ref="G20:J20"/>
    <mergeCell ref="G21:J21"/>
    <mergeCell ref="G22:J22"/>
    <mergeCell ref="G23:J23"/>
    <mergeCell ref="G24:J24"/>
    <mergeCell ref="B18:E18"/>
    <mergeCell ref="B19:E19"/>
    <mergeCell ref="B20:E20"/>
    <mergeCell ref="B21:E21"/>
    <mergeCell ref="B22:E22"/>
    <mergeCell ref="B23:E23"/>
    <mergeCell ref="B105:I105"/>
    <mergeCell ref="B57:F57"/>
    <mergeCell ref="B85:D85"/>
    <mergeCell ref="G79:I79"/>
    <mergeCell ref="H85:I85"/>
    <mergeCell ref="B104:I104"/>
    <mergeCell ref="B102:I102"/>
    <mergeCell ref="B89:I91"/>
    <mergeCell ref="B101:I101"/>
    <mergeCell ref="B81:D81"/>
    <mergeCell ref="B82:D82"/>
    <mergeCell ref="B83:D83"/>
    <mergeCell ref="B84:D84"/>
    <mergeCell ref="I67:J67"/>
    <mergeCell ref="G37:I37"/>
  </mergeCells>
  <phoneticPr fontId="0" type="noConversion"/>
  <printOptions horizontalCentered="1"/>
  <pageMargins left="0.5" right="0.5" top="0.75" bottom="0.75" header="0.5" footer="0.5"/>
  <pageSetup scale="65" fitToHeight="0" orientation="portrait" r:id="rId1"/>
  <headerFooter alignWithMargins="0">
    <oddFooter>&amp;RPage  &amp;P</oddFooter>
  </headerFooter>
  <rowBreaks count="4" manualBreakCount="4">
    <brk id="54" max="9" man="1"/>
    <brk id="94" max="9" man="1"/>
    <brk id="143" max="9" man="1"/>
    <brk id="18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</vt:lpstr>
      <vt:lpstr>Review</vt:lpstr>
      <vt:lpstr>Review!Print_Area</vt:lpstr>
      <vt:lpstr>SUM!Print_Area</vt:lpstr>
      <vt:lpstr>Review!Print_Titles</vt:lpstr>
    </vt:vector>
  </TitlesOfParts>
  <Company>SBCSS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richards</dc:creator>
  <cp:lastModifiedBy>DBeaton</cp:lastModifiedBy>
  <cp:lastPrinted>2015-09-14T21:50:28Z</cp:lastPrinted>
  <dcterms:created xsi:type="dcterms:W3CDTF">2005-05-06T21:06:28Z</dcterms:created>
  <dcterms:modified xsi:type="dcterms:W3CDTF">2021-03-08T23:08:11Z</dcterms:modified>
</cp:coreProperties>
</file>