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Gewirtz\Documents\Second Interim\Charter Schools\Alta Vista\"/>
    </mc:Choice>
  </mc:AlternateContent>
  <bookViews>
    <workbookView xWindow="0" yWindow="0" windowWidth="28780" windowHeight="11620" activeTab="1"/>
  </bookViews>
  <sheets>
    <sheet name="Instructions" sheetId="6" r:id="rId1"/>
    <sheet name="Review" sheetId="2" r:id="rId2"/>
    <sheet name="Graphs &amp; Charts" sheetId="3" r:id="rId3"/>
    <sheet name="Data" sheetId="5" r:id="rId4"/>
    <sheet name="Drop Down Lists" sheetId="4" r:id="rId5"/>
  </sheets>
  <definedNames>
    <definedName name="_xlnm.Print_Area" localSheetId="1">Review!$A$1:$J$422</definedName>
    <definedName name="_xlnm.Print_Titles" localSheetId="1">Review!$4:$7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3" i="5" l="1"/>
  <c r="B115" i="5" l="1"/>
  <c r="B104" i="5"/>
  <c r="C115" i="5"/>
  <c r="C104" i="5"/>
  <c r="C92" i="5"/>
  <c r="C64" i="5"/>
  <c r="B64" i="5"/>
  <c r="D106" i="2" l="1"/>
  <c r="F105" i="2"/>
  <c r="E105" i="2"/>
  <c r="E120" i="2"/>
  <c r="E48" i="2" l="1"/>
  <c r="E47" i="2"/>
  <c r="H48" i="2"/>
  <c r="H47" i="2"/>
  <c r="E152" i="2"/>
  <c r="E153" i="2" l="1"/>
  <c r="F338" i="2"/>
  <c r="F337" i="2"/>
  <c r="D233" i="2"/>
  <c r="D221" i="2"/>
  <c r="E349" i="2"/>
  <c r="J96" i="2"/>
  <c r="I96" i="2"/>
  <c r="H96" i="2"/>
  <c r="J95" i="2"/>
  <c r="I95" i="2"/>
  <c r="F107" i="2"/>
  <c r="C385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I376" i="2"/>
  <c r="G376" i="2"/>
  <c r="E376" i="2"/>
  <c r="H372" i="2"/>
  <c r="F372" i="2"/>
  <c r="D372" i="2"/>
  <c r="H371" i="2"/>
  <c r="F371" i="2"/>
  <c r="D371" i="2"/>
  <c r="H370" i="2"/>
  <c r="F370" i="2"/>
  <c r="D370" i="2"/>
  <c r="H369" i="2"/>
  <c r="F369" i="2"/>
  <c r="D369" i="2"/>
  <c r="H368" i="2"/>
  <c r="F368" i="2"/>
  <c r="D368" i="2"/>
  <c r="H367" i="2"/>
  <c r="F367" i="2"/>
  <c r="D367" i="2"/>
  <c r="H366" i="2"/>
  <c r="F366" i="2"/>
  <c r="D366" i="2"/>
  <c r="H365" i="2"/>
  <c r="F365" i="2"/>
  <c r="D365" i="2"/>
  <c r="H364" i="2"/>
  <c r="F364" i="2"/>
  <c r="D364" i="2"/>
  <c r="H363" i="2"/>
  <c r="F363" i="2"/>
  <c r="D363" i="2"/>
  <c r="H362" i="2"/>
  <c r="F362" i="2"/>
  <c r="D362" i="2"/>
  <c r="I373" i="2"/>
  <c r="G373" i="2"/>
  <c r="E373" i="2"/>
  <c r="G351" i="2"/>
  <c r="E351" i="2"/>
  <c r="D351" i="2"/>
  <c r="G350" i="2"/>
  <c r="E350" i="2"/>
  <c r="D350" i="2"/>
  <c r="G349" i="2"/>
  <c r="D349" i="2"/>
  <c r="E322" i="2"/>
  <c r="E321" i="2"/>
  <c r="E320" i="2"/>
  <c r="E290" i="2"/>
  <c r="H317" i="2" s="1"/>
  <c r="E289" i="2"/>
  <c r="H316" i="2" s="1"/>
  <c r="E288" i="2"/>
  <c r="H315" i="2" s="1"/>
  <c r="E307" i="2"/>
  <c r="I317" i="2" s="1"/>
  <c r="E306" i="2"/>
  <c r="I316" i="2" s="1"/>
  <c r="E305" i="2"/>
  <c r="I315" i="2" s="1"/>
  <c r="H158" i="2"/>
  <c r="F158" i="2"/>
  <c r="I154" i="2"/>
  <c r="G154" i="2"/>
  <c r="E154" i="2"/>
  <c r="I153" i="2"/>
  <c r="G153" i="2"/>
  <c r="I152" i="2"/>
  <c r="G15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C202" i="2"/>
  <c r="G210" i="2"/>
  <c r="F210" i="2"/>
  <c r="E210" i="2"/>
  <c r="G209" i="2"/>
  <c r="F209" i="2"/>
  <c r="E209" i="2"/>
  <c r="G208" i="2"/>
  <c r="F208" i="2"/>
  <c r="E208" i="2"/>
  <c r="G207" i="2"/>
  <c r="F207" i="2"/>
  <c r="E207" i="2"/>
  <c r="G206" i="2"/>
  <c r="F206" i="2"/>
  <c r="E206" i="2"/>
  <c r="G190" i="2"/>
  <c r="F190" i="2"/>
  <c r="E190" i="2"/>
  <c r="F124" i="2"/>
  <c r="J149" i="2" s="1"/>
  <c r="E124" i="2"/>
  <c r="D124" i="2"/>
  <c r="F123" i="2"/>
  <c r="H149" i="2" s="1"/>
  <c r="E123" i="2"/>
  <c r="H148" i="2" s="1"/>
  <c r="D123" i="2"/>
  <c r="H150" i="2" s="1"/>
  <c r="F122" i="2"/>
  <c r="F149" i="2" s="1"/>
  <c r="E122" i="2"/>
  <c r="F148" i="2" s="1"/>
  <c r="D122" i="2"/>
  <c r="F150" i="2" s="1"/>
  <c r="C122" i="2"/>
  <c r="F109" i="2"/>
  <c r="I149" i="2" s="1"/>
  <c r="E109" i="2"/>
  <c r="H109" i="2" s="1"/>
  <c r="J109" i="2" s="1"/>
  <c r="D109" i="2"/>
  <c r="F108" i="2"/>
  <c r="G149" i="2" s="1"/>
  <c r="E108" i="2"/>
  <c r="G148" i="2" s="1"/>
  <c r="D108" i="2"/>
  <c r="G150" i="2" s="1"/>
  <c r="E107" i="2"/>
  <c r="E148" i="2" s="1"/>
  <c r="D107" i="2"/>
  <c r="C107" i="2"/>
  <c r="E339" i="2"/>
  <c r="D339" i="2"/>
  <c r="D342" i="2"/>
  <c r="D341" i="2"/>
  <c r="D340" i="2"/>
  <c r="E342" i="2"/>
  <c r="F342" i="2" s="1"/>
  <c r="E341" i="2"/>
  <c r="F341" i="2" s="1"/>
  <c r="E340" i="2"/>
  <c r="F350" i="2" l="1"/>
  <c r="F339" i="2"/>
  <c r="F343" i="2" s="1"/>
  <c r="F340" i="2"/>
  <c r="H124" i="2"/>
  <c r="G155" i="2"/>
  <c r="G156" i="2" s="1"/>
  <c r="G246" i="2" s="1"/>
  <c r="F242" i="2"/>
  <c r="G122" i="2"/>
  <c r="F151" i="2" s="1"/>
  <c r="G242" i="2"/>
  <c r="E150" i="2"/>
  <c r="I155" i="2"/>
  <c r="I156" i="2" s="1"/>
  <c r="H246" i="2" s="1"/>
  <c r="I109" i="2"/>
  <c r="G109" i="2"/>
  <c r="E155" i="2"/>
  <c r="D242" i="2"/>
  <c r="H108" i="2"/>
  <c r="I108" i="2" s="1"/>
  <c r="J148" i="2"/>
  <c r="G158" i="2"/>
  <c r="G159" i="2" s="1"/>
  <c r="F351" i="2"/>
  <c r="D373" i="2"/>
  <c r="E374" i="2" s="1"/>
  <c r="E377" i="2" s="1"/>
  <c r="H373" i="2"/>
  <c r="I374" i="2" s="1"/>
  <c r="I377" i="2" s="1"/>
  <c r="I158" i="2"/>
  <c r="H122" i="2"/>
  <c r="E242" i="2"/>
  <c r="F373" i="2"/>
  <c r="G374" i="2" s="1"/>
  <c r="G377" i="2" s="1"/>
  <c r="G123" i="2"/>
  <c r="H151" i="2" s="1"/>
  <c r="J150" i="2" s="1"/>
  <c r="I148" i="2"/>
  <c r="G107" i="2"/>
  <c r="E151" i="2" s="1"/>
  <c r="F349" i="2"/>
  <c r="E149" i="2"/>
  <c r="H107" i="2"/>
  <c r="H123" i="2"/>
  <c r="G124" i="2"/>
  <c r="G108" i="2"/>
  <c r="G151" i="2" s="1"/>
  <c r="I150" i="2" s="1"/>
  <c r="I48" i="2"/>
  <c r="I47" i="2"/>
  <c r="G48" i="2"/>
  <c r="G47" i="2"/>
  <c r="D48" i="2"/>
  <c r="D47" i="2"/>
  <c r="E53" i="2"/>
  <c r="E302" i="2"/>
  <c r="E301" i="2"/>
  <c r="E300" i="2"/>
  <c r="E285" i="2"/>
  <c r="E284" i="2"/>
  <c r="E283" i="2"/>
  <c r="J151" i="2" l="1"/>
  <c r="I159" i="2"/>
  <c r="J108" i="2"/>
  <c r="I151" i="2"/>
  <c r="E156" i="2"/>
  <c r="F246" i="2" s="1"/>
  <c r="G340" i="2"/>
  <c r="G341" i="2"/>
  <c r="G342" i="2"/>
  <c r="J107" i="2"/>
  <c r="I107" i="2" s="1"/>
  <c r="G297" i="2"/>
  <c r="G296" i="2"/>
  <c r="G295" i="2"/>
  <c r="I280" i="2"/>
  <c r="I279" i="2"/>
  <c r="I278" i="2"/>
  <c r="D158" i="2"/>
  <c r="E158" i="2" s="1"/>
  <c r="E159" i="2" s="1"/>
  <c r="J3" i="2" l="1"/>
  <c r="H280" i="2" l="1"/>
  <c r="H279" i="2"/>
  <c r="H278" i="2"/>
  <c r="F279" i="2" l="1"/>
  <c r="D42" i="3"/>
  <c r="E42" i="3"/>
  <c r="D43" i="3"/>
  <c r="E43" i="3"/>
  <c r="E41" i="3"/>
  <c r="D41" i="3"/>
  <c r="C41" i="3"/>
  <c r="H26" i="3"/>
  <c r="H25" i="3"/>
  <c r="E26" i="3"/>
  <c r="E27" i="3"/>
  <c r="D26" i="3"/>
  <c r="D27" i="3"/>
  <c r="E25" i="3"/>
  <c r="D25" i="3"/>
  <c r="C25" i="3"/>
  <c r="C4" i="3"/>
  <c r="C5" i="3"/>
  <c r="C3" i="3"/>
  <c r="B4" i="3"/>
  <c r="B5" i="3"/>
  <c r="B3" i="3"/>
  <c r="A4" i="3"/>
  <c r="A5" i="3"/>
  <c r="A6" i="3"/>
  <c r="A8" i="3"/>
  <c r="A9" i="3"/>
  <c r="A3" i="3"/>
  <c r="B28" i="3" l="1"/>
  <c r="C46" i="3"/>
  <c r="C45" i="3"/>
  <c r="C30" i="3"/>
  <c r="C29" i="3"/>
  <c r="C28" i="3"/>
  <c r="C18" i="2" l="1"/>
  <c r="E295" i="2"/>
  <c r="F295" i="2"/>
  <c r="D297" i="2"/>
  <c r="B372" i="2"/>
  <c r="B363" i="2"/>
  <c r="B364" i="2"/>
  <c r="B365" i="2"/>
  <c r="B366" i="2"/>
  <c r="B367" i="2"/>
  <c r="B368" i="2"/>
  <c r="B369" i="2"/>
  <c r="B370" i="2"/>
  <c r="B371" i="2"/>
  <c r="B362" i="2"/>
  <c r="F297" i="2"/>
  <c r="F296" i="2"/>
  <c r="E297" i="2"/>
  <c r="E296" i="2"/>
  <c r="D296" i="2"/>
  <c r="E316" i="2" s="1"/>
  <c r="D295" i="2"/>
  <c r="G315" i="2" l="1"/>
  <c r="E315" i="2"/>
  <c r="E317" i="2"/>
  <c r="G317" i="2"/>
  <c r="G316" i="2"/>
  <c r="D306" i="2"/>
  <c r="F306" i="2" s="1"/>
  <c r="D305" i="2"/>
  <c r="G305" i="2" s="1"/>
  <c r="D307" i="2"/>
  <c r="F307" i="2" s="1"/>
  <c r="I358" i="2"/>
  <c r="G332" i="2"/>
  <c r="G334" i="2" s="1"/>
  <c r="F332" i="2"/>
  <c r="F334" i="2" s="1"/>
  <c r="E332" i="2"/>
  <c r="E334" i="2" s="1"/>
  <c r="G327" i="2"/>
  <c r="G329" i="2" s="1"/>
  <c r="F327" i="2"/>
  <c r="E327" i="2"/>
  <c r="I199" i="2"/>
  <c r="H257" i="2"/>
  <c r="F257" i="2"/>
  <c r="D257" i="2"/>
  <c r="G307" i="2" l="1"/>
  <c r="F305" i="2"/>
  <c r="G306" i="2"/>
  <c r="F329" i="2"/>
  <c r="E329" i="2"/>
  <c r="E30" i="3" l="1"/>
  <c r="E29" i="3"/>
  <c r="E28" i="3"/>
  <c r="B44" i="3"/>
  <c r="G280" i="2"/>
  <c r="G278" i="2"/>
  <c r="E280" i="2"/>
  <c r="E279" i="2"/>
  <c r="E278" i="2"/>
  <c r="F280" i="2"/>
  <c r="F278" i="2"/>
  <c r="D280" i="2"/>
  <c r="D279" i="2"/>
  <c r="D278" i="2"/>
  <c r="I174" i="2"/>
  <c r="H174" i="2"/>
  <c r="G174" i="2"/>
  <c r="F52" i="2"/>
  <c r="F51" i="2"/>
  <c r="H52" i="2" s="1"/>
  <c r="F50" i="2"/>
  <c r="F49" i="2"/>
  <c r="D6" i="2"/>
  <c r="D4" i="2"/>
  <c r="D5" i="2"/>
  <c r="D9" i="2"/>
  <c r="H51" i="2" l="1"/>
  <c r="H50" i="2"/>
  <c r="H49" i="2"/>
  <c r="H53" i="2" s="1"/>
  <c r="G49" i="2"/>
  <c r="F315" i="2"/>
  <c r="D315" i="2"/>
  <c r="F316" i="2"/>
  <c r="F317" i="2"/>
  <c r="D317" i="2"/>
  <c r="B9" i="3"/>
  <c r="D288" i="2"/>
  <c r="D290" i="2"/>
  <c r="B6" i="3"/>
  <c r="G50" i="2"/>
  <c r="B7" i="3"/>
  <c r="G51" i="2"/>
  <c r="B8" i="3"/>
  <c r="G52" i="2"/>
  <c r="G279" i="2"/>
  <c r="D289" i="2" s="1"/>
  <c r="G289" i="2" l="1"/>
  <c r="F289" i="2"/>
  <c r="F288" i="2"/>
  <c r="G288" i="2"/>
  <c r="D316" i="2"/>
  <c r="F290" i="2"/>
  <c r="G290" i="2"/>
  <c r="D322" i="2"/>
  <c r="F322" i="2" s="1"/>
  <c r="D320" i="2"/>
  <c r="F320" i="2" s="1"/>
  <c r="D321" i="2" l="1"/>
  <c r="F321" i="2" s="1"/>
  <c r="G191" i="2" l="1"/>
  <c r="F191" i="2"/>
  <c r="E191" i="2"/>
  <c r="I179" i="2"/>
  <c r="H179" i="2"/>
  <c r="G179" i="2"/>
  <c r="I175" i="2"/>
  <c r="H175" i="2"/>
  <c r="G175" i="2"/>
  <c r="H184" i="2" l="1"/>
  <c r="H176" i="2"/>
  <c r="G184" i="2"/>
  <c r="G176" i="2"/>
  <c r="I184" i="2"/>
  <c r="I176" i="2"/>
  <c r="H98" i="2"/>
  <c r="G119" i="2" l="1"/>
  <c r="H119" i="2"/>
  <c r="G41" i="3" s="1"/>
  <c r="F41" i="3" l="1"/>
  <c r="D120" i="2"/>
  <c r="C42" i="3" s="1"/>
  <c r="C27" i="3"/>
  <c r="F135" i="2"/>
  <c r="E58" i="3" s="1"/>
  <c r="E135" i="2"/>
  <c r="D58" i="3" s="1"/>
  <c r="H120" i="2"/>
  <c r="G42" i="3" s="1"/>
  <c r="G120" i="2"/>
  <c r="H104" i="2"/>
  <c r="J104" i="2" s="1"/>
  <c r="H105" i="2"/>
  <c r="J105" i="2" s="1"/>
  <c r="D65" i="2"/>
  <c r="F59" i="2"/>
  <c r="B105" i="2"/>
  <c r="B106" i="2"/>
  <c r="A27" i="3" s="1"/>
  <c r="B108" i="2"/>
  <c r="A29" i="3" s="1"/>
  <c r="B109" i="2"/>
  <c r="A30" i="3" s="1"/>
  <c r="B104" i="2"/>
  <c r="A25" i="3" s="1"/>
  <c r="B50" i="2"/>
  <c r="B66" i="2"/>
  <c r="B68" i="2"/>
  <c r="D79" i="2" s="1"/>
  <c r="B69" i="2"/>
  <c r="D86" i="2" s="1"/>
  <c r="B65" i="2"/>
  <c r="D66" i="2"/>
  <c r="G66" i="2" s="1"/>
  <c r="D67" i="2"/>
  <c r="G67" i="2" s="1"/>
  <c r="D68" i="2"/>
  <c r="G68" i="2" s="1"/>
  <c r="D69" i="2"/>
  <c r="G69" i="2" s="1"/>
  <c r="G65" i="2"/>
  <c r="F42" i="3" l="1"/>
  <c r="D121" i="2"/>
  <c r="C43" i="3" s="1"/>
  <c r="B120" i="2"/>
  <c r="A26" i="3"/>
  <c r="G25" i="3"/>
  <c r="G26" i="3"/>
  <c r="I26" i="3"/>
  <c r="B67" i="2"/>
  <c r="D72" i="2" s="1"/>
  <c r="A7" i="3"/>
  <c r="B124" i="2"/>
  <c r="B123" i="2"/>
  <c r="B121" i="2"/>
  <c r="B119" i="2"/>
  <c r="B58" i="2"/>
  <c r="H135" i="2"/>
  <c r="G58" i="3" s="1"/>
  <c r="B107" i="2"/>
  <c r="B87" i="2"/>
  <c r="B80" i="2"/>
  <c r="A28" i="3" l="1"/>
  <c r="H95" i="2"/>
  <c r="B73" i="2"/>
  <c r="B139" i="2"/>
  <c r="I146" i="2" s="1"/>
  <c r="A46" i="3"/>
  <c r="B138" i="2"/>
  <c r="G146" i="2" s="1"/>
  <c r="F252" i="2" s="1"/>
  <c r="A45" i="3"/>
  <c r="B134" i="2"/>
  <c r="A41" i="3"/>
  <c r="B136" i="2"/>
  <c r="C339" i="2" s="1"/>
  <c r="A43" i="3"/>
  <c r="B135" i="2"/>
  <c r="A42" i="3"/>
  <c r="I168" i="2"/>
  <c r="G188" i="2" s="1"/>
  <c r="B122" i="2"/>
  <c r="A58" i="3" l="1"/>
  <c r="C338" i="2"/>
  <c r="A57" i="3"/>
  <c r="C337" i="2"/>
  <c r="H244" i="2"/>
  <c r="G205" i="2" s="1"/>
  <c r="G221" i="2" s="1"/>
  <c r="C279" i="2"/>
  <c r="A61" i="3"/>
  <c r="F168" i="2"/>
  <c r="A59" i="3"/>
  <c r="H168" i="2"/>
  <c r="G244" i="2" s="1"/>
  <c r="F205" i="2" s="1"/>
  <c r="F221" i="2" s="1"/>
  <c r="C280" i="2"/>
  <c r="A62" i="3"/>
  <c r="B137" i="2"/>
  <c r="E146" i="2" s="1"/>
  <c r="F244" i="2" s="1"/>
  <c r="E205" i="2" s="1"/>
  <c r="E221" i="2" s="1"/>
  <c r="A44" i="3"/>
  <c r="H252" i="2"/>
  <c r="F188" i="2" l="1"/>
  <c r="G326" i="2"/>
  <c r="G331" i="2" s="1"/>
  <c r="H266" i="2" s="1"/>
  <c r="G233" i="2"/>
  <c r="C290" i="2"/>
  <c r="C285" i="2"/>
  <c r="C289" i="2"/>
  <c r="C296" i="2" s="1"/>
  <c r="C284" i="2"/>
  <c r="G168" i="2"/>
  <c r="E188" i="2" s="1"/>
  <c r="C317" i="2"/>
  <c r="C322" i="2" s="1"/>
  <c r="C297" i="2"/>
  <c r="F326" i="2"/>
  <c r="F331" i="2" s="1"/>
  <c r="F266" i="2" s="1"/>
  <c r="F233" i="2"/>
  <c r="C278" i="2"/>
  <c r="A60" i="3"/>
  <c r="E326" i="2"/>
  <c r="E331" i="2" s="1"/>
  <c r="E233" i="2"/>
  <c r="H106" i="2"/>
  <c r="J106" i="2" s="1"/>
  <c r="G106" i="2"/>
  <c r="C351" i="2" l="1"/>
  <c r="H360" i="2" s="1"/>
  <c r="C342" i="2"/>
  <c r="C316" i="2"/>
  <c r="C321" i="2" s="1"/>
  <c r="D252" i="2"/>
  <c r="C306" i="2"/>
  <c r="C301" i="2"/>
  <c r="C307" i="2"/>
  <c r="C302" i="2"/>
  <c r="C288" i="2"/>
  <c r="C295" i="2" s="1"/>
  <c r="C283" i="2"/>
  <c r="G27" i="3"/>
  <c r="B111" i="2"/>
  <c r="F27" i="3"/>
  <c r="D266" i="2"/>
  <c r="I27" i="3"/>
  <c r="C137" i="2"/>
  <c r="B60" i="3" s="1"/>
  <c r="C350" i="2" l="1"/>
  <c r="F360" i="2" s="1"/>
  <c r="E384" i="2" s="1"/>
  <c r="C341" i="2"/>
  <c r="C315" i="2"/>
  <c r="C320" i="2" s="1"/>
  <c r="C305" i="2"/>
  <c r="C300" i="2"/>
  <c r="H27" i="3"/>
  <c r="E65" i="2"/>
  <c r="F65" i="2" s="1"/>
  <c r="C349" i="2" l="1"/>
  <c r="D360" i="2" s="1"/>
  <c r="D384" i="2" s="1"/>
  <c r="C340" i="2"/>
  <c r="D136" i="2"/>
  <c r="C59" i="3" s="1"/>
  <c r="F134" i="2"/>
  <c r="E57" i="3" s="1"/>
  <c r="E134" i="2"/>
  <c r="D57" i="3" s="1"/>
  <c r="D134" i="2"/>
  <c r="C57" i="3" s="1"/>
  <c r="H352" i="2" l="1"/>
  <c r="E352" i="2"/>
  <c r="H180" i="2"/>
  <c r="G104" i="2"/>
  <c r="F88" i="2"/>
  <c r="F89" i="2" s="1"/>
  <c r="F74" i="2"/>
  <c r="F75" i="2" s="1"/>
  <c r="F81" i="2"/>
  <c r="F82" i="2" s="1"/>
  <c r="F83" i="2"/>
  <c r="F90" i="2"/>
  <c r="F76" i="2"/>
  <c r="E67" i="2"/>
  <c r="F67" i="2" s="1"/>
  <c r="E66" i="2"/>
  <c r="F66" i="2" s="1"/>
  <c r="E68" i="2"/>
  <c r="F68" i="2" s="1"/>
  <c r="E69" i="2"/>
  <c r="F69" i="2" s="1"/>
  <c r="C26" i="3" l="1"/>
  <c r="G105" i="2"/>
  <c r="D135" i="2"/>
  <c r="C58" i="3" s="1"/>
  <c r="I25" i="3"/>
  <c r="F25" i="3"/>
  <c r="G134" i="2"/>
  <c r="F57" i="3" s="1"/>
  <c r="F26" i="3" l="1"/>
  <c r="G135" i="2"/>
  <c r="F58" i="3" s="1"/>
  <c r="H134" i="2"/>
  <c r="G57" i="3" s="1"/>
  <c r="E46" i="3" l="1"/>
  <c r="E45" i="3"/>
  <c r="E44" i="3"/>
  <c r="F136" i="2"/>
  <c r="E59" i="3" s="1"/>
  <c r="H351" i="2" l="1"/>
  <c r="F138" i="2"/>
  <c r="E61" i="3" s="1"/>
  <c r="F139" i="2"/>
  <c r="E62" i="3" s="1"/>
  <c r="F137" i="2"/>
  <c r="E60" i="3" s="1"/>
  <c r="C52" i="2"/>
  <c r="C9" i="3" l="1"/>
  <c r="I52" i="2"/>
  <c r="I178" i="2"/>
  <c r="G192" i="2"/>
  <c r="E90" i="2"/>
  <c r="H350" i="2"/>
  <c r="H349" i="2"/>
  <c r="C51" i="2"/>
  <c r="E52" i="2" s="1"/>
  <c r="E88" i="2" l="1"/>
  <c r="E89" i="2" s="1"/>
  <c r="D52" i="2"/>
  <c r="I51" i="2"/>
  <c r="C8" i="3"/>
  <c r="H178" i="2"/>
  <c r="F192" i="2"/>
  <c r="E83" i="2"/>
  <c r="G121" i="2"/>
  <c r="F43" i="3" s="1"/>
  <c r="H121" i="2"/>
  <c r="G43" i="3" s="1"/>
  <c r="E136" i="2"/>
  <c r="D59" i="3" s="1"/>
  <c r="C50" i="2"/>
  <c r="E51" i="2" s="1"/>
  <c r="D51" i="2" l="1"/>
  <c r="E81" i="2"/>
  <c r="E82" i="2" s="1"/>
  <c r="I50" i="2"/>
  <c r="C7" i="3"/>
  <c r="G136" i="2"/>
  <c r="F59" i="3" s="1"/>
  <c r="H136" i="2"/>
  <c r="G59" i="3" s="1"/>
  <c r="G178" i="2"/>
  <c r="E192" i="2"/>
  <c r="E76" i="2"/>
  <c r="C49" i="2"/>
  <c r="D30" i="3"/>
  <c r="D46" i="3"/>
  <c r="E50" i="2" l="1"/>
  <c r="E74" i="2" s="1"/>
  <c r="E75" i="2" s="1"/>
  <c r="E49" i="2"/>
  <c r="D49" i="2"/>
  <c r="D50" i="2"/>
  <c r="I49" i="2"/>
  <c r="I53" i="2" s="1"/>
  <c r="J53" i="2" s="1"/>
  <c r="C6" i="3"/>
  <c r="G46" i="3"/>
  <c r="E139" i="2"/>
  <c r="D62" i="3" s="1"/>
  <c r="G30" i="3" l="1"/>
  <c r="J51" i="2"/>
  <c r="J52" i="2"/>
  <c r="J50" i="2"/>
  <c r="H139" i="2"/>
  <c r="G62" i="3" s="1"/>
  <c r="D29" i="3"/>
  <c r="D45" i="3"/>
  <c r="C44" i="3" l="1"/>
  <c r="B126" i="2"/>
  <c r="I30" i="3"/>
  <c r="D137" i="2"/>
  <c r="C60" i="3" s="1"/>
  <c r="D28" i="3"/>
  <c r="D44" i="3"/>
  <c r="G45" i="3"/>
  <c r="E138" i="2"/>
  <c r="D61" i="3" s="1"/>
  <c r="G29" i="3" l="1"/>
  <c r="H138" i="2"/>
  <c r="G61" i="3" s="1"/>
  <c r="I29" i="3"/>
  <c r="G44" i="3"/>
  <c r="E137" i="2"/>
  <c r="D60" i="3" s="1"/>
  <c r="F44" i="3" l="1"/>
  <c r="F245" i="2"/>
  <c r="F28" i="3"/>
  <c r="G28" i="3"/>
  <c r="H137" i="2"/>
  <c r="G60" i="3" s="1"/>
  <c r="G137" i="2"/>
  <c r="F60" i="3" s="1"/>
  <c r="I28" i="3" l="1"/>
  <c r="F45" i="3" l="1"/>
  <c r="D138" i="2"/>
  <c r="C61" i="3" s="1"/>
  <c r="F29" i="3" l="1"/>
  <c r="F30" i="3"/>
  <c r="G245" i="2"/>
  <c r="H245" i="2"/>
  <c r="G138" i="2"/>
  <c r="F61" i="3" s="1"/>
  <c r="H28" i="3" l="1"/>
  <c r="D139" i="2"/>
  <c r="C62" i="3" s="1"/>
  <c r="G139" i="2" l="1"/>
  <c r="F62" i="3" s="1"/>
  <c r="F46" i="3"/>
  <c r="H29" i="3" l="1"/>
  <c r="H30" i="3" l="1"/>
</calcChain>
</file>

<file path=xl/comments1.xml><?xml version="1.0" encoding="utf-8"?>
<comments xmlns="http://schemas.openxmlformats.org/spreadsheetml/2006/main">
  <authors>
    <author>tc={644BC40E-85B4-41C1-BF9C-F3BB77CC0B3E}</author>
    <author>Annette Baker</author>
  </authors>
  <commentList>
    <comment ref="I11" authorId="0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Charter reports in SACS, MYP not required</t>
        </r>
      </text>
    </comment>
    <comment ref="D103" authorId="1" shapeId="0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For Prior Years, use Amounts per Audit report.
For current year, use PY Unaudited Actual ending balance.</t>
        </r>
      </text>
    </comment>
    <comment ref="D107" authorId="1" shapeId="0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PY Unaudited Actuals Ending Balance</t>
        </r>
      </text>
    </comment>
    <comment ref="D118" authorId="1" shapeId="0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For Prior Years, use Amounts per Audit report.
For Current Year, use PY Unaudited Actual ending balance.</t>
        </r>
      </text>
    </comment>
    <comment ref="D122" authorId="1" shapeId="0">
      <text>
        <r>
          <rPr>
            <b/>
            <sz val="9"/>
            <color indexed="81"/>
            <rFont val="Tahoma"/>
            <family val="2"/>
          </rPr>
          <t>Annette Baker:</t>
        </r>
        <r>
          <rPr>
            <sz val="9"/>
            <color indexed="81"/>
            <rFont val="Tahoma"/>
            <family val="2"/>
          </rPr>
          <t xml:space="preserve">
PY Unaudited Actuals Ending Balance</t>
        </r>
      </text>
    </comment>
  </commentList>
</comments>
</file>

<file path=xl/sharedStrings.xml><?xml version="1.0" encoding="utf-8"?>
<sst xmlns="http://schemas.openxmlformats.org/spreadsheetml/2006/main" count="567" uniqueCount="360">
  <si>
    <t>CHARTER SCHOOL BUDGET AND INTERIM REPORT</t>
  </si>
  <si>
    <t>DISTRICT REVIEW</t>
  </si>
  <si>
    <t>Fiscal Year:</t>
  </si>
  <si>
    <t>2019-20</t>
  </si>
  <si>
    <t>Charter School:</t>
  </si>
  <si>
    <t>Received
Yes or No</t>
  </si>
  <si>
    <t>Review Period:</t>
  </si>
  <si>
    <t>LCFF  Projections?</t>
  </si>
  <si>
    <t>Adopted Budget (7/1)</t>
  </si>
  <si>
    <t>Attendance Projections?</t>
  </si>
  <si>
    <t>First Interim (10/31)</t>
  </si>
  <si>
    <t>Multi-Year Projections?</t>
  </si>
  <si>
    <t>Second Interim (01/31)</t>
  </si>
  <si>
    <t>Assumptions?</t>
  </si>
  <si>
    <t>Cash Flow (Interims &amp; Budget)</t>
  </si>
  <si>
    <t xml:space="preserve">Debt Schedule </t>
  </si>
  <si>
    <t>Areas of Concern for District Oversight Action</t>
  </si>
  <si>
    <t>Actions Taken</t>
  </si>
  <si>
    <t>Review Completed By:</t>
  </si>
  <si>
    <t>Title:</t>
  </si>
  <si>
    <t>Date:</t>
  </si>
  <si>
    <t>Contact Phone:</t>
  </si>
  <si>
    <t>Contact Email:</t>
  </si>
  <si>
    <t xml:space="preserve">ADA PROJECTION  </t>
  </si>
  <si>
    <t xml:space="preserve"> </t>
  </si>
  <si>
    <t>Historical and Source DATA</t>
  </si>
  <si>
    <t>ADA</t>
  </si>
  <si>
    <t>Enrollment</t>
  </si>
  <si>
    <t>Enrollment Growth</t>
  </si>
  <si>
    <t>Ratio</t>
  </si>
  <si>
    <t>Charter Petition Enrollment Criteria</t>
  </si>
  <si>
    <t>Does the charter school have an enrollment cap?</t>
  </si>
  <si>
    <t>Petition Enrollment</t>
  </si>
  <si>
    <t>Actual/Projected Enrollment</t>
  </si>
  <si>
    <t>Difference</t>
  </si>
  <si>
    <t>% Difference</t>
  </si>
  <si>
    <t>2020-21</t>
  </si>
  <si>
    <t>3 Year Average ADA Test</t>
  </si>
  <si>
    <t>EST CBEDS</t>
  </si>
  <si>
    <t xml:space="preserve">  Comments:</t>
  </si>
  <si>
    <t xml:space="preserve">1.  % of Growth over Prior Year </t>
  </si>
  <si>
    <t>3.  Total Projected Charter ADA/Enroll</t>
  </si>
  <si>
    <t>Going Concern?</t>
  </si>
  <si>
    <t>UNRESTRICTED GENERAL FUND</t>
  </si>
  <si>
    <t>A</t>
  </si>
  <si>
    <t>B</t>
  </si>
  <si>
    <t>C</t>
  </si>
  <si>
    <t>E</t>
  </si>
  <si>
    <t>D=B-C</t>
  </si>
  <si>
    <t>D/C</t>
  </si>
  <si>
    <t>Audit Adjust.</t>
  </si>
  <si>
    <t>Beg. Balance</t>
  </si>
  <si>
    <t>Revenues</t>
  </si>
  <si>
    <t>Expense</t>
  </si>
  <si>
    <t>Ending</t>
  </si>
  <si>
    <t>Surplus/deficit</t>
  </si>
  <si>
    <t>Deficit Spending</t>
  </si>
  <si>
    <t>Percent Deficit</t>
  </si>
  <si>
    <t>RESTRICTED GENERAL FUND</t>
  </si>
  <si>
    <t>COMBINED GENERAL FUND</t>
  </si>
  <si>
    <t>Comments:</t>
  </si>
  <si>
    <t>RESERVE FOR ECONOMIC UNCERTAINTIES</t>
  </si>
  <si>
    <t>Unrestricted</t>
  </si>
  <si>
    <t>Restricted</t>
  </si>
  <si>
    <t>3. Beginning Fund Balance</t>
  </si>
  <si>
    <t>4. Ending Fund Balance</t>
  </si>
  <si>
    <t>Combined</t>
  </si>
  <si>
    <t>MULTI-YEAR PROJECTIONS:</t>
  </si>
  <si>
    <t>1. LCFF</t>
  </si>
  <si>
    <t>MYP LCFF Revenue (obj 8011-8099)</t>
  </si>
  <si>
    <t>Years</t>
  </si>
  <si>
    <t>Fund Balance as % of Total Expenditures</t>
  </si>
  <si>
    <t>Is the Charter School planning for any reductions?</t>
  </si>
  <si>
    <t>Are reductions included in the MYP?</t>
  </si>
  <si>
    <t>Have the reductions been board approved?</t>
  </si>
  <si>
    <t>Reductions</t>
  </si>
  <si>
    <t>What percentage of the charter school's student population is special education?</t>
  </si>
  <si>
    <t>Compare the Charter School's prior year Unaudited Actuals to Current Year Budget. Does the Current Year Budget seem reasonable?</t>
  </si>
  <si>
    <t>What STRS and/or PERS employer contribution rates were used?</t>
  </si>
  <si>
    <t>STRS</t>
  </si>
  <si>
    <t>Charter Assumption</t>
  </si>
  <si>
    <t>Approved Rate</t>
  </si>
  <si>
    <t>PERS</t>
  </si>
  <si>
    <t>If the charter school is planning for increases or decreases to staffing levels, please provide information here.</t>
  </si>
  <si>
    <t>Salary Incr/Decr
Yes or No</t>
  </si>
  <si>
    <t>%</t>
  </si>
  <si>
    <t>Certificated</t>
  </si>
  <si>
    <t xml:space="preserve">Classified            </t>
  </si>
  <si>
    <t>Mgmt/Oth</t>
  </si>
  <si>
    <t>DEBT/LIABILITIES</t>
  </si>
  <si>
    <t>CASH FLOW PROJECTIONS:</t>
  </si>
  <si>
    <t>Beginning Cash</t>
  </si>
  <si>
    <t>Cash Flow
Ending Cash Balance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</si>
  <si>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</si>
  <si>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</si>
  <si>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</si>
  <si>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</si>
  <si>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</si>
  <si>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</si>
  <si>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</si>
  <si>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</si>
  <si>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</si>
  <si>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</si>
  <si>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</si>
  <si>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</si>
  <si>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Date/Comment</t>
  </si>
  <si>
    <t>Follow-up Comments from Previous Reports:</t>
  </si>
  <si>
    <t>Authorizing District:</t>
  </si>
  <si>
    <t>P2 ADA</t>
  </si>
  <si>
    <t>Yes/No</t>
  </si>
  <si>
    <t>2. Growth is &lt;= 3 year Average</t>
  </si>
  <si>
    <t>Matches charter reports?</t>
  </si>
  <si>
    <t>Enrollment Cap</t>
  </si>
  <si>
    <t>Yes</t>
  </si>
  <si>
    <t>Historical 3 Year Average</t>
  </si>
  <si>
    <t>No</t>
  </si>
  <si>
    <t>Yes for "Going Concern" means the charter has resources necessary to continue to operate indefinately.</t>
  </si>
  <si>
    <t>P2 ADA Growth</t>
  </si>
  <si>
    <t>Audit Adjustment</t>
  </si>
  <si>
    <t>Restatements &amp;</t>
  </si>
  <si>
    <t>DEFICIT SPENDING TREND</t>
  </si>
  <si>
    <t>Unrestricted deficit spending in 2 or more consecutive years?    (Yes or No)</t>
  </si>
  <si>
    <t>Reserve Standard % and $</t>
  </si>
  <si>
    <t>Reserve %</t>
  </si>
  <si>
    <t>4b. Amount Designated for REU (9789)</t>
  </si>
  <si>
    <t>4c. Undesignated/Unappropriated (9790)</t>
  </si>
  <si>
    <t>4a. Amounts Non Spendable, Restricted, Committed (971X, 9740, 9750, 9760, 9780)</t>
  </si>
  <si>
    <t>Positive - Charter will meet it's financial obligations in current and 2 subsequent years</t>
  </si>
  <si>
    <t>Qualified - Charter may not meet its financial obligations for current or two subsequent years</t>
  </si>
  <si>
    <t>Negative -  Charter wil be unable to meet its financial obligations for the remainder of the current year or for the subsequent fiscal year</t>
  </si>
  <si>
    <t>Select from drop down list</t>
  </si>
  <si>
    <t>Authorizer Certification:</t>
  </si>
  <si>
    <t>Select From List</t>
  </si>
  <si>
    <t>LCFF Calculator Actual ADA</t>
  </si>
  <si>
    <t>LCFF Calculator Enrollment</t>
  </si>
  <si>
    <t>LCFF Calculator Funded ADA</t>
  </si>
  <si>
    <t>LCFF Calculator Total Phase-In Entitlement (obj 8011-8099)</t>
  </si>
  <si>
    <t>LCFF Calculator Unduplicated Count</t>
  </si>
  <si>
    <t>Unrestricted Fund Balance</t>
  </si>
  <si>
    <t>Does budgeted LCFF revenue match LCFF calculator?</t>
  </si>
  <si>
    <t>Do ADA projections in reporting template match LCFF calculator?</t>
  </si>
  <si>
    <t>Do Enrollment projections in reporting template match LCFF calculator?</t>
  </si>
  <si>
    <t>Reserve Standard Met/Not Met?</t>
  </si>
  <si>
    <t>In Lieu Tax Amount (8096 - MYP Budget Summary)</t>
  </si>
  <si>
    <t>Standard</t>
  </si>
  <si>
    <t>Exceeds Standard</t>
  </si>
  <si>
    <t xml:space="preserve">The standard for deficit spending is not more than one-third (1/3) of the charter's available unrestricted reserve percentage. </t>
  </si>
  <si>
    <t>AB602 Revenue</t>
  </si>
  <si>
    <t>Unrestricted Contribution to SPED</t>
  </si>
  <si>
    <t>Other SPED Revenue</t>
  </si>
  <si>
    <t xml:space="preserve">  Total SPED Funding</t>
  </si>
  <si>
    <t>SPED Expenditures</t>
  </si>
  <si>
    <t>LABOR</t>
  </si>
  <si>
    <t>Certificated Salaries</t>
  </si>
  <si>
    <t>Classified Salaries</t>
  </si>
  <si>
    <t>Benefits</t>
  </si>
  <si>
    <t>Books &amp; Supplies</t>
  </si>
  <si>
    <t>Contracts &amp; Services</t>
  </si>
  <si>
    <t>Capital Outlay</t>
  </si>
  <si>
    <t>Other Outgo</t>
  </si>
  <si>
    <t xml:space="preserve">  Total</t>
  </si>
  <si>
    <t>Understated?</t>
  </si>
  <si>
    <t>Salaries</t>
  </si>
  <si>
    <t>H&amp;W Rate*Cert FTE</t>
  </si>
  <si>
    <t>H&amp;W Rate*Class FTE</t>
  </si>
  <si>
    <t>Estimated Benefit Costs</t>
  </si>
  <si>
    <t>Labor Negotions (If known)</t>
  </si>
  <si>
    <t>Rent, Elec, Gas, Other</t>
  </si>
  <si>
    <t>Oversight Fees, Admn Contract, Other Contract</t>
  </si>
  <si>
    <t>Minimum Unrest Contracts and Services Budget</t>
  </si>
  <si>
    <t>Budgeted Unrest Contracts and Services</t>
  </si>
  <si>
    <t>Authorizer's Estimate of In-Lieu</t>
  </si>
  <si>
    <t>For SELPA services, is the Charter under School District, or a member LEA?</t>
  </si>
  <si>
    <t>RESERVES</t>
  </si>
  <si>
    <t>OVERVIEW</t>
  </si>
  <si>
    <t>In-Lieu Property Tax</t>
  </si>
  <si>
    <t>2. SPECIAL EDUCATION PROGRAM</t>
  </si>
  <si>
    <t>3. EXPENDITURES</t>
  </si>
  <si>
    <t>Unrestricted and Restricted</t>
  </si>
  <si>
    <t>CONTRACTS</t>
  </si>
  <si>
    <t>Classified</t>
  </si>
  <si>
    <t>Teacher</t>
  </si>
  <si>
    <t>Ave Salary /FTE</t>
  </si>
  <si>
    <t>Other Certificated</t>
  </si>
  <si>
    <t>Certificated Management</t>
  </si>
  <si>
    <t>Classified Non-Management</t>
  </si>
  <si>
    <t>No. of FTE</t>
  </si>
  <si>
    <t>Classified Management</t>
  </si>
  <si>
    <t>Budget</t>
  </si>
  <si>
    <t>Budgeted Benefits</t>
  </si>
  <si>
    <t>Attach letter to Charter School advising them of Positive status and giving pertinent feedback</t>
  </si>
  <si>
    <r>
      <t xml:space="preserve">Attach letter to Charter School advising them of significant concerns and required actions.  </t>
    </r>
    <r>
      <rPr>
        <i/>
        <sz val="12"/>
        <rFont val="Verdana"/>
        <family val="2"/>
      </rPr>
      <t>Identify concerns in boxes below.</t>
    </r>
  </si>
  <si>
    <t>2018-19</t>
  </si>
  <si>
    <t>2023-24</t>
  </si>
  <si>
    <t>Form Debt</t>
  </si>
  <si>
    <t>Audit Report</t>
  </si>
  <si>
    <t>If so, please list below</t>
  </si>
  <si>
    <t>Budgeted Debt Service Payments</t>
  </si>
  <si>
    <t xml:space="preserve">  Form Debt vs Budget Variance</t>
  </si>
  <si>
    <t xml:space="preserve">  Budgeted Debt Service vs Audit Report</t>
  </si>
  <si>
    <t>Technical Comments / Calls / Letters</t>
  </si>
  <si>
    <r>
      <rPr>
        <b/>
        <i/>
        <sz val="11"/>
        <color theme="8" tint="0.39997558519241921"/>
        <rFont val="Verdana"/>
        <family val="2"/>
      </rPr>
      <t>Complete Blue Sections ONLY</t>
    </r>
    <r>
      <rPr>
        <b/>
        <i/>
        <sz val="11"/>
        <color rgb="FFFFFF00"/>
        <rFont val="Verdana"/>
        <family val="2"/>
      </rPr>
      <t>, all others are filled by formula.</t>
    </r>
  </si>
  <si>
    <t>Variance $</t>
  </si>
  <si>
    <t>Variance %</t>
  </si>
  <si>
    <t>1. Does the Charter School carry Long Term Debt Obligations (Yes or No)?</t>
  </si>
  <si>
    <t>1. Revenues and Other Sources</t>
  </si>
  <si>
    <t>2. Expenditures and Other Uses</t>
  </si>
  <si>
    <r>
      <t xml:space="preserve">Comments:  </t>
    </r>
    <r>
      <rPr>
        <i/>
        <sz val="11"/>
        <rFont val="Verdana"/>
        <family val="2"/>
      </rPr>
      <t>Are all audit adjustments property recorded, does adjusted beginning fund balance for current year (restatements + audit adjustments + Unaudited Actual PY ending bal) match prior year audit report?  Any other issues?</t>
    </r>
  </si>
  <si>
    <r>
      <t xml:space="preserve">Comments:  </t>
    </r>
    <r>
      <rPr>
        <i/>
        <sz val="11"/>
        <rFont val="Verdana"/>
        <family val="2"/>
      </rPr>
      <t>Deficit spending, restatements, audit adjustments, and any other issues of significance or concern:</t>
    </r>
  </si>
  <si>
    <r>
      <t xml:space="preserve">Comments: </t>
    </r>
    <r>
      <rPr>
        <i/>
        <sz val="11"/>
        <rFont val="Verdana"/>
        <family val="2"/>
      </rPr>
      <t>Deficit spending (one-time or ongoing), restatements, audit adjustments, and any other issues of significance or concern:</t>
    </r>
  </si>
  <si>
    <r>
      <t xml:space="preserve">Comments: </t>
    </r>
    <r>
      <rPr>
        <i/>
        <sz val="11"/>
        <rFont val="Verdana"/>
        <family val="2"/>
      </rPr>
      <t>If ADA/Enrollment ration not meeting standards - Is charter new and still expanding?  Explainable growth outside trend?  Concerns?</t>
    </r>
  </si>
  <si>
    <r>
      <t>Comments: Are r</t>
    </r>
    <r>
      <rPr>
        <i/>
        <sz val="11"/>
        <rFont val="Verdana"/>
        <family val="2"/>
      </rPr>
      <t>eserves sufficient for current and 2 subsequent years?  Are there excess reserves, why?</t>
    </r>
  </si>
  <si>
    <t>Debt Service</t>
  </si>
  <si>
    <t>Dollars</t>
  </si>
  <si>
    <t>Unrestricted Expenditures Budgeted</t>
  </si>
  <si>
    <t>Percentages</t>
  </si>
  <si>
    <r>
      <rPr>
        <sz val="11"/>
        <rFont val="Verdana"/>
        <family val="2"/>
      </rPr>
      <t>Comments:</t>
    </r>
    <r>
      <rPr>
        <b/>
        <sz val="11"/>
        <rFont val="Verdana"/>
        <family val="2"/>
      </rPr>
      <t xml:space="preserve"> </t>
    </r>
    <r>
      <rPr>
        <i/>
        <sz val="11"/>
        <rFont val="Verdana"/>
        <family val="2"/>
      </rPr>
      <t>Are costs reasonable? Does Contracts Budget look reasonable?</t>
    </r>
  </si>
  <si>
    <t>Calls / Emails / Letters Sent:</t>
  </si>
  <si>
    <t>Instructions:</t>
  </si>
  <si>
    <t xml:space="preserve">1.  Open the charter's reporting workbook and go to the Data sheet for the period to be reviewed (ie Budget, 1st Interim, or 2nd Interim) </t>
  </si>
  <si>
    <t>2.  Select from cell A1..E148, copy</t>
  </si>
  <si>
    <t>3.  Go to the Data worksheet within this file and paste Values (not formulas).</t>
  </si>
  <si>
    <t>4.  Go to the Review worksheet within this file and data enter or select from drop down boxes in blue highlighted cells.</t>
  </si>
  <si>
    <t>https://www.sbcss.k12.ca.us/index.php/business-services/business-advisory-services/charter-schools-financial</t>
  </si>
  <si>
    <t>San Bernardino County Charter Budget &amp; Interim Review Template</t>
  </si>
  <si>
    <r>
      <t xml:space="preserve">To be used in conjunction with </t>
    </r>
    <r>
      <rPr>
        <b/>
        <sz val="10"/>
        <rFont val="Arial"/>
        <family val="2"/>
      </rPr>
      <t>San Bernardino County's Charter Budget and Interim Reporting Template</t>
    </r>
    <r>
      <rPr>
        <sz val="10"/>
        <rFont val="Arial"/>
        <family val="2"/>
      </rPr>
      <t xml:space="preserve"> found at:</t>
    </r>
  </si>
  <si>
    <t>This worksheet is populated largely with data from the Charter's Adopted and/or Interim Budget Workbook and formulas within this workbook.</t>
  </si>
  <si>
    <t>If you find what you believe to be formula errors or if you make improvements to the worksheet, please notify annette.baker@sbcss.net</t>
  </si>
  <si>
    <t>To protect accidental changes to formulas and conditional formating, this workbook is locked except for data entry cells.</t>
  </si>
  <si>
    <t>You may want/need to make changes to formulas or format.  To unlock a worksheet within the workbook, right click on the appropriate tab, select unprotect, and hit enter.  There is no password needed to unlock these worksheets.</t>
  </si>
  <si>
    <r>
      <t xml:space="preserve">Amount
</t>
    </r>
    <r>
      <rPr>
        <sz val="8"/>
        <rFont val="Verdana"/>
        <family val="2"/>
      </rPr>
      <t>(if decrease, enter as negative number)</t>
    </r>
  </si>
  <si>
    <t xml:space="preserve">Standard: ADA to Enrollment Ratio should be no more than 3 year historical average plus .5%. </t>
  </si>
  <si>
    <t>2021-22</t>
  </si>
  <si>
    <t>Other Pay, Stipends, Extra Pay</t>
  </si>
  <si>
    <t>Cert FTE * Ave $ + Other Pay, Stipends, Xtra Pay</t>
  </si>
  <si>
    <t>Class FTE * Ave $ + Other Pay, Stipends, Xtra Pay</t>
  </si>
  <si>
    <t>STRS Rate*Cert Sal</t>
  </si>
  <si>
    <t>If template has been modified mid fiscal year, changes are identified below:</t>
  </si>
  <si>
    <t>2024-25</t>
  </si>
  <si>
    <t>Unrestricted Deficit Spending Standard</t>
  </si>
  <si>
    <t>PERS Rate*Class Sal or Ret/EE*FTE</t>
  </si>
  <si>
    <t>Prior Year</t>
  </si>
  <si>
    <t>Cert Bud*Medi, UE, WC Rate</t>
  </si>
  <si>
    <t>Class Bud*FICA, Medi, UE, WC Rate</t>
  </si>
  <si>
    <t>Per ADA Impact to Budget</t>
  </si>
  <si>
    <r>
      <t xml:space="preserve">Comments: </t>
    </r>
    <r>
      <rPr>
        <i/>
        <sz val="11"/>
        <rFont val="Verdana"/>
        <family val="2"/>
      </rPr>
      <t>Does labor budget look reasonable?  Do FTE changes include all known personel inc/dec?  Are per EE cost reasonable based on step/col and any known sal inc/dec?</t>
    </r>
  </si>
  <si>
    <t>LABOR (continued)</t>
  </si>
  <si>
    <t>Benefit Ratios</t>
  </si>
  <si>
    <t>Total Salaries</t>
  </si>
  <si>
    <t>Total Benefits</t>
  </si>
  <si>
    <t>Benefits/Sal %</t>
  </si>
  <si>
    <t>Bene % deviates by more than 5% from Historical Ave</t>
  </si>
  <si>
    <t>Variance</t>
  </si>
  <si>
    <r>
      <t xml:space="preserve">Comments:  </t>
    </r>
    <r>
      <rPr>
        <i/>
        <sz val="11"/>
        <rFont val="Verdana"/>
        <family val="2"/>
      </rPr>
      <t>Has the charter school budgeted for special education reasonably in all years?</t>
    </r>
  </si>
  <si>
    <r>
      <t xml:space="preserve">Comments: </t>
    </r>
    <r>
      <rPr>
        <i/>
        <sz val="11"/>
        <rFont val="Verdana"/>
        <family val="2"/>
      </rPr>
      <t>Details of reduction plan, why?</t>
    </r>
  </si>
  <si>
    <r>
      <t xml:space="preserve">Comments:  </t>
    </r>
    <r>
      <rPr>
        <i/>
        <sz val="11"/>
        <rFont val="Verdana"/>
        <family val="2"/>
      </rPr>
      <t>Are differences between Est Benefit Costs calculated based on assumptions and Charter Budgeted Benefits explainable?</t>
    </r>
  </si>
  <si>
    <r>
      <t xml:space="preserve">Comments:  </t>
    </r>
    <r>
      <rPr>
        <i/>
        <sz val="11"/>
        <rFont val="Verdana"/>
        <family val="2"/>
      </rPr>
      <t>Does cash flow contain errors that materially effect ending cash balances?  Are cash balances sufficient in all months?</t>
    </r>
  </si>
  <si>
    <t>5. Total Reserve for Economic Uncertainties &amp; Undesignated/Unappropriated (9789, 9790)</t>
  </si>
  <si>
    <t>10/12/2022 Modified cells E152, G152, and I152 to reference current year rather than prior year on the Data tab</t>
  </si>
  <si>
    <t>Facility and Admin Services Agreement Assumptions vs Contract and Services Budget</t>
  </si>
  <si>
    <t>10/7/2022 Modified label and changed formula in E153 to reference current year rather than prior year on the Data tab</t>
  </si>
  <si>
    <t>11/3/2022 Corrected formulas in cells E47-52 and H47-52</t>
  </si>
  <si>
    <t>Rev 11/3/2022</t>
  </si>
  <si>
    <r>
      <t xml:space="preserve">Comments: </t>
    </r>
    <r>
      <rPr>
        <i/>
        <sz val="11"/>
        <rFont val="Verdana"/>
        <family val="2"/>
      </rPr>
      <t>Are deviations from historical average or trend explainable?</t>
    </r>
  </si>
  <si>
    <t>2022-23</t>
  </si>
  <si>
    <t>Alta Vista Innovation High School</t>
  </si>
  <si>
    <t>Lucerne Valley</t>
  </si>
  <si>
    <t>Unduplicated Count</t>
  </si>
  <si>
    <t>UPP (Rolling)</t>
  </si>
  <si>
    <t>LCFF</t>
  </si>
  <si>
    <t>Teacher FTE</t>
  </si>
  <si>
    <t>Other Cert FTE</t>
  </si>
  <si>
    <t>Cert Mgt FTE</t>
  </si>
  <si>
    <t>Class FTE</t>
  </si>
  <si>
    <t>Class MGMT FTE</t>
  </si>
  <si>
    <t xml:space="preserve">Teacher Ave salary Per FTE </t>
  </si>
  <si>
    <t>Other Cert Staff salary Per FTE</t>
  </si>
  <si>
    <t>Cert Mgt salary Per FTE</t>
  </si>
  <si>
    <t>Cert Other Pay, Stipends, Extra Pay</t>
  </si>
  <si>
    <t>Class Ave salary Per FTE</t>
  </si>
  <si>
    <t>Class Mgmt Ave salary Per FTE</t>
  </si>
  <si>
    <t>Class Other Pay, Stipends, Extra Pay</t>
  </si>
  <si>
    <t>Class H&amp;W/EE</t>
  </si>
  <si>
    <t>Cert H&amp;W/EE</t>
  </si>
  <si>
    <t>STRS Rate</t>
  </si>
  <si>
    <t>PERS Rate</t>
  </si>
  <si>
    <t>Retirement Cost per Cert Employee</t>
  </si>
  <si>
    <t>Retirement Cost per Class Employee</t>
  </si>
  <si>
    <t>FICA</t>
  </si>
  <si>
    <t>Medi</t>
  </si>
  <si>
    <t>Unemployment</t>
  </si>
  <si>
    <t>Workers Comp</t>
  </si>
  <si>
    <t>Unrestricted FUND BALANCE</t>
  </si>
  <si>
    <t>Beginning Balance at Adopted Budget 9791</t>
  </si>
  <si>
    <t>Adjustments for Unaudited Actuals 9791</t>
  </si>
  <si>
    <t xml:space="preserve">  Beg Fund Balance at Unaudited Actuals</t>
  </si>
  <si>
    <t>Adjustments for Audit 9793</t>
  </si>
  <si>
    <t>Adjustments for Restatements 9795</t>
  </si>
  <si>
    <t xml:space="preserve">  Beginning Fund Balance as per Audit Report +/- Restatements</t>
  </si>
  <si>
    <t>Ending Balance 9790</t>
  </si>
  <si>
    <t>Revolving Cash 9711</t>
  </si>
  <si>
    <t>Stores 9711</t>
  </si>
  <si>
    <t>Prepaid Expenditures 9713</t>
  </si>
  <si>
    <t>All Others 9719</t>
  </si>
  <si>
    <t>Committed - Stabilization Arrangements 9750</t>
  </si>
  <si>
    <t>Committed - Other 9760</t>
  </si>
  <si>
    <t>Assignments 9780</t>
  </si>
  <si>
    <t>Reserve for Ecomonic Uncertainties 9789</t>
  </si>
  <si>
    <t>Undesignated/Unappropriated Amount/Unrestricted Net Position 9790</t>
  </si>
  <si>
    <t>Restricted FUND BALANCE</t>
  </si>
  <si>
    <t>LCFF 8011</t>
  </si>
  <si>
    <t>EPA 8011</t>
  </si>
  <si>
    <t>State Aid - Prior Year 8019</t>
  </si>
  <si>
    <t>In Lieu Property Taxes 8096</t>
  </si>
  <si>
    <t>Reserve Standard (unless different standard identified in MOU)</t>
  </si>
  <si>
    <t>If MOU contains a Reserve Standard other than above</t>
  </si>
  <si>
    <t>Available Fund Balance %</t>
  </si>
  <si>
    <t>Deficit Spending Standard</t>
  </si>
  <si>
    <t>Deficit Spending %</t>
  </si>
  <si>
    <t>Unrestricted Total Rev and Funding Sources</t>
  </si>
  <si>
    <t>Unrestricted Total Exp and Other Uses</t>
  </si>
  <si>
    <t>Restricted Total Rev and Funding Sources</t>
  </si>
  <si>
    <t>Restricted Total Exp and Other Uses</t>
  </si>
  <si>
    <t>What % of student population is Special Ed</t>
  </si>
  <si>
    <t>Charter under School District, or a member LEA for SELPA services?</t>
  </si>
  <si>
    <t>Other Special Ed Revenue</t>
  </si>
  <si>
    <t>Unrestricted contribution to Special Ed</t>
  </si>
  <si>
    <t>Total Special Ed Funding</t>
  </si>
  <si>
    <t>Special Ed Expenditures</t>
  </si>
  <si>
    <t>Unrestricted Exp</t>
  </si>
  <si>
    <t>Debt Service (see Debt Form)</t>
  </si>
  <si>
    <t>Restricted Exp</t>
  </si>
  <si>
    <t>Rent</t>
  </si>
  <si>
    <t>Electricity</t>
  </si>
  <si>
    <t>Heating (gas)</t>
  </si>
  <si>
    <t>Other</t>
  </si>
  <si>
    <t>Oversight Fees to Sponsor</t>
  </si>
  <si>
    <t>Administive Service Contract</t>
  </si>
  <si>
    <t>Other Contracted costs</t>
  </si>
  <si>
    <t>Debt</t>
  </si>
  <si>
    <t>State School Building Loans</t>
  </si>
  <si>
    <t>Charter School Start-up Loans</t>
  </si>
  <si>
    <t>Other Post Employment Benefits</t>
  </si>
  <si>
    <t>Compensated Absences</t>
  </si>
  <si>
    <t>Bank Line of Credit Loans</t>
  </si>
  <si>
    <t>Municipal Lease</t>
  </si>
  <si>
    <t>Capital Lease</t>
  </si>
  <si>
    <t>Inter-Agency Borrowing</t>
  </si>
  <si>
    <t/>
  </si>
  <si>
    <t>Cash Flow</t>
  </si>
  <si>
    <t>PY</t>
  </si>
  <si>
    <t>CY</t>
  </si>
  <si>
    <t>SY1</t>
  </si>
  <si>
    <t>SY2</t>
  </si>
  <si>
    <t>El Dorado SELPA</t>
  </si>
  <si>
    <t>2nd Interim</t>
  </si>
  <si>
    <t>Peter Livingston</t>
  </si>
  <si>
    <t>Superintendent</t>
  </si>
  <si>
    <t>760-248-6108</t>
  </si>
  <si>
    <t>peter_livingston@lucernevalleyusd.org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</si>
</sst>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%"/>
    <numFmt numFmtId="167" formatCode="_(&quot;$&quot;* #,##0_);_(&quot;$&quot;* \(#,##0\);_(&quot;$&quot;* &quot;-&quot;??_);_(@_)"/>
    <numFmt numFmtId="168" formatCode="0.00_);[Red]\(0.00\)"/>
    <numFmt numFmtId="169" formatCode="m/d;@"/>
    <numFmt numFmtId="170" formatCode="0.00000%"/>
  </numFmts>
  <fonts count="49" x14ac:knownFonts="1">
    <font>
      <sz val="10"/>
      <name val="Arial"/>
    </font>
    <font>
      <sz val="10"/>
      <name val="Arial"/>
      <family val="2"/>
    </font>
    <font>
      <sz val="14"/>
      <name val="Wingdings"/>
      <charset val="2"/>
    </font>
    <font>
      <b/>
      <sz val="14"/>
      <name val="Verdana"/>
      <family val="2"/>
    </font>
    <font>
      <sz val="12"/>
      <name val="Verdana"/>
      <family val="2"/>
    </font>
    <font>
      <sz val="9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sz val="9"/>
      <color indexed="10"/>
      <name val="Verdana"/>
      <family val="2"/>
    </font>
    <font>
      <b/>
      <sz val="12"/>
      <name val="Verdana"/>
      <family val="2"/>
    </font>
    <font>
      <b/>
      <sz val="12"/>
      <color indexed="10"/>
      <name val="Verdana"/>
      <family val="2"/>
    </font>
    <font>
      <b/>
      <i/>
      <sz val="12"/>
      <name val="Verdana"/>
      <family val="2"/>
    </font>
    <font>
      <i/>
      <sz val="12"/>
      <name val="Verdana"/>
      <family val="2"/>
    </font>
    <font>
      <i/>
      <sz val="10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b/>
      <sz val="10"/>
      <name val="Verdana"/>
      <family val="2"/>
    </font>
    <font>
      <sz val="11"/>
      <name val="Verdana"/>
      <family val="2"/>
    </font>
    <font>
      <i/>
      <sz val="11"/>
      <name val="Verdana"/>
      <family val="2"/>
    </font>
    <font>
      <b/>
      <sz val="11"/>
      <name val="Verdana"/>
      <family val="2"/>
    </font>
    <font>
      <b/>
      <u/>
      <sz val="14"/>
      <name val="Verdana"/>
      <family val="2"/>
    </font>
    <font>
      <b/>
      <i/>
      <sz val="11"/>
      <name val="Verdana"/>
      <family val="2"/>
    </font>
    <font>
      <b/>
      <sz val="11"/>
      <color indexed="10"/>
      <name val="Verdana"/>
      <family val="2"/>
    </font>
    <font>
      <b/>
      <i/>
      <sz val="10"/>
      <name val="Verdana"/>
      <family val="2"/>
    </font>
    <font>
      <b/>
      <sz val="9"/>
      <name val="Verdana"/>
      <family val="2"/>
    </font>
    <font>
      <b/>
      <sz val="12"/>
      <color rgb="FFFF0000"/>
      <name val="Verdana"/>
      <family val="2"/>
    </font>
    <font>
      <b/>
      <i/>
      <sz val="11"/>
      <color rgb="FFFFFF00"/>
      <name val="Verdana"/>
      <family val="2"/>
    </font>
    <font>
      <sz val="12"/>
      <color rgb="FFFFFF00"/>
      <name val="Verdana"/>
      <family val="2"/>
    </font>
    <font>
      <b/>
      <i/>
      <sz val="9"/>
      <color rgb="FFFFFF00"/>
      <name val="Verdana"/>
      <family val="2"/>
    </font>
    <font>
      <sz val="9"/>
      <color rgb="FFFFFF00"/>
      <name val="Verdana"/>
      <family val="2"/>
    </font>
    <font>
      <b/>
      <i/>
      <sz val="11"/>
      <color theme="8" tint="0.39997558519241921"/>
      <name val="Verdana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imes New Roman"/>
      <family val="1"/>
    </font>
    <font>
      <b/>
      <sz val="10"/>
      <name val="Arial"/>
      <family val="2"/>
    </font>
    <font>
      <sz val="8"/>
      <name val="Arial"/>
      <family val="2"/>
    </font>
    <font>
      <sz val="10"/>
      <color theme="0" tint="-0.34998626667073579"/>
      <name val="Arial"/>
      <family val="2"/>
    </font>
    <font>
      <b/>
      <u/>
      <sz val="10"/>
      <name val="Arial"/>
      <family val="2"/>
    </font>
    <font>
      <sz val="8"/>
      <name val="Verdana"/>
      <family val="2"/>
    </font>
    <font>
      <b/>
      <sz val="10"/>
      <color rgb="FF00B050"/>
      <name val="Arial"/>
      <family val="2"/>
    </font>
    <font>
      <b/>
      <sz val="8"/>
      <color rgb="FF00B050"/>
      <name val="Arial"/>
      <family val="2"/>
    </font>
    <font>
      <b/>
      <sz val="8"/>
      <color rgb="FF00B050"/>
      <name val="Verdana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b/>
      <sz val="11"/>
      <color rgb="FFFF0000"/>
      <name val="Verdana"/>
      <family val="2"/>
    </font>
    <font>
      <sz val="10"/>
      <color rgb="FF00B05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5FFFF"/>
        <bgColor indexed="64"/>
      </patternFill>
    </fill>
    <fill>
      <patternFill patternType="solid">
        <fgColor rgb="FFB7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BD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" fillId="0" borderId="0"/>
  </cellStyleXfs>
  <cellXfs count="757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8" fillId="0" borderId="0" xfId="0" applyFont="1"/>
    <xf numFmtId="0" fontId="5" fillId="0" borderId="0" xfId="0" applyFont="1"/>
    <xf numFmtId="0" fontId="4" fillId="0" borderId="0" xfId="0" applyFont="1" applyBorder="1"/>
    <xf numFmtId="0" fontId="13" fillId="0" borderId="0" xfId="0" applyFont="1"/>
    <xf numFmtId="0" fontId="13" fillId="0" borderId="0" xfId="0" applyFont="1" applyProtection="1"/>
    <xf numFmtId="0" fontId="12" fillId="0" borderId="0" xfId="0" applyFont="1" applyBorder="1"/>
    <xf numFmtId="0" fontId="5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center"/>
    </xf>
    <xf numFmtId="0" fontId="18" fillId="0" borderId="0" xfId="0" applyFont="1"/>
    <xf numFmtId="10" fontId="8" fillId="0" borderId="0" xfId="0" applyNumberFormat="1" applyFont="1" applyAlignment="1">
      <alignment horizontal="right"/>
    </xf>
    <xf numFmtId="0" fontId="8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37" fontId="4" fillId="0" borderId="0" xfId="0" applyNumberFormat="1" applyFont="1"/>
    <xf numFmtId="0" fontId="20" fillId="0" borderId="0" xfId="0" applyFont="1" applyAlignment="1">
      <alignment horizontal="left"/>
    </xf>
    <xf numFmtId="0" fontId="18" fillId="0" borderId="0" xfId="0" applyFont="1" applyBorder="1"/>
    <xf numFmtId="0" fontId="10" fillId="0" borderId="0" xfId="0" applyFont="1" applyAlignment="1">
      <alignment horizontal="left"/>
    </xf>
    <xf numFmtId="0" fontId="14" fillId="0" borderId="0" xfId="0" applyFont="1"/>
    <xf numFmtId="0" fontId="20" fillId="0" borderId="0" xfId="0" applyFont="1"/>
    <xf numFmtId="0" fontId="4" fillId="0" borderId="0" xfId="0" applyFont="1" applyFill="1"/>
    <xf numFmtId="0" fontId="10" fillId="0" borderId="0" xfId="0" applyFont="1" applyFill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8" fillId="0" borderId="0" xfId="0" applyFont="1" applyFill="1"/>
    <xf numFmtId="0" fontId="5" fillId="0" borderId="0" xfId="0" applyFont="1" applyFill="1" applyBorder="1" applyAlignment="1" applyProtection="1">
      <alignment horizontal="center"/>
      <protection locked="0"/>
    </xf>
    <xf numFmtId="0" fontId="20" fillId="0" borderId="0" xfId="0" quotePrefix="1" applyFont="1" applyAlignment="1">
      <alignment horizontal="center"/>
    </xf>
    <xf numFmtId="0" fontId="18" fillId="0" borderId="0" xfId="0" applyFont="1" applyAlignment="1">
      <alignment horizontal="center"/>
    </xf>
    <xf numFmtId="10" fontId="18" fillId="0" borderId="1" xfId="3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quotePrefix="1" applyFont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Fill="1" applyBorder="1" applyAlignment="1">
      <alignment horizontal="centerContinuous"/>
    </xf>
    <xf numFmtId="0" fontId="5" fillId="0" borderId="0" xfId="0" applyFont="1" applyFill="1" applyBorder="1" applyProtection="1">
      <protection locked="0"/>
    </xf>
    <xf numFmtId="0" fontId="16" fillId="0" borderId="0" xfId="0" applyFont="1" applyBorder="1"/>
    <xf numFmtId="4" fontId="18" fillId="0" borderId="0" xfId="0" applyNumberFormat="1" applyFont="1" applyBorder="1" applyAlignment="1">
      <alignment horizontal="right"/>
    </xf>
    <xf numFmtId="0" fontId="26" fillId="0" borderId="0" xfId="0" applyFont="1"/>
    <xf numFmtId="0" fontId="5" fillId="9" borderId="1" xfId="0" applyFont="1" applyFill="1" applyBorder="1" applyAlignment="1" applyProtection="1">
      <alignment horizontal="center"/>
      <protection locked="0"/>
    </xf>
    <xf numFmtId="0" fontId="20" fillId="2" borderId="1" xfId="0" quotePrefix="1" applyFont="1" applyFill="1" applyBorder="1" applyAlignment="1" applyProtection="1">
      <alignment horizontal="center"/>
      <protection locked="0"/>
    </xf>
    <xf numFmtId="0" fontId="4" fillId="0" borderId="0" xfId="0" applyFont="1" applyFill="1" applyAlignment="1">
      <alignment horizontal="right"/>
    </xf>
    <xf numFmtId="0" fontId="20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44" fontId="18" fillId="2" borderId="25" xfId="2" applyFont="1" applyFill="1" applyBorder="1" applyAlignment="1" applyProtection="1">
      <alignment horizontal="center"/>
      <protection locked="0"/>
    </xf>
    <xf numFmtId="9" fontId="18" fillId="2" borderId="29" xfId="3" applyFont="1" applyFill="1" applyBorder="1" applyAlignment="1" applyProtection="1">
      <alignment horizontal="center"/>
      <protection locked="0"/>
    </xf>
    <xf numFmtId="44" fontId="18" fillId="2" borderId="27" xfId="2" applyFont="1" applyFill="1" applyBorder="1" applyAlignment="1" applyProtection="1">
      <alignment horizontal="center"/>
      <protection locked="0"/>
    </xf>
    <xf numFmtId="9" fontId="18" fillId="2" borderId="28" xfId="3" applyFont="1" applyFill="1" applyBorder="1" applyAlignment="1" applyProtection="1">
      <alignment horizontal="center"/>
      <protection locked="0"/>
    </xf>
    <xf numFmtId="0" fontId="20" fillId="0" borderId="32" xfId="0" applyFont="1" applyBorder="1" applyAlignment="1">
      <alignment horizontal="center" wrapText="1"/>
    </xf>
    <xf numFmtId="0" fontId="23" fillId="2" borderId="33" xfId="0" applyFont="1" applyFill="1" applyBorder="1" applyAlignment="1" applyProtection="1">
      <alignment horizontal="center" vertical="center"/>
      <protection locked="0"/>
    </xf>
    <xf numFmtId="0" fontId="23" fillId="2" borderId="34" xfId="0" applyFont="1" applyFill="1" applyBorder="1" applyAlignment="1" applyProtection="1">
      <alignment horizontal="center" vertical="center"/>
      <protection locked="0"/>
    </xf>
    <xf numFmtId="0" fontId="23" fillId="2" borderId="35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/>
    </xf>
    <xf numFmtId="0" fontId="17" fillId="0" borderId="0" xfId="0" applyFont="1"/>
    <xf numFmtId="0" fontId="20" fillId="2" borderId="16" xfId="0" quotePrefix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wrapText="1"/>
    </xf>
    <xf numFmtId="0" fontId="10" fillId="10" borderId="12" xfId="0" applyFont="1" applyFill="1" applyBorder="1" applyAlignment="1">
      <alignment vertical="center"/>
    </xf>
    <xf numFmtId="0" fontId="4" fillId="10" borderId="12" xfId="0" applyFont="1" applyFill="1" applyBorder="1" applyAlignment="1">
      <alignment vertical="center"/>
    </xf>
    <xf numFmtId="0" fontId="8" fillId="10" borderId="12" xfId="0" applyFont="1" applyFill="1" applyBorder="1" applyAlignment="1">
      <alignment vertical="center"/>
    </xf>
    <xf numFmtId="0" fontId="8" fillId="10" borderId="1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7" fillId="11" borderId="0" xfId="0" applyFont="1" applyFill="1" applyBorder="1" applyAlignment="1">
      <alignment horizontal="left" vertical="center"/>
    </xf>
    <xf numFmtId="0" fontId="28" fillId="11" borderId="0" xfId="0" applyFont="1" applyFill="1" applyBorder="1" applyAlignment="1">
      <alignment horizontal="center" vertical="center"/>
    </xf>
    <xf numFmtId="0" fontId="28" fillId="11" borderId="0" xfId="0" applyFont="1" applyFill="1" applyAlignment="1">
      <alignment horizontal="center" vertical="center"/>
    </xf>
    <xf numFmtId="0" fontId="29" fillId="11" borderId="0" xfId="0" applyFont="1" applyFill="1" applyBorder="1" applyAlignment="1">
      <alignment horizontal="center" vertical="center"/>
    </xf>
    <xf numFmtId="0" fontId="30" fillId="11" borderId="0" xfId="0" applyFont="1" applyFill="1" applyAlignment="1">
      <alignment horizontal="center" vertical="center"/>
    </xf>
    <xf numFmtId="40" fontId="0" fillId="0" borderId="0" xfId="0" applyNumberFormat="1"/>
    <xf numFmtId="0" fontId="1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8" fillId="0" borderId="0" xfId="0" applyFont="1" applyBorder="1" applyAlignment="1">
      <alignment horizontal="centerContinuous"/>
    </xf>
    <xf numFmtId="10" fontId="20" fillId="0" borderId="0" xfId="3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10" fontId="18" fillId="0" borderId="1" xfId="3" applyNumberFormat="1" applyFont="1" applyFill="1" applyBorder="1" applyAlignment="1">
      <alignment horizontal="center"/>
    </xf>
    <xf numFmtId="10" fontId="18" fillId="0" borderId="1" xfId="0" applyNumberFormat="1" applyFont="1" applyFill="1" applyBorder="1" applyAlignment="1">
      <alignment horizontal="center"/>
    </xf>
    <xf numFmtId="0" fontId="18" fillId="0" borderId="9" xfId="0" applyFont="1" applyFill="1" applyBorder="1"/>
    <xf numFmtId="10" fontId="18" fillId="0" borderId="9" xfId="0" applyNumberFormat="1" applyFont="1" applyFill="1" applyBorder="1" applyAlignment="1">
      <alignment horizontal="right"/>
    </xf>
    <xf numFmtId="0" fontId="18" fillId="0" borderId="9" xfId="0" applyFont="1" applyFill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18" fillId="0" borderId="4" xfId="0" applyFont="1" applyFill="1" applyBorder="1"/>
    <xf numFmtId="0" fontId="18" fillId="0" borderId="5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Continuous"/>
    </xf>
    <xf numFmtId="0" fontId="20" fillId="0" borderId="0" xfId="0" applyFont="1" applyBorder="1" applyAlignment="1">
      <alignment horizontal="centerContinuous" wrapText="1"/>
    </xf>
    <xf numFmtId="10" fontId="20" fillId="0" borderId="0" xfId="0" applyNumberFormat="1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left"/>
    </xf>
    <xf numFmtId="0" fontId="18" fillId="0" borderId="13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10" fontId="5" fillId="0" borderId="0" xfId="3" applyNumberFormat="1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10" fontId="18" fillId="5" borderId="1" xfId="3" applyNumberFormat="1" applyFont="1" applyFill="1" applyBorder="1" applyAlignment="1">
      <alignment horizontal="center"/>
    </xf>
    <xf numFmtId="38" fontId="19" fillId="5" borderId="1" xfId="0" applyNumberFormat="1" applyFont="1" applyFill="1" applyBorder="1" applyAlignment="1" applyProtection="1">
      <alignment horizontal="center"/>
    </xf>
    <xf numFmtId="0" fontId="35" fillId="0" borderId="0" xfId="0" applyFont="1"/>
    <xf numFmtId="0" fontId="22" fillId="0" borderId="0" xfId="0" applyFont="1" applyBorder="1" applyAlignment="1">
      <alignment wrapText="1"/>
    </xf>
    <xf numFmtId="0" fontId="1" fillId="0" borderId="0" xfId="0" applyFont="1"/>
    <xf numFmtId="37" fontId="0" fillId="0" borderId="0" xfId="0" applyNumberFormat="1"/>
    <xf numFmtId="0" fontId="36" fillId="0" borderId="0" xfId="0" applyFont="1"/>
    <xf numFmtId="0" fontId="17" fillId="0" borderId="4" xfId="0" applyFont="1" applyBorder="1" applyAlignment="1">
      <alignment horizontal="center"/>
    </xf>
    <xf numFmtId="10" fontId="5" fillId="5" borderId="13" xfId="0" applyNumberFormat="1" applyFont="1" applyFill="1" applyBorder="1" applyAlignment="1">
      <alignment horizontal="center"/>
    </xf>
    <xf numFmtId="10" fontId="5" fillId="5" borderId="44" xfId="0" applyNumberFormat="1" applyFont="1" applyFill="1" applyBorder="1" applyAlignment="1">
      <alignment horizontal="center"/>
    </xf>
    <xf numFmtId="3" fontId="18" fillId="0" borderId="0" xfId="0" applyNumberFormat="1" applyFont="1" applyBorder="1" applyAlignment="1">
      <alignment horizontal="right" indent="2"/>
    </xf>
    <xf numFmtId="10" fontId="18" fillId="0" borderId="14" xfId="3" applyNumberFormat="1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4" fillId="0" borderId="0" xfId="0" applyFont="1" applyBorder="1" applyAlignment="1">
      <alignment vertical="top" wrapText="1"/>
    </xf>
    <xf numFmtId="167" fontId="18" fillId="8" borderId="1" xfId="0" applyNumberFormat="1" applyFont="1" applyFill="1" applyBorder="1" applyAlignment="1" applyProtection="1">
      <alignment horizontal="center"/>
      <protection locked="0"/>
    </xf>
    <xf numFmtId="0" fontId="17" fillId="0" borderId="6" xfId="0" applyFont="1" applyFill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168" fontId="20" fillId="2" borderId="1" xfId="0" quotePrefix="1" applyNumberFormat="1" applyFont="1" applyFill="1" applyBorder="1" applyAlignment="1" applyProtection="1">
      <alignment horizontal="center"/>
      <protection locked="0"/>
    </xf>
    <xf numFmtId="0" fontId="4" fillId="0" borderId="9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/>
    </xf>
    <xf numFmtId="39" fontId="18" fillId="2" borderId="1" xfId="0" applyNumberFormat="1" applyFont="1" applyFill="1" applyBorder="1" applyAlignment="1" applyProtection="1">
      <alignment horizontal="right"/>
      <protection locked="0"/>
    </xf>
    <xf numFmtId="39" fontId="19" fillId="5" borderId="1" xfId="0" applyNumberFormat="1" applyFont="1" applyFill="1" applyBorder="1" applyAlignment="1" applyProtection="1">
      <alignment horizontal="right"/>
    </xf>
    <xf numFmtId="39" fontId="18" fillId="5" borderId="1" xfId="3" applyNumberFormat="1" applyFont="1" applyFill="1" applyBorder="1" applyAlignment="1">
      <alignment horizontal="right"/>
    </xf>
    <xf numFmtId="39" fontId="18" fillId="3" borderId="1" xfId="0" applyNumberFormat="1" applyFont="1" applyFill="1" applyBorder="1" applyAlignment="1" applyProtection="1">
      <alignment horizontal="right"/>
    </xf>
    <xf numFmtId="39" fontId="20" fillId="3" borderId="1" xfId="0" applyNumberFormat="1" applyFont="1" applyFill="1" applyBorder="1" applyAlignment="1" applyProtection="1">
      <alignment horizontal="right"/>
    </xf>
    <xf numFmtId="37" fontId="18" fillId="2" borderId="1" xfId="0" applyNumberFormat="1" applyFont="1" applyFill="1" applyBorder="1" applyAlignment="1" applyProtection="1">
      <alignment horizontal="right"/>
      <protection locked="0"/>
    </xf>
    <xf numFmtId="37" fontId="20" fillId="2" borderId="1" xfId="0" applyNumberFormat="1" applyFont="1" applyFill="1" applyBorder="1" applyAlignment="1" applyProtection="1">
      <alignment horizontal="center"/>
      <protection locked="0"/>
    </xf>
    <xf numFmtId="37" fontId="20" fillId="2" borderId="1" xfId="0" quotePrefix="1" applyNumberFormat="1" applyFont="1" applyFill="1" applyBorder="1" applyAlignment="1" applyProtection="1">
      <alignment horizontal="center"/>
      <protection locked="0"/>
    </xf>
    <xf numFmtId="37" fontId="18" fillId="2" borderId="15" xfId="0" quotePrefix="1" applyNumberFormat="1" applyFont="1" applyFill="1" applyBorder="1" applyAlignment="1" applyProtection="1">
      <alignment horizontal="right"/>
      <protection locked="0"/>
    </xf>
    <xf numFmtId="37" fontId="18" fillId="2" borderId="1" xfId="0" quotePrefix="1" applyNumberFormat="1" applyFont="1" applyFill="1" applyBorder="1" applyAlignment="1" applyProtection="1">
      <alignment horizontal="right"/>
      <protection locked="0"/>
    </xf>
    <xf numFmtId="37" fontId="20" fillId="2" borderId="1" xfId="0" quotePrefix="1" applyNumberFormat="1" applyFont="1" applyFill="1" applyBorder="1" applyAlignment="1" applyProtection="1">
      <alignment horizontal="right"/>
      <protection locked="0"/>
    </xf>
    <xf numFmtId="39" fontId="18" fillId="0" borderId="1" xfId="0" applyNumberFormat="1" applyFont="1" applyBorder="1" applyAlignment="1">
      <alignment horizontal="right"/>
    </xf>
    <xf numFmtId="37" fontId="18" fillId="0" borderId="14" xfId="0" applyNumberFormat="1" applyFont="1" applyBorder="1" applyAlignment="1">
      <alignment horizontal="right" indent="2"/>
    </xf>
    <xf numFmtId="37" fontId="18" fillId="0" borderId="1" xfId="0" applyNumberFormat="1" applyFont="1" applyBorder="1" applyAlignment="1">
      <alignment horizontal="right" indent="2"/>
    </xf>
    <xf numFmtId="0" fontId="18" fillId="0" borderId="18" xfId="0" applyFont="1" applyFill="1" applyBorder="1"/>
    <xf numFmtId="0" fontId="18" fillId="0" borderId="19" xfId="0" applyFont="1" applyFill="1" applyBorder="1"/>
    <xf numFmtId="0" fontId="18" fillId="0" borderId="17" xfId="0" applyFont="1" applyFill="1" applyBorder="1"/>
    <xf numFmtId="0" fontId="4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6" fillId="0" borderId="0" xfId="0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0" fillId="13" borderId="0" xfId="0" applyFill="1"/>
    <xf numFmtId="0" fontId="0" fillId="0" borderId="0" xfId="0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2" fillId="0" borderId="0" xfId="4"/>
    <xf numFmtId="0" fontId="39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 applyProtection="1">
      <alignment horizontal="centerContinuous"/>
    </xf>
    <xf numFmtId="0" fontId="4" fillId="0" borderId="0" xfId="0" applyFont="1" applyAlignment="1" applyProtection="1">
      <alignment horizontal="centerContinuous"/>
    </xf>
    <xf numFmtId="0" fontId="6" fillId="0" borderId="0" xfId="0" applyFont="1" applyAlignment="1" applyProtection="1">
      <alignment horizontal="centerContinuous"/>
    </xf>
    <xf numFmtId="0" fontId="21" fillId="0" borderId="0" xfId="0" applyFont="1" applyAlignment="1" applyProtection="1">
      <alignment horizontal="centerContinuous"/>
    </xf>
    <xf numFmtId="0" fontId="4" fillId="0" borderId="0" xfId="0" applyFont="1" applyProtection="1"/>
    <xf numFmtId="0" fontId="6" fillId="0" borderId="0" xfId="0" applyFont="1" applyAlignment="1" applyProtection="1">
      <alignment horizontal="right"/>
    </xf>
    <xf numFmtId="0" fontId="6" fillId="0" borderId="0" xfId="0" applyFont="1" applyProtection="1"/>
    <xf numFmtId="0" fontId="3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centerContinuous"/>
    </xf>
    <xf numFmtId="0" fontId="8" fillId="0" borderId="0" xfId="0" applyFont="1" applyAlignment="1" applyProtection="1">
      <alignment horizontal="centerContinuous"/>
    </xf>
    <xf numFmtId="0" fontId="3" fillId="0" borderId="0" xfId="0" applyFont="1" applyProtection="1"/>
    <xf numFmtId="0" fontId="3" fillId="0" borderId="3" xfId="0" applyFont="1" applyBorder="1" applyProtection="1"/>
    <xf numFmtId="0" fontId="6" fillId="0" borderId="3" xfId="0" applyFont="1" applyBorder="1" applyProtection="1"/>
    <xf numFmtId="0" fontId="5" fillId="0" borderId="3" xfId="0" quotePrefix="1" applyFont="1" applyBorder="1" applyAlignment="1" applyProtection="1">
      <alignment horizontal="left"/>
    </xf>
    <xf numFmtId="0" fontId="6" fillId="0" borderId="3" xfId="0" applyFont="1" applyFill="1" applyBorder="1" applyProtection="1"/>
    <xf numFmtId="0" fontId="6" fillId="0" borderId="0" xfId="0" applyFont="1" applyAlignment="1" applyProtection="1">
      <alignment horizontal="center"/>
    </xf>
    <xf numFmtId="0" fontId="8" fillId="0" borderId="0" xfId="0" applyFont="1" applyProtection="1"/>
    <xf numFmtId="0" fontId="5" fillId="0" borderId="0" xfId="0" applyFont="1" applyBorder="1" applyProtection="1"/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 wrapText="1"/>
    </xf>
    <xf numFmtId="0" fontId="8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5" fillId="0" borderId="0" xfId="0" applyFont="1" applyProtection="1"/>
    <xf numFmtId="0" fontId="10" fillId="0" borderId="0" xfId="0" applyFont="1" applyBorder="1" applyProtection="1"/>
    <xf numFmtId="0" fontId="4" fillId="0" borderId="0" xfId="0" applyFont="1" applyBorder="1" applyProtection="1"/>
    <xf numFmtId="0" fontId="5" fillId="0" borderId="0" xfId="0" applyFont="1" applyAlignment="1" applyProtection="1">
      <alignment horizontal="center"/>
    </xf>
    <xf numFmtId="0" fontId="12" fillId="0" borderId="0" xfId="0" applyFont="1" applyProtection="1"/>
    <xf numFmtId="0" fontId="12" fillId="0" borderId="0" xfId="0" quotePrefix="1" applyFont="1" applyAlignment="1" applyProtection="1">
      <alignment horizontal="left"/>
    </xf>
    <xf numFmtId="0" fontId="19" fillId="0" borderId="1" xfId="0" applyFont="1" applyBorder="1" applyAlignment="1" applyProtection="1">
      <alignment horizontal="left"/>
    </xf>
    <xf numFmtId="0" fontId="6" fillId="0" borderId="3" xfId="0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14" fontId="5" fillId="0" borderId="3" xfId="0" applyNumberFormat="1" applyFont="1" applyFill="1" applyBorder="1" applyAlignment="1" applyProtection="1">
      <alignment horizontal="left"/>
    </xf>
    <xf numFmtId="0" fontId="2" fillId="0" borderId="0" xfId="0" applyFont="1" applyProtection="1"/>
    <xf numFmtId="0" fontId="9" fillId="0" borderId="0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left"/>
    </xf>
    <xf numFmtId="0" fontId="12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horizontal="left" vertical="center" wrapText="1"/>
    </xf>
    <xf numFmtId="0" fontId="18" fillId="0" borderId="5" xfId="0" applyFont="1" applyFill="1" applyBorder="1" applyAlignment="1" applyProtection="1">
      <alignment horizontal="center"/>
    </xf>
    <xf numFmtId="39" fontId="18" fillId="0" borderId="1" xfId="0" applyNumberFormat="1" applyFont="1" applyFill="1" applyBorder="1" applyAlignment="1" applyProtection="1">
      <alignment horizontal="right"/>
    </xf>
    <xf numFmtId="37" fontId="18" fillId="0" borderId="1" xfId="0" applyNumberFormat="1" applyFont="1" applyFill="1" applyBorder="1" applyAlignment="1" applyProtection="1">
      <alignment horizontal="right"/>
    </xf>
    <xf numFmtId="10" fontId="18" fillId="0" borderId="1" xfId="3" applyNumberFormat="1" applyFont="1" applyFill="1" applyBorder="1" applyAlignment="1" applyProtection="1">
      <alignment horizontal="center"/>
    </xf>
    <xf numFmtId="10" fontId="18" fillId="0" borderId="1" xfId="0" applyNumberFormat="1" applyFont="1" applyFill="1" applyBorder="1" applyAlignment="1" applyProtection="1">
      <alignment horizontal="center"/>
    </xf>
    <xf numFmtId="10" fontId="5" fillId="5" borderId="15" xfId="0" applyNumberFormat="1" applyFont="1" applyFill="1" applyBorder="1" applyAlignment="1" applyProtection="1">
      <alignment horizontal="center"/>
    </xf>
    <xf numFmtId="0" fontId="20" fillId="0" borderId="5" xfId="0" applyFont="1" applyFill="1" applyBorder="1" applyAlignment="1" applyProtection="1">
      <alignment horizontal="center"/>
    </xf>
    <xf numFmtId="39" fontId="20" fillId="0" borderId="1" xfId="0" applyNumberFormat="1" applyFont="1" applyFill="1" applyBorder="1" applyAlignment="1" applyProtection="1">
      <alignment horizontal="right"/>
    </xf>
    <xf numFmtId="37" fontId="20" fillId="0" borderId="1" xfId="0" applyNumberFormat="1" applyFont="1" applyFill="1" applyBorder="1" applyAlignment="1" applyProtection="1">
      <alignment horizontal="right"/>
    </xf>
    <xf numFmtId="10" fontId="20" fillId="0" borderId="1" xfId="3" applyNumberFormat="1" applyFont="1" applyFill="1" applyBorder="1" applyAlignment="1" applyProtection="1">
      <alignment horizontal="center"/>
    </xf>
    <xf numFmtId="10" fontId="20" fillId="0" borderId="1" xfId="0" applyNumberFormat="1" applyFont="1" applyFill="1" applyBorder="1" applyAlignment="1" applyProtection="1">
      <alignment horizontal="center"/>
    </xf>
    <xf numFmtId="0" fontId="20" fillId="0" borderId="15" xfId="0" applyFont="1" applyFill="1" applyBorder="1" applyAlignment="1" applyProtection="1">
      <alignment horizontal="center"/>
    </xf>
    <xf numFmtId="39" fontId="20" fillId="0" borderId="13" xfId="0" applyNumberFormat="1" applyFont="1" applyFill="1" applyBorder="1" applyAlignment="1" applyProtection="1">
      <alignment horizontal="right"/>
    </xf>
    <xf numFmtId="10" fontId="20" fillId="0" borderId="13" xfId="3" applyNumberFormat="1" applyFont="1" applyFill="1" applyBorder="1" applyAlignment="1" applyProtection="1">
      <alignment horizontal="center"/>
    </xf>
    <xf numFmtId="10" fontId="20" fillId="0" borderId="13" xfId="0" applyNumberFormat="1" applyFont="1" applyFill="1" applyBorder="1" applyAlignment="1" applyProtection="1">
      <alignment horizontal="center"/>
    </xf>
    <xf numFmtId="0" fontId="18" fillId="0" borderId="37" xfId="0" applyFont="1" applyFill="1" applyBorder="1" applyAlignment="1" applyProtection="1">
      <alignment horizontal="center"/>
    </xf>
    <xf numFmtId="10" fontId="20" fillId="0" borderId="16" xfId="3" applyNumberFormat="1" applyFont="1" applyFill="1" applyBorder="1" applyAlignment="1" applyProtection="1">
      <alignment horizontal="center" vertical="center" wrapText="1"/>
    </xf>
    <xf numFmtId="0" fontId="18" fillId="0" borderId="36" xfId="0" applyFont="1" applyBorder="1" applyAlignment="1" applyProtection="1">
      <alignment horizontal="center"/>
    </xf>
    <xf numFmtId="10" fontId="20" fillId="0" borderId="20" xfId="3" applyNumberFormat="1" applyFont="1" applyFill="1" applyBorder="1" applyAlignment="1" applyProtection="1">
      <alignment horizontal="center" vertical="center" wrapText="1"/>
    </xf>
    <xf numFmtId="0" fontId="18" fillId="0" borderId="0" xfId="0" applyFont="1" applyFill="1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10" fontId="20" fillId="0" borderId="0" xfId="3" applyNumberFormat="1" applyFont="1" applyFill="1" applyBorder="1" applyAlignment="1" applyProtection="1">
      <alignment horizontal="center"/>
    </xf>
    <xf numFmtId="0" fontId="18" fillId="0" borderId="0" xfId="0" applyFont="1" applyBorder="1" applyAlignment="1" applyProtection="1">
      <alignment horizont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Fill="1" applyProtection="1"/>
    <xf numFmtId="0" fontId="4" fillId="0" borderId="0" xfId="0" applyFont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10" fillId="0" borderId="0" xfId="0" applyFont="1" applyProtection="1"/>
    <xf numFmtId="0" fontId="5" fillId="0" borderId="0" xfId="0" applyFont="1" applyFill="1" applyBorder="1" applyProtection="1"/>
    <xf numFmtId="0" fontId="14" fillId="0" borderId="0" xfId="0" applyFont="1" applyProtection="1"/>
    <xf numFmtId="0" fontId="17" fillId="0" borderId="0" xfId="0" applyFont="1" applyProtection="1"/>
    <xf numFmtId="0" fontId="8" fillId="0" borderId="0" xfId="0" applyFont="1" applyFill="1" applyProtection="1"/>
    <xf numFmtId="37" fontId="18" fillId="0" borderId="15" xfId="0" quotePrefix="1" applyNumberFormat="1" applyFont="1" applyFill="1" applyBorder="1" applyAlignment="1" applyProtection="1">
      <alignment horizontal="right"/>
    </xf>
    <xf numFmtId="37" fontId="18" fillId="0" borderId="15" xfId="0" applyNumberFormat="1" applyFont="1" applyFill="1" applyBorder="1" applyAlignment="1" applyProtection="1">
      <alignment horizontal="right"/>
    </xf>
    <xf numFmtId="10" fontId="18" fillId="0" borderId="15" xfId="3" applyNumberFormat="1" applyFont="1" applyFill="1" applyBorder="1" applyAlignment="1" applyProtection="1">
      <alignment horizontal="center"/>
    </xf>
    <xf numFmtId="37" fontId="20" fillId="0" borderId="15" xfId="0" quotePrefix="1" applyNumberFormat="1" applyFont="1" applyFill="1" applyBorder="1" applyAlignment="1" applyProtection="1">
      <alignment horizontal="right"/>
    </xf>
    <xf numFmtId="37" fontId="20" fillId="0" borderId="15" xfId="0" applyNumberFormat="1" applyFont="1" applyFill="1" applyBorder="1" applyAlignment="1" applyProtection="1">
      <alignment horizontal="right"/>
    </xf>
    <xf numFmtId="10" fontId="20" fillId="0" borderId="15" xfId="3" applyNumberFormat="1" applyFont="1" applyFill="1" applyBorder="1" applyAlignment="1" applyProtection="1">
      <alignment horizontal="center"/>
    </xf>
    <xf numFmtId="0" fontId="22" fillId="0" borderId="0" xfId="0" applyFont="1" applyFill="1" applyBorder="1" applyAlignment="1" applyProtection="1">
      <alignment horizontal="right" vertical="center"/>
    </xf>
    <xf numFmtId="0" fontId="20" fillId="0" borderId="16" xfId="0" quotePrefix="1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/>
    <xf numFmtId="0" fontId="25" fillId="0" borderId="38" xfId="0" applyFont="1" applyFill="1" applyBorder="1" applyAlignment="1" applyProtection="1">
      <alignment wrapText="1"/>
    </xf>
    <xf numFmtId="0" fontId="18" fillId="0" borderId="0" xfId="0" applyFont="1" applyFill="1" applyProtection="1"/>
    <xf numFmtId="0" fontId="20" fillId="0" borderId="0" xfId="0" applyFont="1" applyFill="1" applyAlignment="1" applyProtection="1">
      <alignment horizontal="centerContinuous"/>
    </xf>
    <xf numFmtId="0" fontId="18" fillId="0" borderId="0" xfId="0" applyFont="1" applyFill="1" applyAlignment="1" applyProtection="1">
      <alignment horizontal="centerContinuous"/>
    </xf>
    <xf numFmtId="0" fontId="20" fillId="0" borderId="0" xfId="0" quotePrefix="1" applyFont="1" applyFill="1" applyAlignment="1" applyProtection="1">
      <alignment horizontal="center"/>
    </xf>
    <xf numFmtId="0" fontId="18" fillId="0" borderId="0" xfId="0" applyFont="1" applyFill="1" applyAlignment="1" applyProtection="1">
      <alignment horizontal="center"/>
    </xf>
    <xf numFmtId="0" fontId="18" fillId="0" borderId="0" xfId="0" applyFont="1" applyProtection="1"/>
    <xf numFmtId="0" fontId="17" fillId="0" borderId="5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17" fillId="0" borderId="6" xfId="0" applyFont="1" applyBorder="1" applyAlignment="1" applyProtection="1">
      <alignment horizontal="center"/>
    </xf>
    <xf numFmtId="0" fontId="18" fillId="0" borderId="0" xfId="0" applyFont="1" applyBorder="1" applyProtection="1"/>
    <xf numFmtId="0" fontId="8" fillId="0" borderId="10" xfId="0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center"/>
    </xf>
    <xf numFmtId="0" fontId="18" fillId="0" borderId="13" xfId="0" applyFont="1" applyBorder="1" applyAlignment="1" applyProtection="1">
      <alignment horizontal="center"/>
    </xf>
    <xf numFmtId="38" fontId="18" fillId="5" borderId="1" xfId="2" applyNumberFormat="1" applyFont="1" applyFill="1" applyBorder="1" applyAlignment="1" applyProtection="1">
      <alignment horizontal="right"/>
    </xf>
    <xf numFmtId="0" fontId="20" fillId="4" borderId="1" xfId="0" applyFont="1" applyFill="1" applyBorder="1" applyAlignment="1" applyProtection="1">
      <alignment horizontal="centerContinuous"/>
    </xf>
    <xf numFmtId="38" fontId="18" fillId="5" borderId="15" xfId="2" applyNumberFormat="1" applyFont="1" applyFill="1" applyBorder="1" applyAlignment="1" applyProtection="1">
      <alignment horizontal="right"/>
    </xf>
    <xf numFmtId="0" fontId="20" fillId="0" borderId="13" xfId="0" applyFont="1" applyBorder="1" applyAlignment="1" applyProtection="1">
      <alignment horizontal="center"/>
    </xf>
    <xf numFmtId="37" fontId="20" fillId="0" borderId="15" xfId="2" applyNumberFormat="1" applyFont="1" applyFill="1" applyBorder="1" applyAlignment="1" applyProtection="1">
      <alignment horizontal="right"/>
    </xf>
    <xf numFmtId="0" fontId="20" fillId="0" borderId="1" xfId="0" applyFont="1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"/>
    </xf>
    <xf numFmtId="38" fontId="18" fillId="0" borderId="0" xfId="2" applyNumberFormat="1" applyFont="1" applyFill="1" applyBorder="1" applyAlignment="1" applyProtection="1">
      <alignment horizontal="right"/>
    </xf>
    <xf numFmtId="166" fontId="19" fillId="0" borderId="0" xfId="0" applyNumberFormat="1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left"/>
    </xf>
    <xf numFmtId="0" fontId="20" fillId="0" borderId="0" xfId="0" applyFont="1" applyFill="1" applyBorder="1" applyAlignment="1" applyProtection="1">
      <alignment horizontal="left"/>
    </xf>
    <xf numFmtId="40" fontId="18" fillId="0" borderId="0" xfId="1" applyNumberFormat="1" applyFont="1" applyFill="1" applyBorder="1" applyAlignment="1" applyProtection="1">
      <alignment horizontal="right"/>
    </xf>
    <xf numFmtId="40" fontId="18" fillId="0" borderId="0" xfId="2" applyNumberFormat="1" applyFont="1" applyFill="1" applyBorder="1" applyAlignment="1" applyProtection="1">
      <alignment horizontal="right"/>
    </xf>
    <xf numFmtId="0" fontId="20" fillId="0" borderId="0" xfId="0" applyFont="1" applyBorder="1" applyAlignment="1" applyProtection="1">
      <alignment horizontal="center"/>
    </xf>
    <xf numFmtId="0" fontId="17" fillId="0" borderId="41" xfId="0" applyFont="1" applyBorder="1" applyAlignment="1" applyProtection="1">
      <alignment horizontal="center"/>
    </xf>
    <xf numFmtId="0" fontId="8" fillId="0" borderId="0" xfId="0" applyFont="1" applyFill="1" applyBorder="1" applyProtection="1"/>
    <xf numFmtId="0" fontId="17" fillId="0" borderId="0" xfId="0" applyFont="1" applyFill="1" applyBorder="1" applyAlignment="1" applyProtection="1">
      <alignment horizontal="center"/>
    </xf>
    <xf numFmtId="0" fontId="8" fillId="0" borderId="7" xfId="0" applyFont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41" fontId="20" fillId="0" borderId="0" xfId="0" applyNumberFormat="1" applyFont="1" applyFill="1" applyBorder="1" applyAlignment="1" applyProtection="1">
      <alignment horizontal="centerContinuous"/>
    </xf>
    <xf numFmtId="37" fontId="18" fillId="0" borderId="15" xfId="2" applyNumberFormat="1" applyFont="1" applyFill="1" applyBorder="1" applyAlignment="1" applyProtection="1">
      <alignment horizontal="right"/>
    </xf>
    <xf numFmtId="38" fontId="20" fillId="0" borderId="0" xfId="0" applyNumberFormat="1" applyFont="1" applyFill="1" applyBorder="1" applyAlignment="1" applyProtection="1">
      <alignment horizontal="centerContinuous"/>
    </xf>
    <xf numFmtId="38" fontId="18" fillId="0" borderId="9" xfId="2" applyNumberFormat="1" applyFont="1" applyFill="1" applyBorder="1" applyAlignment="1" applyProtection="1">
      <alignment horizontal="right"/>
    </xf>
    <xf numFmtId="44" fontId="18" fillId="0" borderId="0" xfId="2" applyFont="1" applyFill="1" applyBorder="1" applyAlignment="1" applyProtection="1">
      <alignment horizontal="right"/>
    </xf>
    <xf numFmtId="44" fontId="18" fillId="0" borderId="40" xfId="2" applyFont="1" applyFill="1" applyBorder="1" applyAlignment="1" applyProtection="1">
      <alignment horizontal="right"/>
    </xf>
    <xf numFmtId="0" fontId="20" fillId="0" borderId="22" xfId="0" applyFont="1" applyBorder="1" applyAlignment="1" applyProtection="1">
      <alignment horizontal="center"/>
    </xf>
    <xf numFmtId="37" fontId="18" fillId="5" borderId="1" xfId="2" applyNumberFormat="1" applyFont="1" applyFill="1" applyBorder="1" applyAlignment="1" applyProtection="1">
      <alignment horizontal="right"/>
    </xf>
    <xf numFmtId="37" fontId="18" fillId="5" borderId="15" xfId="2" applyNumberFormat="1" applyFont="1" applyFill="1" applyBorder="1" applyAlignment="1" applyProtection="1">
      <alignment horizontal="right"/>
    </xf>
    <xf numFmtId="0" fontId="8" fillId="0" borderId="0" xfId="0" applyFont="1" applyAlignment="1" applyProtection="1">
      <alignment horizontal="right"/>
    </xf>
    <xf numFmtId="164" fontId="8" fillId="0" borderId="0" xfId="1" applyNumberFormat="1" applyFont="1" applyFill="1" applyBorder="1" applyAlignment="1" applyProtection="1">
      <alignment horizontal="center"/>
    </xf>
    <xf numFmtId="164" fontId="8" fillId="0" borderId="0" xfId="1" applyNumberFormat="1" applyFont="1" applyFill="1" applyBorder="1" applyProtection="1"/>
    <xf numFmtId="43" fontId="15" fillId="0" borderId="0" xfId="0" applyNumberFormat="1" applyFont="1" applyBorder="1" applyProtection="1"/>
    <xf numFmtId="0" fontId="10" fillId="10" borderId="12" xfId="0" applyFont="1" applyFill="1" applyBorder="1" applyAlignment="1" applyProtection="1">
      <alignment vertical="center"/>
    </xf>
    <xf numFmtId="0" fontId="4" fillId="10" borderId="12" xfId="0" applyFont="1" applyFill="1" applyBorder="1" applyAlignment="1" applyProtection="1">
      <alignment vertical="center"/>
    </xf>
    <xf numFmtId="0" fontId="8" fillId="10" borderId="12" xfId="0" applyFont="1" applyFill="1" applyBorder="1" applyAlignment="1" applyProtection="1">
      <alignment vertical="center"/>
    </xf>
    <xf numFmtId="0" fontId="8" fillId="10" borderId="12" xfId="0" applyFont="1" applyFill="1" applyBorder="1" applyAlignment="1" applyProtection="1">
      <alignment horizontal="center" vertical="center"/>
    </xf>
    <xf numFmtId="0" fontId="20" fillId="0" borderId="0" xfId="0" applyFont="1" applyAlignment="1" applyProtection="1">
      <alignment horizontal="left"/>
    </xf>
    <xf numFmtId="0" fontId="20" fillId="0" borderId="0" xfId="0" applyFont="1" applyAlignment="1" applyProtection="1">
      <alignment horizontal="right"/>
    </xf>
    <xf numFmtId="167" fontId="8" fillId="0" borderId="0" xfId="0" applyNumberFormat="1" applyFont="1" applyFill="1" applyBorder="1" applyProtection="1"/>
    <xf numFmtId="0" fontId="20" fillId="0" borderId="0" xfId="0" applyFont="1" applyBorder="1" applyAlignment="1" applyProtection="1">
      <alignment horizontal="right"/>
    </xf>
    <xf numFmtId="0" fontId="18" fillId="0" borderId="0" xfId="0" applyFont="1" applyAlignment="1" applyProtection="1">
      <alignment horizontal="left" vertical="center" indent="2"/>
    </xf>
    <xf numFmtId="0" fontId="18" fillId="0" borderId="0" xfId="0" applyFont="1" applyAlignment="1" applyProtection="1">
      <alignment vertical="center"/>
    </xf>
    <xf numFmtId="0" fontId="18" fillId="0" borderId="0" xfId="0" applyFont="1" applyBorder="1" applyAlignment="1" applyProtection="1">
      <alignment vertical="center"/>
    </xf>
    <xf numFmtId="0" fontId="20" fillId="0" borderId="0" xfId="0" applyFont="1" applyAlignment="1" applyProtection="1">
      <alignment vertical="center"/>
    </xf>
    <xf numFmtId="0" fontId="18" fillId="0" borderId="0" xfId="0" applyFont="1" applyAlignment="1" applyProtection="1">
      <alignment horizontal="left"/>
    </xf>
    <xf numFmtId="165" fontId="20" fillId="0" borderId="0" xfId="3" applyNumberFormat="1" applyFont="1" applyAlignment="1" applyProtection="1">
      <alignment horizontal="right"/>
    </xf>
    <xf numFmtId="10" fontId="20" fillId="0" borderId="16" xfId="3" applyNumberFormat="1" applyFont="1" applyBorder="1" applyAlignment="1" applyProtection="1">
      <alignment horizontal="right"/>
    </xf>
    <xf numFmtId="167" fontId="18" fillId="0" borderId="0" xfId="3" applyNumberFormat="1" applyFont="1" applyBorder="1" applyAlignment="1" applyProtection="1">
      <alignment horizontal="right"/>
    </xf>
    <xf numFmtId="167" fontId="18" fillId="0" borderId="0" xfId="0" applyNumberFormat="1" applyFont="1" applyBorder="1" applyAlignment="1" applyProtection="1">
      <alignment horizontal="center"/>
    </xf>
    <xf numFmtId="10" fontId="20" fillId="0" borderId="43" xfId="3" applyNumberFormat="1" applyFont="1" applyBorder="1" applyAlignment="1" applyProtection="1">
      <alignment horizontal="right"/>
    </xf>
    <xf numFmtId="167" fontId="4" fillId="0" borderId="0" xfId="0" applyNumberFormat="1" applyFont="1" applyProtection="1"/>
    <xf numFmtId="165" fontId="20" fillId="0" borderId="0" xfId="3" applyNumberFormat="1" applyFont="1" applyProtection="1"/>
    <xf numFmtId="167" fontId="19" fillId="0" borderId="0" xfId="0" applyNumberFormat="1" applyFont="1" applyBorder="1" applyProtection="1"/>
    <xf numFmtId="167" fontId="18" fillId="0" borderId="0" xfId="0" applyNumberFormat="1" applyFont="1" applyBorder="1" applyProtection="1"/>
    <xf numFmtId="44" fontId="18" fillId="4" borderId="0" xfId="2" applyNumberFormat="1" applyFont="1" applyFill="1" applyBorder="1" applyAlignment="1" applyProtection="1">
      <alignment horizontal="center"/>
    </xf>
    <xf numFmtId="0" fontId="18" fillId="0" borderId="0" xfId="0" applyFont="1" applyFill="1" applyBorder="1" applyAlignment="1" applyProtection="1">
      <alignment horizontal="right"/>
    </xf>
    <xf numFmtId="0" fontId="18" fillId="0" borderId="38" xfId="0" applyFont="1" applyFill="1" applyBorder="1" applyAlignment="1" applyProtection="1">
      <alignment horizontal="center"/>
    </xf>
    <xf numFmtId="0" fontId="4" fillId="0" borderId="0" xfId="0" quotePrefix="1" applyFont="1" applyBorder="1" applyAlignment="1" applyProtection="1">
      <alignment horizontal="left"/>
    </xf>
    <xf numFmtId="0" fontId="14" fillId="0" borderId="0" xfId="0" applyFont="1" applyBorder="1" applyProtection="1"/>
    <xf numFmtId="0" fontId="8" fillId="0" borderId="0" xfId="0" applyFont="1" applyBorder="1" applyProtection="1"/>
    <xf numFmtId="0" fontId="10" fillId="0" borderId="0" xfId="0" applyFont="1" applyAlignment="1" applyProtection="1">
      <alignment horizontal="left"/>
    </xf>
    <xf numFmtId="16" fontId="20" fillId="0" borderId="0" xfId="0" quotePrefix="1" applyNumberFormat="1" applyFont="1" applyBorder="1" applyAlignment="1" applyProtection="1">
      <alignment horizontal="center"/>
    </xf>
    <xf numFmtId="49" fontId="20" fillId="0" borderId="0" xfId="0" quotePrefix="1" applyNumberFormat="1" applyFont="1" applyBorder="1" applyAlignment="1" applyProtection="1">
      <alignment horizontal="center"/>
    </xf>
    <xf numFmtId="16" fontId="18" fillId="0" borderId="1" xfId="0" applyNumberFormat="1" applyFont="1" applyBorder="1" applyAlignment="1" applyProtection="1">
      <alignment horizontal="center"/>
    </xf>
    <xf numFmtId="16" fontId="20" fillId="0" borderId="1" xfId="0" quotePrefix="1" applyNumberFormat="1" applyFont="1" applyBorder="1" applyAlignment="1" applyProtection="1">
      <alignment horizontal="center"/>
    </xf>
    <xf numFmtId="0" fontId="18" fillId="0" borderId="0" xfId="0" applyFont="1" applyAlignment="1" applyProtection="1">
      <alignment horizontal="right"/>
    </xf>
    <xf numFmtId="16" fontId="18" fillId="5" borderId="1" xfId="0" quotePrefix="1" applyNumberFormat="1" applyFont="1" applyFill="1" applyBorder="1" applyAlignment="1" applyProtection="1">
      <alignment horizontal="center"/>
    </xf>
    <xf numFmtId="10" fontId="20" fillId="0" borderId="0" xfId="0" quotePrefix="1" applyNumberFormat="1" applyFont="1" applyBorder="1" applyAlignment="1" applyProtection="1">
      <alignment horizontal="center"/>
    </xf>
    <xf numFmtId="0" fontId="20" fillId="0" borderId="0" xfId="0" quotePrefix="1" applyNumberFormat="1" applyFont="1" applyBorder="1" applyAlignment="1" applyProtection="1">
      <alignment horizontal="center"/>
    </xf>
    <xf numFmtId="16" fontId="18" fillId="0" borderId="1" xfId="0" quotePrefix="1" applyNumberFormat="1" applyFont="1" applyFill="1" applyBorder="1" applyAlignment="1" applyProtection="1">
      <alignment horizontal="center"/>
    </xf>
    <xf numFmtId="49" fontId="20" fillId="0" borderId="0" xfId="0" quotePrefix="1" applyNumberFormat="1" applyFont="1" applyFill="1" applyBorder="1" applyAlignment="1" applyProtection="1">
      <alignment horizontal="center"/>
    </xf>
    <xf numFmtId="44" fontId="18" fillId="0" borderId="0" xfId="0" quotePrefix="1" applyNumberFormat="1" applyFont="1" applyBorder="1" applyAlignment="1" applyProtection="1">
      <alignment horizontal="center"/>
    </xf>
    <xf numFmtId="0" fontId="20" fillId="0" borderId="0" xfId="0" quotePrefix="1" applyNumberFormat="1" applyFont="1" applyFill="1" applyBorder="1" applyAlignment="1" applyProtection="1">
      <alignment horizontal="center"/>
    </xf>
    <xf numFmtId="0" fontId="18" fillId="0" borderId="13" xfId="0" quotePrefix="1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left" wrapText="1"/>
    </xf>
    <xf numFmtId="0" fontId="20" fillId="0" borderId="0" xfId="0" applyFont="1" applyProtection="1"/>
    <xf numFmtId="0" fontId="18" fillId="0" borderId="0" xfId="0" applyFont="1" applyFill="1" applyBorder="1" applyAlignment="1" applyProtection="1">
      <alignment horizontal="left" wrapText="1"/>
    </xf>
    <xf numFmtId="0" fontId="18" fillId="0" borderId="0" xfId="0" applyFont="1" applyAlignment="1" applyProtection="1">
      <alignment horizontal="center"/>
    </xf>
    <xf numFmtId="0" fontId="10" fillId="0" borderId="0" xfId="0" applyFont="1" applyFill="1" applyProtection="1"/>
    <xf numFmtId="0" fontId="4" fillId="0" borderId="0" xfId="0" applyFont="1" applyFill="1" applyBorder="1" applyProtection="1"/>
    <xf numFmtId="0" fontId="20" fillId="0" borderId="0" xfId="0" quotePrefix="1" applyFont="1" applyFill="1" applyBorder="1" applyAlignment="1" applyProtection="1">
      <alignment horizontal="center"/>
    </xf>
    <xf numFmtId="44" fontId="20" fillId="0" borderId="1" xfId="2" quotePrefix="1" applyFont="1" applyFill="1" applyBorder="1" applyAlignment="1" applyProtection="1">
      <alignment horizontal="center"/>
    </xf>
    <xf numFmtId="44" fontId="20" fillId="0" borderId="1" xfId="2" applyFont="1" applyBorder="1" applyAlignment="1" applyProtection="1">
      <alignment horizontal="center"/>
    </xf>
    <xf numFmtId="3" fontId="18" fillId="0" borderId="1" xfId="2" applyNumberFormat="1" applyFont="1" applyFill="1" applyBorder="1" applyAlignment="1" applyProtection="1">
      <alignment horizontal="right"/>
    </xf>
    <xf numFmtId="3" fontId="18" fillId="0" borderId="1" xfId="2" quotePrefix="1" applyNumberFormat="1" applyFont="1" applyFill="1" applyBorder="1" applyAlignment="1" applyProtection="1">
      <alignment horizontal="right"/>
    </xf>
    <xf numFmtId="3" fontId="18" fillId="0" borderId="15" xfId="2" applyNumberFormat="1" applyFont="1" applyFill="1" applyBorder="1" applyAlignment="1" applyProtection="1">
      <alignment horizontal="right"/>
    </xf>
    <xf numFmtId="3" fontId="20" fillId="5" borderId="15" xfId="2" applyNumberFormat="1" applyFont="1" applyFill="1" applyBorder="1" applyAlignment="1" applyProtection="1">
      <alignment horizontal="right"/>
    </xf>
    <xf numFmtId="3" fontId="18" fillId="5" borderId="1" xfId="2" applyNumberFormat="1" applyFont="1" applyFill="1" applyBorder="1" applyAlignment="1" applyProtection="1">
      <alignment horizontal="right"/>
    </xf>
    <xf numFmtId="3" fontId="18" fillId="0" borderId="13" xfId="2" applyNumberFormat="1" applyFont="1" applyFill="1" applyBorder="1" applyAlignment="1" applyProtection="1">
      <alignment horizontal="right"/>
    </xf>
    <xf numFmtId="3" fontId="20" fillId="5" borderId="12" xfId="2" applyNumberFormat="1" applyFont="1" applyFill="1" applyBorder="1" applyAlignment="1" applyProtection="1">
      <alignment horizontal="right"/>
    </xf>
    <xf numFmtId="3" fontId="20" fillId="5" borderId="11" xfId="2" applyNumberFormat="1" applyFont="1" applyFill="1" applyBorder="1" applyAlignment="1" applyProtection="1">
      <alignment horizontal="right"/>
    </xf>
    <xf numFmtId="166" fontId="20" fillId="0" borderId="0" xfId="3" applyNumberFormat="1" applyFont="1" applyFill="1" applyBorder="1" applyProtection="1"/>
    <xf numFmtId="10" fontId="20" fillId="0" borderId="0" xfId="3" applyNumberFormat="1" applyFont="1" applyFill="1" applyBorder="1" applyProtection="1"/>
    <xf numFmtId="0" fontId="4" fillId="0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25" fillId="0" borderId="0" xfId="0" applyFont="1" applyBorder="1" applyAlignment="1" applyProtection="1">
      <alignment horizontal="center"/>
    </xf>
    <xf numFmtId="0" fontId="26" fillId="0" borderId="0" xfId="0" applyFont="1" applyProtection="1"/>
    <xf numFmtId="0" fontId="4" fillId="0" borderId="0" xfId="0" applyFont="1" applyAlignment="1" applyProtection="1">
      <alignment horizontal="left" wrapText="1"/>
    </xf>
    <xf numFmtId="0" fontId="25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top" wrapText="1"/>
    </xf>
    <xf numFmtId="0" fontId="20" fillId="0" borderId="2" xfId="0" applyFont="1" applyBorder="1" applyAlignment="1" applyProtection="1">
      <alignment horizontal="center"/>
    </xf>
    <xf numFmtId="16" fontId="20" fillId="0" borderId="2" xfId="0" quotePrefix="1" applyNumberFormat="1" applyFont="1" applyBorder="1" applyAlignment="1" applyProtection="1">
      <alignment horizontal="center"/>
    </xf>
    <xf numFmtId="38" fontId="18" fillId="0" borderId="0" xfId="3" applyNumberFormat="1" applyFont="1" applyBorder="1" applyProtection="1"/>
    <xf numFmtId="44" fontId="18" fillId="0" borderId="0" xfId="3" applyNumberFormat="1" applyFont="1" applyBorder="1" applyProtection="1"/>
    <xf numFmtId="10" fontId="18" fillId="0" borderId="0" xfId="3" applyNumberFormat="1" applyFont="1" applyBorder="1" applyProtection="1"/>
    <xf numFmtId="16" fontId="20" fillId="0" borderId="1" xfId="0" applyNumberFormat="1" applyFont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44" fontId="20" fillId="0" borderId="0" xfId="2" applyFont="1" applyFill="1" applyBorder="1" applyAlignment="1" applyProtection="1">
      <alignment horizontal="center"/>
    </xf>
    <xf numFmtId="44" fontId="20" fillId="0" borderId="0" xfId="2" quotePrefix="1" applyFont="1" applyFill="1" applyBorder="1" applyAlignment="1" applyProtection="1">
      <alignment horizontal="center"/>
    </xf>
    <xf numFmtId="43" fontId="18" fillId="8" borderId="15" xfId="0" quotePrefix="1" applyNumberFormat="1" applyFont="1" applyFill="1" applyBorder="1" applyAlignment="1" applyProtection="1">
      <alignment horizontal="center"/>
      <protection locked="0"/>
    </xf>
    <xf numFmtId="164" fontId="18" fillId="8" borderId="1" xfId="0" quotePrefix="1" applyNumberFormat="1" applyFont="1" applyFill="1" applyBorder="1" applyAlignment="1" applyProtection="1">
      <alignment horizontal="center"/>
      <protection locked="0"/>
    </xf>
    <xf numFmtId="44" fontId="18" fillId="0" borderId="30" xfId="2" applyFont="1" applyFill="1" applyBorder="1" applyAlignment="1" applyProtection="1">
      <alignment horizontal="center"/>
    </xf>
    <xf numFmtId="9" fontId="18" fillId="0" borderId="31" xfId="3" applyFont="1" applyFill="1" applyBorder="1" applyAlignment="1" applyProtection="1">
      <alignment horizontal="center"/>
    </xf>
    <xf numFmtId="44" fontId="18" fillId="0" borderId="0" xfId="2" applyFont="1" applyFill="1" applyBorder="1" applyAlignment="1" applyProtection="1">
      <alignment horizontal="center"/>
    </xf>
    <xf numFmtId="9" fontId="18" fillId="0" borderId="0" xfId="3" applyFont="1" applyFill="1" applyBorder="1" applyAlignment="1" applyProtection="1">
      <alignment horizontal="center"/>
    </xf>
    <xf numFmtId="0" fontId="18" fillId="0" borderId="0" xfId="0" applyFont="1" applyAlignment="1" applyProtection="1">
      <alignment horizontal="center" wrapText="1"/>
    </xf>
    <xf numFmtId="167" fontId="18" fillId="0" borderId="1" xfId="0" applyNumberFormat="1" applyFont="1" applyFill="1" applyBorder="1" applyAlignment="1" applyProtection="1">
      <alignment horizontal="center"/>
    </xf>
    <xf numFmtId="0" fontId="10" fillId="0" borderId="1" xfId="0" applyFont="1" applyFill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8" fillId="0" borderId="0" xfId="0" quotePrefix="1" applyFont="1" applyAlignment="1" applyProtection="1">
      <alignment horizontal="left"/>
    </xf>
    <xf numFmtId="167" fontId="18" fillId="0" borderId="46" xfId="0" applyNumberFormat="1" applyFont="1" applyFill="1" applyBorder="1" applyAlignment="1" applyProtection="1">
      <alignment horizontal="center"/>
    </xf>
    <xf numFmtId="167" fontId="18" fillId="0" borderId="45" xfId="0" applyNumberFormat="1" applyFont="1" applyFill="1" applyBorder="1" applyAlignment="1" applyProtection="1">
      <alignment horizontal="center"/>
    </xf>
    <xf numFmtId="167" fontId="18" fillId="0" borderId="47" xfId="0" applyNumberFormat="1" applyFont="1" applyFill="1" applyBorder="1" applyAlignment="1" applyProtection="1">
      <alignment horizontal="center"/>
    </xf>
    <xf numFmtId="0" fontId="20" fillId="0" borderId="0" xfId="0" quotePrefix="1" applyFont="1" applyAlignment="1" applyProtection="1">
      <alignment horizontal="left"/>
    </xf>
    <xf numFmtId="167" fontId="20" fillId="0" borderId="0" xfId="0" applyNumberFormat="1" applyFont="1" applyFill="1" applyBorder="1" applyAlignment="1" applyProtection="1">
      <alignment horizontal="center"/>
    </xf>
    <xf numFmtId="167" fontId="18" fillId="0" borderId="0" xfId="0" applyNumberFormat="1" applyFont="1" applyFill="1" applyBorder="1" applyAlignment="1" applyProtection="1">
      <alignment horizontal="center"/>
    </xf>
    <xf numFmtId="0" fontId="8" fillId="0" borderId="0" xfId="0" applyFont="1" applyBorder="1" applyAlignment="1" applyProtection="1">
      <alignment horizontal="right"/>
    </xf>
    <xf numFmtId="0" fontId="10" fillId="0" borderId="0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8" fillId="0" borderId="0" xfId="0" applyFont="1" applyAlignment="1" applyProtection="1">
      <alignment horizontal="right" wrapText="1"/>
    </xf>
    <xf numFmtId="44" fontId="18" fillId="0" borderId="1" xfId="2" applyFont="1" applyFill="1" applyBorder="1" applyProtection="1"/>
    <xf numFmtId="0" fontId="18" fillId="0" borderId="0" xfId="0" applyFont="1" applyFill="1" applyBorder="1" applyAlignment="1" applyProtection="1">
      <alignment horizontal="center" wrapText="1"/>
    </xf>
    <xf numFmtId="17" fontId="18" fillId="0" borderId="0" xfId="0" quotePrefix="1" applyNumberFormat="1" applyFont="1" applyAlignment="1" applyProtection="1">
      <alignment horizontal="center"/>
    </xf>
    <xf numFmtId="40" fontId="18" fillId="0" borderId="1" xfId="2" applyNumberFormat="1" applyFont="1" applyFill="1" applyBorder="1" applyProtection="1"/>
    <xf numFmtId="43" fontId="18" fillId="0" borderId="0" xfId="1" applyFont="1" applyFill="1" applyBorder="1" applyProtection="1"/>
    <xf numFmtId="0" fontId="18" fillId="0" borderId="0" xfId="0" applyFont="1" applyFill="1" applyBorder="1" applyProtection="1"/>
    <xf numFmtId="0" fontId="20" fillId="0" borderId="0" xfId="0" applyFont="1" applyFill="1" applyBorder="1" applyAlignment="1" applyProtection="1">
      <alignment vertical="top"/>
    </xf>
    <xf numFmtId="0" fontId="20" fillId="0" borderId="0" xfId="0" applyFont="1" applyFill="1" applyAlignment="1" applyProtection="1">
      <alignment horizontal="left"/>
    </xf>
    <xf numFmtId="0" fontId="8" fillId="0" borderId="0" xfId="0" applyFont="1" applyFill="1" applyAlignment="1" applyProtection="1">
      <alignment horizontal="left"/>
    </xf>
    <xf numFmtId="0" fontId="18" fillId="0" borderId="0" xfId="0" applyFont="1" applyFill="1" applyAlignment="1" applyProtection="1">
      <alignment horizontal="left"/>
    </xf>
    <xf numFmtId="0" fontId="22" fillId="0" borderId="0" xfId="0" applyFont="1" applyFill="1" applyAlignment="1" applyProtection="1">
      <alignment horizontal="left"/>
    </xf>
    <xf numFmtId="0" fontId="5" fillId="0" borderId="0" xfId="0" applyFont="1" applyFill="1" applyAlignment="1" applyProtection="1">
      <alignment horizontal="center"/>
    </xf>
    <xf numFmtId="0" fontId="5" fillId="0" borderId="0" xfId="0" applyFont="1" applyFill="1" applyProtection="1"/>
    <xf numFmtId="0" fontId="19" fillId="0" borderId="0" xfId="0" applyFont="1" applyProtection="1"/>
    <xf numFmtId="0" fontId="1" fillId="0" borderId="0" xfId="0" applyFont="1" applyProtection="1"/>
    <xf numFmtId="0" fontId="0" fillId="0" borderId="0" xfId="0" applyProtection="1"/>
    <xf numFmtId="10" fontId="18" fillId="0" borderId="1" xfId="3" applyNumberFormat="1" applyFont="1" applyFill="1" applyBorder="1" applyAlignment="1">
      <alignment horizontal="right"/>
    </xf>
    <xf numFmtId="10" fontId="18" fillId="0" borderId="1" xfId="3" applyNumberFormat="1" applyFont="1" applyFill="1" applyBorder="1" applyAlignment="1" applyProtection="1">
      <alignment horizontal="right"/>
    </xf>
    <xf numFmtId="10" fontId="20" fillId="0" borderId="1" xfId="3" applyNumberFormat="1" applyFont="1" applyFill="1" applyBorder="1" applyAlignment="1" applyProtection="1">
      <alignment horizontal="right"/>
    </xf>
    <xf numFmtId="10" fontId="20" fillId="0" borderId="13" xfId="3" applyNumberFormat="1" applyFont="1" applyFill="1" applyBorder="1" applyAlignment="1" applyProtection="1">
      <alignment horizontal="right"/>
    </xf>
    <xf numFmtId="0" fontId="20" fillId="14" borderId="1" xfId="0" applyFont="1" applyFill="1" applyBorder="1" applyAlignment="1">
      <alignment horizontal="centerContinuous"/>
    </xf>
    <xf numFmtId="49" fontId="41" fillId="0" borderId="0" xfId="0" applyNumberFormat="1" applyFont="1" applyFill="1" applyAlignment="1">
      <alignment horizontal="right"/>
    </xf>
    <xf numFmtId="0" fontId="42" fillId="0" borderId="0" xfId="0" applyFont="1"/>
    <xf numFmtId="49" fontId="43" fillId="0" borderId="0" xfId="0" applyNumberFormat="1" applyFont="1" applyAlignment="1" applyProtection="1">
      <alignment horizontal="right"/>
    </xf>
    <xf numFmtId="37" fontId="18" fillId="3" borderId="1" xfId="0" applyNumberFormat="1" applyFont="1" applyFill="1" applyBorder="1" applyAlignment="1" applyProtection="1">
      <alignment horizontal="right"/>
    </xf>
    <xf numFmtId="37" fontId="20" fillId="3" borderId="1" xfId="0" applyNumberFormat="1" applyFont="1" applyFill="1" applyBorder="1" applyAlignment="1" applyProtection="1">
      <alignment horizontal="right"/>
    </xf>
    <xf numFmtId="39" fontId="20" fillId="3" borderId="13" xfId="0" applyNumberFormat="1" applyFont="1" applyFill="1" applyBorder="1" applyAlignment="1" applyProtection="1">
      <alignment horizontal="right"/>
    </xf>
    <xf numFmtId="166" fontId="20" fillId="0" borderId="6" xfId="0" applyNumberFormat="1" applyFont="1" applyBorder="1" applyAlignment="1" applyProtection="1">
      <alignment horizontal="center"/>
    </xf>
    <xf numFmtId="49" fontId="20" fillId="0" borderId="0" xfId="0" quotePrefix="1" applyNumberFormat="1" applyFont="1" applyBorder="1" applyAlignment="1" applyProtection="1">
      <alignment horizontal="center"/>
    </xf>
    <xf numFmtId="0" fontId="18" fillId="0" borderId="0" xfId="0" applyFont="1" applyAlignment="1" applyProtection="1">
      <alignment horizontal="right"/>
    </xf>
    <xf numFmtId="0" fontId="20" fillId="0" borderId="0" xfId="0" applyFont="1" applyAlignment="1" applyProtection="1">
      <alignment horizontal="right"/>
    </xf>
    <xf numFmtId="0" fontId="4" fillId="0" borderId="0" xfId="0" applyFont="1" applyFill="1" applyBorder="1" applyAlignment="1" applyProtection="1">
      <alignment horizontal="left" wrapText="1"/>
    </xf>
    <xf numFmtId="167" fontId="18" fillId="0" borderId="1" xfId="0" applyNumberFormat="1" applyFont="1" applyBorder="1"/>
    <xf numFmtId="166" fontId="18" fillId="0" borderId="6" xfId="0" applyNumberFormat="1" applyFont="1" applyBorder="1" applyAlignment="1" applyProtection="1">
      <alignment horizontal="center"/>
    </xf>
    <xf numFmtId="166" fontId="20" fillId="0" borderId="7" xfId="0" applyNumberFormat="1" applyFont="1" applyBorder="1" applyAlignment="1" applyProtection="1">
      <alignment horizontal="center"/>
    </xf>
    <xf numFmtId="0" fontId="18" fillId="0" borderId="0" xfId="0" applyFont="1" applyAlignment="1">
      <alignment horizontal="center" wrapText="1"/>
    </xf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47" fillId="0" borderId="0" xfId="0" applyFont="1"/>
    <xf numFmtId="167" fontId="18" fillId="6" borderId="1" xfId="0" applyNumberFormat="1" applyFont="1" applyFill="1" applyBorder="1" applyAlignment="1" applyProtection="1">
      <alignment horizontal="left" wrapText="1"/>
      <protection locked="0"/>
    </xf>
    <xf numFmtId="167" fontId="18" fillId="6" borderId="1" xfId="0" applyNumberFormat="1" applyFont="1" applyFill="1" applyBorder="1" applyAlignment="1" applyProtection="1">
      <alignment horizontal="center" wrapText="1"/>
      <protection locked="0"/>
    </xf>
    <xf numFmtId="10" fontId="18" fillId="0" borderId="1" xfId="3" applyNumberFormat="1" applyFont="1" applyBorder="1" applyAlignment="1">
      <alignment horizontal="center" wrapText="1"/>
    </xf>
    <xf numFmtId="16" fontId="18" fillId="5" borderId="1" xfId="0" quotePrefix="1" applyNumberFormat="1" applyFont="1" applyFill="1" applyBorder="1" applyAlignment="1">
      <alignment horizontal="center"/>
    </xf>
    <xf numFmtId="0" fontId="18" fillId="0" borderId="52" xfId="0" applyFont="1" applyBorder="1" applyAlignment="1">
      <alignment horizontal="left" wrapText="1"/>
    </xf>
    <xf numFmtId="16" fontId="18" fillId="0" borderId="0" xfId="0" quotePrefix="1" applyNumberFormat="1" applyFont="1" applyAlignment="1">
      <alignment horizontal="center"/>
    </xf>
    <xf numFmtId="1" fontId="18" fillId="0" borderId="0" xfId="0" quotePrefix="1" applyNumberFormat="1" applyFont="1" applyAlignment="1">
      <alignment horizontal="center"/>
    </xf>
    <xf numFmtId="167" fontId="18" fillId="0" borderId="0" xfId="0" quotePrefix="1" applyNumberFormat="1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 wrapText="1"/>
    </xf>
    <xf numFmtId="16" fontId="8" fillId="0" borderId="1" xfId="0" quotePrefix="1" applyNumberFormat="1" applyFont="1" applyBorder="1" applyAlignment="1">
      <alignment horizontal="center"/>
    </xf>
    <xf numFmtId="1" fontId="8" fillId="0" borderId="1" xfId="0" quotePrefix="1" applyNumberFormat="1" applyFont="1" applyBorder="1" applyAlignment="1">
      <alignment horizontal="center"/>
    </xf>
    <xf numFmtId="1" fontId="8" fillId="0" borderId="1" xfId="0" quotePrefix="1" applyNumberFormat="1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167" fontId="8" fillId="0" borderId="0" xfId="0" applyNumberFormat="1" applyFont="1"/>
    <xf numFmtId="0" fontId="18" fillId="0" borderId="1" xfId="0" applyFont="1" applyBorder="1" applyAlignment="1">
      <alignment horizontal="center" vertical="center" wrapText="1"/>
    </xf>
    <xf numFmtId="16" fontId="10" fillId="0" borderId="14" xfId="0" quotePrefix="1" applyNumberFormat="1" applyFont="1" applyBorder="1" applyAlignment="1">
      <alignment horizontal="center" vertical="center"/>
    </xf>
    <xf numFmtId="167" fontId="18" fillId="0" borderId="1" xfId="0" quotePrefix="1" applyNumberFormat="1" applyFont="1" applyBorder="1" applyAlignment="1">
      <alignment horizontal="center"/>
    </xf>
    <xf numFmtId="0" fontId="20" fillId="0" borderId="0" xfId="0" applyFont="1" applyAlignment="1">
      <alignment wrapText="1"/>
    </xf>
    <xf numFmtId="16" fontId="20" fillId="0" borderId="26" xfId="0" applyNumberFormat="1" applyFont="1" applyBorder="1" applyAlignment="1">
      <alignment horizontal="center" wrapText="1"/>
    </xf>
    <xf numFmtId="16" fontId="20" fillId="0" borderId="21" xfId="0" applyNumberFormat="1" applyFont="1" applyBorder="1" applyAlignment="1">
      <alignment horizontal="center" wrapText="1"/>
    </xf>
    <xf numFmtId="0" fontId="18" fillId="0" borderId="0" xfId="0" applyFont="1" applyAlignment="1">
      <alignment horizontal="left" wrapText="1"/>
    </xf>
    <xf numFmtId="10" fontId="18" fillId="6" borderId="15" xfId="3" applyNumberFormat="1" applyFont="1" applyFill="1" applyBorder="1" applyAlignment="1" applyProtection="1">
      <alignment horizontal="center"/>
      <protection locked="0"/>
    </xf>
    <xf numFmtId="0" fontId="18" fillId="0" borderId="0" xfId="0" applyFont="1" applyAlignment="1">
      <alignment horizontal="right"/>
    </xf>
    <xf numFmtId="10" fontId="18" fillId="0" borderId="15" xfId="3" applyNumberFormat="1" applyFont="1" applyFill="1" applyBorder="1" applyAlignment="1">
      <alignment horizontal="center"/>
    </xf>
    <xf numFmtId="10" fontId="18" fillId="0" borderId="0" xfId="0" applyNumberFormat="1" applyFont="1"/>
    <xf numFmtId="2" fontId="18" fillId="0" borderId="0" xfId="0" applyNumberFormat="1" applyFont="1" applyAlignment="1">
      <alignment horizontal="center"/>
    </xf>
    <xf numFmtId="10" fontId="20" fillId="0" borderId="0" xfId="0" applyNumberFormat="1" applyFont="1"/>
    <xf numFmtId="2" fontId="8" fillId="0" borderId="1" xfId="0" applyNumberFormat="1" applyFont="1" applyBorder="1" applyAlignment="1">
      <alignment horizontal="center" wrapText="1"/>
    </xf>
    <xf numFmtId="10" fontId="8" fillId="0" borderId="1" xfId="0" applyNumberFormat="1" applyFont="1" applyBorder="1" applyAlignment="1">
      <alignment horizontal="center" wrapText="1"/>
    </xf>
    <xf numFmtId="10" fontId="18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167" fontId="18" fillId="0" borderId="15" xfId="0" applyNumberFormat="1" applyFont="1" applyBorder="1" applyAlignment="1">
      <alignment horizontal="center"/>
    </xf>
    <xf numFmtId="167" fontId="18" fillId="0" borderId="15" xfId="0" applyNumberFormat="1" applyFont="1" applyBorder="1"/>
    <xf numFmtId="167" fontId="18" fillId="0" borderId="1" xfId="0" applyNumberFormat="1" applyFont="1" applyBorder="1" applyAlignment="1">
      <alignment horizontal="center"/>
    </xf>
    <xf numFmtId="10" fontId="18" fillId="0" borderId="0" xfId="0" applyNumberFormat="1" applyFont="1" applyAlignment="1">
      <alignment horizontal="right"/>
    </xf>
    <xf numFmtId="8" fontId="20" fillId="0" borderId="0" xfId="0" applyNumberFormat="1" applyFont="1"/>
    <xf numFmtId="0" fontId="10" fillId="0" borderId="0" xfId="0" applyFont="1" applyAlignment="1">
      <alignment vertical="center"/>
    </xf>
    <xf numFmtId="0" fontId="23" fillId="0" borderId="34" xfId="0" applyFont="1" applyBorder="1" applyAlignment="1">
      <alignment horizontal="center"/>
    </xf>
    <xf numFmtId="0" fontId="18" fillId="0" borderId="0" xfId="0" applyFont="1" applyAlignment="1">
      <alignment vertical="top" wrapText="1"/>
    </xf>
    <xf numFmtId="0" fontId="23" fillId="0" borderId="0" xfId="0" applyFont="1" applyAlignment="1">
      <alignment horizontal="center" vertical="center"/>
    </xf>
    <xf numFmtId="16" fontId="20" fillId="0" borderId="0" xfId="0" quotePrefix="1" applyNumberFormat="1" applyFont="1" applyAlignment="1">
      <alignment horizontal="center"/>
    </xf>
    <xf numFmtId="49" fontId="20" fillId="0" borderId="0" xfId="0" quotePrefix="1" applyNumberFormat="1" applyFont="1" applyAlignment="1">
      <alignment horizontal="center"/>
    </xf>
    <xf numFmtId="0" fontId="21" fillId="0" borderId="0" xfId="0" applyFont="1"/>
    <xf numFmtId="0" fontId="18" fillId="0" borderId="10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4" fontId="18" fillId="0" borderId="1" xfId="0" applyNumberFormat="1" applyFont="1" applyBorder="1" applyAlignment="1">
      <alignment horizontal="center"/>
    </xf>
    <xf numFmtId="42" fontId="18" fillId="0" borderId="1" xfId="0" applyNumberFormat="1" applyFont="1" applyBorder="1" applyAlignment="1">
      <alignment horizontal="center"/>
    </xf>
    <xf numFmtId="42" fontId="18" fillId="0" borderId="1" xfId="0" applyNumberFormat="1" applyFont="1" applyBorder="1"/>
    <xf numFmtId="49" fontId="18" fillId="0" borderId="0" xfId="0" quotePrefix="1" applyNumberFormat="1" applyFont="1" applyAlignment="1">
      <alignment horizontal="center"/>
    </xf>
    <xf numFmtId="4" fontId="18" fillId="0" borderId="0" xfId="0" applyNumberFormat="1" applyFont="1"/>
    <xf numFmtId="42" fontId="18" fillId="0" borderId="0" xfId="0" applyNumberFormat="1" applyFont="1" applyAlignment="1">
      <alignment horizontal="center"/>
    </xf>
    <xf numFmtId="42" fontId="18" fillId="0" borderId="0" xfId="0" applyNumberFormat="1" applyFont="1"/>
    <xf numFmtId="0" fontId="8" fillId="0" borderId="14" xfId="0" applyFont="1" applyBorder="1" applyAlignment="1">
      <alignment horizontal="center" wrapText="1"/>
    </xf>
    <xf numFmtId="0" fontId="18" fillId="0" borderId="1" xfId="0" applyFont="1" applyBorder="1" applyAlignment="1">
      <alignment horizontal="center" vertical="center"/>
    </xf>
    <xf numFmtId="16" fontId="10" fillId="0" borderId="1" xfId="0" quotePrefix="1" applyNumberFormat="1" applyFont="1" applyBorder="1" applyAlignment="1">
      <alignment horizontal="center" vertical="center"/>
    </xf>
    <xf numFmtId="167" fontId="18" fillId="0" borderId="0" xfId="0" applyNumberFormat="1" applyFont="1"/>
    <xf numFmtId="167" fontId="18" fillId="0" borderId="0" xfId="0" applyNumberFormat="1" applyFont="1" applyAlignment="1">
      <alignment horizontal="center"/>
    </xf>
    <xf numFmtId="2" fontId="18" fillId="0" borderId="0" xfId="0" applyNumberFormat="1" applyFont="1"/>
    <xf numFmtId="9" fontId="18" fillId="0" borderId="1" xfId="3" applyFont="1" applyFill="1" applyBorder="1" applyAlignment="1" applyProtection="1">
      <alignment horizontal="center"/>
    </xf>
    <xf numFmtId="49" fontId="18" fillId="0" borderId="0" xfId="3" applyNumberFormat="1" applyFont="1" applyFill="1" applyBorder="1" applyProtection="1"/>
    <xf numFmtId="42" fontId="18" fillId="0" borderId="1" xfId="0" applyNumberFormat="1" applyFont="1" applyBorder="1" applyAlignment="1">
      <alignment horizontal="left" wrapText="1"/>
    </xf>
    <xf numFmtId="0" fontId="18" fillId="0" borderId="0" xfId="0" applyFont="1" applyAlignment="1">
      <alignment wrapText="1"/>
    </xf>
    <xf numFmtId="42" fontId="18" fillId="0" borderId="42" xfId="0" applyNumberFormat="1" applyFont="1" applyBorder="1" applyAlignment="1">
      <alignment horizontal="left" wrapText="1"/>
    </xf>
    <xf numFmtId="42" fontId="18" fillId="0" borderId="48" xfId="0" applyNumberFormat="1" applyFont="1" applyBorder="1" applyAlignment="1">
      <alignment horizontal="left" wrapText="1"/>
    </xf>
    <xf numFmtId="0" fontId="18" fillId="6" borderId="1" xfId="0" applyFont="1" applyFill="1" applyBorder="1" applyProtection="1">
      <protection locked="0"/>
    </xf>
    <xf numFmtId="10" fontId="18" fillId="0" borderId="1" xfId="3" applyNumberFormat="1" applyFont="1" applyBorder="1" applyAlignment="1" applyProtection="1">
      <alignment horizontal="center" wrapText="1"/>
    </xf>
    <xf numFmtId="10" fontId="18" fillId="0" borderId="42" xfId="3" applyNumberFormat="1" applyFont="1" applyBorder="1" applyAlignment="1" applyProtection="1">
      <alignment horizontal="center" wrapText="1"/>
    </xf>
    <xf numFmtId="0" fontId="20" fillId="0" borderId="0" xfId="0" applyFont="1" applyBorder="1" applyAlignment="1">
      <alignment horizontal="center"/>
    </xf>
    <xf numFmtId="0" fontId="4" fillId="0" borderId="5" xfId="0" applyFont="1" applyFill="1" applyBorder="1" applyAlignment="1" applyProtection="1">
      <alignment horizontal="left" wrapText="1"/>
    </xf>
    <xf numFmtId="0" fontId="17" fillId="0" borderId="0" xfId="0" applyFont="1" applyAlignment="1" applyProtection="1">
      <alignment horizontal="center"/>
    </xf>
    <xf numFmtId="0" fontId="17" fillId="0" borderId="2" xfId="0" applyFont="1" applyBorder="1" applyAlignment="1" applyProtection="1">
      <alignment horizontal="center"/>
    </xf>
    <xf numFmtId="0" fontId="17" fillId="0" borderId="0" xfId="0" applyFont="1" applyAlignment="1">
      <alignment horizontal="center" wrapText="1"/>
    </xf>
    <xf numFmtId="0" fontId="17" fillId="0" borderId="5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10" fontId="17" fillId="0" borderId="53" xfId="3" applyNumberFormat="1" applyFont="1" applyFill="1" applyBorder="1" applyAlignment="1" applyProtection="1">
      <alignment horizontal="center"/>
      <protection locked="0"/>
    </xf>
    <xf numFmtId="10" fontId="10" fillId="0" borderId="0" xfId="3" applyNumberFormat="1" applyFont="1" applyBorder="1" applyAlignment="1">
      <alignment horizontal="center" wrapText="1"/>
    </xf>
    <xf numFmtId="10" fontId="10" fillId="0" borderId="27" xfId="3" applyNumberFormat="1" applyFont="1" applyBorder="1" applyAlignment="1">
      <alignment horizontal="center"/>
    </xf>
    <xf numFmtId="10" fontId="10" fillId="0" borderId="51" xfId="3" applyNumberFormat="1" applyFont="1" applyBorder="1" applyAlignment="1">
      <alignment horizontal="center"/>
    </xf>
    <xf numFmtId="10" fontId="10" fillId="0" borderId="28" xfId="3" applyNumberFormat="1" applyFont="1" applyFill="1" applyBorder="1" applyAlignment="1" applyProtection="1">
      <alignment horizontal="center"/>
      <protection locked="0"/>
    </xf>
    <xf numFmtId="10" fontId="20" fillId="0" borderId="1" xfId="3" quotePrefix="1" applyNumberFormat="1" applyFont="1" applyFill="1" applyBorder="1" applyAlignment="1" applyProtection="1">
      <alignment horizontal="right"/>
    </xf>
    <xf numFmtId="16" fontId="18" fillId="0" borderId="2" xfId="0" applyNumberFormat="1" applyFont="1" applyBorder="1" applyAlignment="1" applyProtection="1">
      <alignment horizontal="center" wrapText="1"/>
    </xf>
    <xf numFmtId="16" fontId="20" fillId="0" borderId="2" xfId="0" applyNumberFormat="1" applyFont="1" applyBorder="1" applyAlignment="1" applyProtection="1">
      <alignment horizontal="center" wrapText="1"/>
    </xf>
    <xf numFmtId="16" fontId="20" fillId="0" borderId="53" xfId="0" applyNumberFormat="1" applyFont="1" applyBorder="1" applyAlignment="1" applyProtection="1">
      <alignment horizontal="center" wrapText="1"/>
    </xf>
    <xf numFmtId="41" fontId="18" fillId="0" borderId="0" xfId="3" applyNumberFormat="1" applyFont="1" applyBorder="1" applyAlignment="1" applyProtection="1">
      <alignment horizontal="center" wrapText="1"/>
    </xf>
    <xf numFmtId="0" fontId="18" fillId="0" borderId="0" xfId="0" applyFont="1" applyAlignment="1" applyProtection="1">
      <alignment horizontal="left" wrapText="1"/>
    </xf>
    <xf numFmtId="167" fontId="18" fillId="2" borderId="1" xfId="3" applyNumberFormat="1" applyFont="1" applyFill="1" applyBorder="1" applyAlignment="1" applyProtection="1">
      <alignment horizontal="right"/>
      <protection locked="0"/>
    </xf>
    <xf numFmtId="167" fontId="18" fillId="0" borderId="1" xfId="3" applyNumberFormat="1" applyFont="1" applyFill="1" applyBorder="1" applyAlignment="1" applyProtection="1">
      <alignment horizontal="right"/>
    </xf>
    <xf numFmtId="164" fontId="18" fillId="0" borderId="1" xfId="3" applyNumberFormat="1" applyFont="1" applyBorder="1" applyAlignment="1" applyProtection="1">
      <alignment horizontal="right" wrapText="1"/>
    </xf>
    <xf numFmtId="42" fontId="18" fillId="0" borderId="42" xfId="3" applyNumberFormat="1" applyFont="1" applyBorder="1" applyAlignment="1" applyProtection="1">
      <alignment horizontal="right" wrapText="1"/>
    </xf>
    <xf numFmtId="42" fontId="18" fillId="6" borderId="1" xfId="2" applyNumberFormat="1" applyFont="1" applyFill="1" applyBorder="1" applyAlignment="1" applyProtection="1">
      <alignment horizontal="right"/>
      <protection locked="0"/>
    </xf>
    <xf numFmtId="42" fontId="18" fillId="6" borderId="1" xfId="2" quotePrefix="1" applyNumberFormat="1" applyFont="1" applyFill="1" applyBorder="1" applyAlignment="1" applyProtection="1">
      <alignment horizontal="right"/>
      <protection locked="0"/>
    </xf>
    <xf numFmtId="167" fontId="18" fillId="8" borderId="1" xfId="0" quotePrefix="1" applyNumberFormat="1" applyFont="1" applyFill="1" applyBorder="1" applyAlignment="1" applyProtection="1">
      <alignment horizontal="right"/>
      <protection locked="0"/>
    </xf>
    <xf numFmtId="167" fontId="18" fillId="0" borderId="1" xfId="2" quotePrefix="1" applyNumberFormat="1" applyFont="1" applyFill="1" applyBorder="1" applyAlignment="1" applyProtection="1">
      <alignment horizontal="right"/>
    </xf>
    <xf numFmtId="167" fontId="18" fillId="0" borderId="1" xfId="2" applyNumberFormat="1" applyFont="1" applyFill="1" applyBorder="1" applyAlignment="1" applyProtection="1">
      <alignment horizontal="right"/>
    </xf>
    <xf numFmtId="167" fontId="20" fillId="0" borderId="1" xfId="2" quotePrefix="1" applyNumberFormat="1" applyFont="1" applyFill="1" applyBorder="1" applyAlignment="1" applyProtection="1">
      <alignment horizontal="right"/>
    </xf>
    <xf numFmtId="42" fontId="20" fillId="0" borderId="42" xfId="2" applyNumberFormat="1" applyFont="1" applyFill="1" applyBorder="1" applyAlignment="1" applyProtection="1">
      <alignment horizontal="right"/>
    </xf>
    <xf numFmtId="42" fontId="20" fillId="0" borderId="16" xfId="2" applyNumberFormat="1" applyFont="1" applyFill="1" applyBorder="1" applyAlignment="1" applyProtection="1">
      <alignment horizontal="right"/>
    </xf>
    <xf numFmtId="42" fontId="20" fillId="0" borderId="1" xfId="2" applyNumberFormat="1" applyFont="1" applyBorder="1" applyAlignment="1" applyProtection="1">
      <alignment horizontal="right"/>
    </xf>
    <xf numFmtId="41" fontId="18" fillId="0" borderId="1" xfId="2" applyNumberFormat="1" applyFont="1" applyFill="1" applyBorder="1" applyAlignment="1" applyProtection="1">
      <alignment horizontal="right"/>
    </xf>
    <xf numFmtId="41" fontId="18" fillId="2" borderId="1" xfId="2" applyNumberFormat="1" applyFont="1" applyFill="1" applyBorder="1" applyAlignment="1" applyProtection="1">
      <alignment horizontal="right"/>
      <protection locked="0"/>
    </xf>
    <xf numFmtId="41" fontId="18" fillId="2" borderId="15" xfId="2" applyNumberFormat="1" applyFont="1" applyFill="1" applyBorder="1" applyAlignment="1" applyProtection="1">
      <alignment horizontal="right"/>
      <protection locked="0"/>
    </xf>
    <xf numFmtId="41" fontId="18" fillId="8" borderId="15" xfId="2" applyNumberFormat="1" applyFont="1" applyFill="1" applyBorder="1" applyAlignment="1" applyProtection="1">
      <alignment horizontal="right"/>
      <protection locked="0"/>
    </xf>
    <xf numFmtId="41" fontId="18" fillId="8" borderId="1" xfId="2" applyNumberFormat="1" applyFont="1" applyFill="1" applyBorder="1" applyAlignment="1" applyProtection="1">
      <alignment horizontal="right"/>
      <protection locked="0"/>
    </xf>
    <xf numFmtId="41" fontId="20" fillId="0" borderId="15" xfId="2" applyNumberFormat="1" applyFont="1" applyFill="1" applyBorder="1" applyAlignment="1" applyProtection="1">
      <alignment horizontal="right"/>
    </xf>
    <xf numFmtId="41" fontId="20" fillId="0" borderId="1" xfId="2" applyNumberFormat="1" applyFont="1" applyFill="1" applyBorder="1" applyAlignment="1" applyProtection="1">
      <alignment horizontal="right"/>
    </xf>
    <xf numFmtId="41" fontId="18" fillId="5" borderId="1" xfId="2" applyNumberFormat="1" applyFont="1" applyFill="1" applyBorder="1" applyAlignment="1" applyProtection="1">
      <alignment horizontal="right"/>
    </xf>
    <xf numFmtId="41" fontId="18" fillId="5" borderId="15" xfId="2" applyNumberFormat="1" applyFont="1" applyFill="1" applyBorder="1" applyAlignment="1" applyProtection="1">
      <alignment horizontal="right"/>
    </xf>
    <xf numFmtId="41" fontId="20" fillId="5" borderId="15" xfId="2" applyNumberFormat="1" applyFont="1" applyFill="1" applyBorder="1" applyAlignment="1" applyProtection="1">
      <alignment horizontal="right"/>
    </xf>
    <xf numFmtId="167" fontId="20" fillId="0" borderId="1" xfId="0" applyNumberFormat="1" applyFont="1" applyBorder="1"/>
    <xf numFmtId="167" fontId="20" fillId="0" borderId="1" xfId="0" applyNumberFormat="1" applyFont="1" applyBorder="1" applyProtection="1"/>
    <xf numFmtId="0" fontId="20" fillId="0" borderId="0" xfId="0" applyFont="1" applyFill="1" applyBorder="1" applyAlignment="1" applyProtection="1">
      <alignment horizontal="left" wrapText="1"/>
    </xf>
    <xf numFmtId="10" fontId="20" fillId="0" borderId="1" xfId="0" applyNumberFormat="1" applyFont="1" applyBorder="1" applyAlignment="1">
      <alignment horizontal="center" wrapText="1"/>
    </xf>
    <xf numFmtId="167" fontId="20" fillId="0" borderId="15" xfId="0" applyNumberFormat="1" applyFont="1" applyBorder="1"/>
    <xf numFmtId="16" fontId="20" fillId="0" borderId="2" xfId="0" applyNumberFormat="1" applyFont="1" applyBorder="1" applyAlignment="1">
      <alignment horizontal="center" wrapText="1"/>
    </xf>
    <xf numFmtId="0" fontId="25" fillId="0" borderId="1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167" fontId="18" fillId="0" borderId="14" xfId="0" quotePrefix="1" applyNumberFormat="1" applyFont="1" applyBorder="1" applyAlignment="1">
      <alignment horizontal="center"/>
    </xf>
    <xf numFmtId="10" fontId="20" fillId="0" borderId="56" xfId="3" applyNumberFormat="1" applyFont="1" applyFill="1" applyBorder="1" applyAlignment="1" applyProtection="1">
      <alignment horizontal="center" vertical="center" wrapText="1"/>
    </xf>
    <xf numFmtId="167" fontId="18" fillId="0" borderId="1" xfId="0" applyNumberFormat="1" applyFont="1" applyBorder="1" applyAlignment="1">
      <alignment horizontal="left" wrapText="1"/>
    </xf>
    <xf numFmtId="167" fontId="18" fillId="0" borderId="1" xfId="0" applyNumberFormat="1" applyFont="1" applyBorder="1" applyAlignment="1">
      <alignment horizontal="center" wrapText="1"/>
    </xf>
    <xf numFmtId="167" fontId="20" fillId="0" borderId="1" xfId="0" applyNumberFormat="1" applyFont="1" applyBorder="1" applyAlignment="1">
      <alignment horizontal="left" wrapText="1"/>
    </xf>
    <xf numFmtId="167" fontId="20" fillId="0" borderId="1" xfId="0" applyNumberFormat="1" applyFont="1" applyBorder="1" applyAlignment="1">
      <alignment horizontal="center" wrapText="1"/>
    </xf>
    <xf numFmtId="49" fontId="18" fillId="0" borderId="5" xfId="0" applyNumberFormat="1" applyFont="1" applyFill="1" applyBorder="1" applyAlignment="1" applyProtection="1">
      <alignment horizontal="left" vertical="top" wrapText="1"/>
    </xf>
    <xf numFmtId="49" fontId="18" fillId="0" borderId="0" xfId="0" applyNumberFormat="1" applyFont="1" applyFill="1" applyBorder="1" applyAlignment="1" applyProtection="1">
      <alignment horizontal="left" vertical="top" wrapText="1"/>
    </xf>
    <xf numFmtId="0" fontId="44" fillId="0" borderId="0" xfId="0" applyFont="1" applyProtection="1">
      <protection locked="0"/>
    </xf>
    <xf numFmtId="0" fontId="45" fillId="0" borderId="0" xfId="0" applyFont="1" applyProtection="1">
      <protection locked="0"/>
    </xf>
    <xf numFmtId="0" fontId="44" fillId="0" borderId="0" xfId="0" applyFont="1" applyAlignment="1" applyProtection="1">
      <alignment horizontal="center"/>
      <protection locked="0"/>
    </xf>
    <xf numFmtId="4" fontId="45" fillId="0" borderId="0" xfId="0" applyNumberFormat="1" applyFont="1" applyProtection="1">
      <protection locked="0"/>
    </xf>
    <xf numFmtId="169" fontId="45" fillId="0" borderId="0" xfId="0" applyNumberFormat="1" applyFont="1" applyAlignment="1" applyProtection="1">
      <alignment horizontal="center"/>
      <protection locked="0"/>
    </xf>
    <xf numFmtId="44" fontId="45" fillId="0" borderId="0" xfId="0" applyNumberFormat="1" applyFont="1" applyProtection="1">
      <protection locked="0"/>
    </xf>
    <xf numFmtId="38" fontId="45" fillId="0" borderId="0" xfId="0" applyNumberFormat="1" applyFont="1" applyProtection="1">
      <protection locked="0"/>
    </xf>
    <xf numFmtId="37" fontId="45" fillId="0" borderId="0" xfId="0" applyNumberFormat="1" applyFont="1" applyProtection="1">
      <protection locked="0"/>
    </xf>
    <xf numFmtId="10" fontId="45" fillId="0" borderId="0" xfId="3" applyNumberFormat="1" applyFont="1" applyProtection="1">
      <protection locked="0"/>
    </xf>
    <xf numFmtId="42" fontId="45" fillId="0" borderId="0" xfId="0" applyNumberFormat="1" applyFont="1" applyProtection="1">
      <protection locked="0"/>
    </xf>
    <xf numFmtId="2" fontId="45" fillId="0" borderId="0" xfId="0" applyNumberFormat="1" applyFont="1" applyProtection="1">
      <protection locked="0"/>
    </xf>
    <xf numFmtId="165" fontId="45" fillId="0" borderId="0" xfId="3" applyNumberFormat="1" applyFont="1" applyProtection="1">
      <protection locked="0"/>
    </xf>
    <xf numFmtId="10" fontId="45" fillId="0" borderId="0" xfId="0" applyNumberFormat="1" applyFont="1" applyProtection="1">
      <protection locked="0"/>
    </xf>
    <xf numFmtId="170" fontId="45" fillId="0" borderId="0" xfId="3" applyNumberFormat="1" applyFont="1" applyBorder="1" applyProtection="1">
      <protection locked="0"/>
    </xf>
    <xf numFmtId="170" fontId="45" fillId="0" borderId="0" xfId="3" applyNumberFormat="1" applyFont="1" applyProtection="1">
      <protection locked="0"/>
    </xf>
    <xf numFmtId="170" fontId="45" fillId="0" borderId="0" xfId="0" applyNumberFormat="1" applyFont="1" applyProtection="1">
      <protection locked="0"/>
    </xf>
    <xf numFmtId="44" fontId="45" fillId="0" borderId="0" xfId="0" applyNumberFormat="1" applyFont="1" applyAlignment="1" applyProtection="1">
      <alignment horizontal="center"/>
      <protection locked="0"/>
    </xf>
    <xf numFmtId="44" fontId="46" fillId="0" borderId="0" xfId="0" applyNumberFormat="1" applyFont="1" applyAlignment="1" applyProtection="1">
      <alignment horizontal="center"/>
      <protection locked="0"/>
    </xf>
    <xf numFmtId="41" fontId="45" fillId="0" borderId="0" xfId="0" applyNumberFormat="1" applyFont="1" applyProtection="1">
      <protection locked="0"/>
    </xf>
    <xf numFmtId="9" fontId="45" fillId="0" borderId="0" xfId="3" applyFont="1" applyProtection="1">
      <protection locked="0"/>
    </xf>
    <xf numFmtId="166" fontId="45" fillId="0" borderId="0" xfId="3" applyNumberFormat="1" applyFont="1" applyProtection="1">
      <protection locked="0"/>
    </xf>
    <xf numFmtId="44" fontId="45" fillId="0" borderId="0" xfId="3" applyNumberFormat="1" applyFont="1" applyProtection="1">
      <protection locked="0"/>
    </xf>
    <xf numFmtId="0" fontId="48" fillId="0" borderId="0" xfId="0" quotePrefix="1" applyFont="1" applyFill="1"/>
    <xf numFmtId="0" fontId="48" fillId="0" borderId="0" xfId="0" applyFont="1"/>
    <xf numFmtId="0" fontId="1" fillId="0" borderId="0" xfId="5"/>
    <xf numFmtId="0" fontId="45" fillId="0" borderId="0" xfId="5" applyFont="1" applyProtection="1"/>
    <xf numFmtId="0" fontId="45" fillId="0" borderId="0" xfId="5" applyFont="1" applyBorder="1" applyProtection="1"/>
    <xf numFmtId="0" fontId="45" fillId="0" borderId="5" xfId="5" applyFont="1" applyBorder="1"/>
    <xf numFmtId="0" fontId="45" fillId="0" borderId="0" xfId="5" applyFont="1" applyBorder="1" applyAlignment="1">
      <alignment horizontal="left"/>
    </xf>
    <xf numFmtId="0" fontId="46" fillId="0" borderId="0" xfId="5" applyFont="1" applyFill="1" applyBorder="1" applyProtection="1"/>
    <xf numFmtId="0" fontId="46" fillId="0" borderId="0" xfId="5" applyFont="1" applyBorder="1" applyProtection="1"/>
    <xf numFmtId="0" fontId="45" fillId="0" borderId="0" xfId="5" applyFont="1" applyFill="1" applyBorder="1" applyProtection="1"/>
    <xf numFmtId="0" fontId="44" fillId="0" borderId="0" xfId="10" applyFont="1" applyAlignment="1" applyProtection="1">
      <alignment horizontal="center"/>
    </xf>
    <xf numFmtId="16" fontId="20" fillId="0" borderId="0" xfId="0" quotePrefix="1" applyNumberFormat="1" applyFont="1" applyAlignment="1">
      <alignment horizontal="center"/>
    </xf>
    <xf numFmtId="0" fontId="20" fillId="0" borderId="0" xfId="0" applyFont="1" applyAlignment="1" applyProtection="1">
      <alignment vertical="center" wrapText="1"/>
    </xf>
    <xf numFmtId="0" fontId="20" fillId="0" borderId="22" xfId="0" applyFont="1" applyBorder="1" applyAlignment="1" applyProtection="1">
      <alignment vertical="center" wrapText="1"/>
    </xf>
    <xf numFmtId="0" fontId="4" fillId="9" borderId="14" xfId="0" applyFont="1" applyFill="1" applyBorder="1" applyAlignment="1" applyProtection="1">
      <alignment horizontal="center"/>
      <protection locked="0"/>
    </xf>
    <xf numFmtId="0" fontId="4" fillId="9" borderId="12" xfId="0" applyFont="1" applyFill="1" applyBorder="1" applyAlignment="1" applyProtection="1">
      <alignment horizontal="center"/>
      <protection locked="0"/>
    </xf>
    <xf numFmtId="0" fontId="4" fillId="9" borderId="11" xfId="0" applyFont="1" applyFill="1" applyBorder="1" applyAlignment="1" applyProtection="1">
      <alignment horizontal="center"/>
      <protection locked="0"/>
    </xf>
    <xf numFmtId="0" fontId="10" fillId="0" borderId="49" xfId="0" applyFont="1" applyBorder="1" applyAlignment="1" applyProtection="1">
      <alignment horizontal="center"/>
      <protection locked="0"/>
    </xf>
    <xf numFmtId="0" fontId="10" fillId="0" borderId="39" xfId="0" applyFont="1" applyBorder="1" applyAlignment="1" applyProtection="1">
      <alignment horizontal="center"/>
      <protection locked="0"/>
    </xf>
    <xf numFmtId="0" fontId="10" fillId="0" borderId="50" xfId="0" applyFont="1" applyBorder="1" applyAlignment="1" applyProtection="1">
      <alignment horizontal="center"/>
      <protection locked="0"/>
    </xf>
    <xf numFmtId="49" fontId="18" fillId="8" borderId="5" xfId="0" applyNumberFormat="1" applyFont="1" applyFill="1" applyBorder="1" applyAlignment="1" applyProtection="1">
      <alignment horizontal="left" vertical="top" wrapText="1"/>
      <protection locked="0"/>
    </xf>
    <xf numFmtId="49" fontId="18" fillId="8" borderId="6" xfId="0" applyNumberFormat="1" applyFont="1" applyFill="1" applyBorder="1" applyAlignment="1" applyProtection="1">
      <alignment horizontal="left" vertical="top" wrapText="1"/>
      <protection locked="0"/>
    </xf>
    <xf numFmtId="49" fontId="18" fillId="8" borderId="10" xfId="0" applyNumberFormat="1" applyFont="1" applyFill="1" applyBorder="1" applyAlignment="1" applyProtection="1">
      <alignment horizontal="left" vertical="top" wrapText="1"/>
      <protection locked="0"/>
    </xf>
    <xf numFmtId="49" fontId="18" fillId="8" borderId="7" xfId="0" applyNumberFormat="1" applyFont="1" applyFill="1" applyBorder="1" applyAlignment="1" applyProtection="1">
      <alignment horizontal="left" vertical="top" wrapText="1"/>
      <protection locked="0"/>
    </xf>
    <xf numFmtId="0" fontId="18" fillId="0" borderId="17" xfId="0" applyFont="1" applyFill="1" applyBorder="1" applyAlignment="1" applyProtection="1">
      <alignment horizontal="left" vertical="top" wrapText="1"/>
    </xf>
    <xf numFmtId="0" fontId="18" fillId="0" borderId="19" xfId="0" applyFont="1" applyFill="1" applyBorder="1" applyAlignment="1" applyProtection="1">
      <alignment horizontal="left" vertical="top" wrapText="1"/>
    </xf>
    <xf numFmtId="0" fontId="18" fillId="0" borderId="0" xfId="0" applyFont="1" applyAlignment="1">
      <alignment horizontal="left" wrapText="1"/>
    </xf>
    <xf numFmtId="0" fontId="18" fillId="0" borderId="1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49" fontId="20" fillId="0" borderId="0" xfId="0" quotePrefix="1" applyNumberFormat="1" applyFont="1" applyAlignment="1">
      <alignment horizontal="center"/>
    </xf>
    <xf numFmtId="14" fontId="4" fillId="9" borderId="14" xfId="0" applyNumberFormat="1" applyFont="1" applyFill="1" applyBorder="1" applyAlignment="1" applyProtection="1">
      <alignment horizontal="center"/>
      <protection locked="0"/>
    </xf>
    <xf numFmtId="49" fontId="18" fillId="2" borderId="5" xfId="0" applyNumberFormat="1" applyFont="1" applyFill="1" applyBorder="1" applyAlignment="1" applyProtection="1">
      <alignment horizontal="left" vertical="top" wrapText="1"/>
      <protection locked="0"/>
    </xf>
    <xf numFmtId="49" fontId="18" fillId="2" borderId="0" xfId="0" applyNumberFormat="1" applyFont="1" applyFill="1" applyBorder="1" applyAlignment="1" applyProtection="1">
      <alignment horizontal="left" vertical="top" wrapText="1"/>
      <protection locked="0"/>
    </xf>
    <xf numFmtId="49" fontId="18" fillId="2" borderId="6" xfId="0" applyNumberFormat="1" applyFont="1" applyFill="1" applyBorder="1" applyAlignment="1" applyProtection="1">
      <alignment horizontal="left" vertical="top" wrapText="1"/>
      <protection locked="0"/>
    </xf>
    <xf numFmtId="49" fontId="18" fillId="2" borderId="10" xfId="0" applyNumberFormat="1" applyFont="1" applyFill="1" applyBorder="1" applyAlignment="1" applyProtection="1">
      <alignment horizontal="left" vertical="top" wrapText="1"/>
      <protection locked="0"/>
    </xf>
    <xf numFmtId="49" fontId="18" fillId="2" borderId="2" xfId="0" applyNumberFormat="1" applyFont="1" applyFill="1" applyBorder="1" applyAlignment="1" applyProtection="1">
      <alignment horizontal="left" vertical="top" wrapText="1"/>
      <protection locked="0"/>
    </xf>
    <xf numFmtId="49" fontId="18" fillId="2" borderId="7" xfId="0" applyNumberFormat="1" applyFont="1" applyFill="1" applyBorder="1" applyAlignment="1" applyProtection="1">
      <alignment horizontal="left" vertical="top" wrapText="1"/>
      <protection locked="0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49" fontId="18" fillId="8" borderId="0" xfId="0" applyNumberFormat="1" applyFont="1" applyFill="1" applyBorder="1" applyAlignment="1" applyProtection="1">
      <alignment horizontal="left" vertical="top" wrapText="1"/>
      <protection locked="0"/>
    </xf>
    <xf numFmtId="49" fontId="18" fillId="8" borderId="2" xfId="0" applyNumberFormat="1" applyFont="1" applyFill="1" applyBorder="1" applyAlignment="1" applyProtection="1">
      <alignment horizontal="left" vertical="top" wrapText="1"/>
      <protection locked="0"/>
    </xf>
    <xf numFmtId="0" fontId="20" fillId="0" borderId="0" xfId="0" applyFont="1" applyAlignment="1" applyProtection="1">
      <alignment horizontal="right"/>
    </xf>
    <xf numFmtId="0" fontId="20" fillId="0" borderId="0" xfId="0" applyFont="1" applyBorder="1" applyAlignment="1" applyProtection="1">
      <alignment horizontal="right"/>
    </xf>
    <xf numFmtId="16" fontId="20" fillId="0" borderId="1" xfId="0" quotePrefix="1" applyNumberFormat="1" applyFont="1" applyFill="1" applyBorder="1" applyAlignment="1" applyProtection="1">
      <alignment horizontal="center"/>
    </xf>
    <xf numFmtId="0" fontId="20" fillId="0" borderId="1" xfId="0" quotePrefix="1" applyFont="1" applyFill="1" applyBorder="1" applyAlignment="1" applyProtection="1">
      <alignment horizontal="center"/>
    </xf>
    <xf numFmtId="0" fontId="20" fillId="0" borderId="6" xfId="0" applyFont="1" applyBorder="1" applyAlignment="1" applyProtection="1">
      <alignment horizontal="right"/>
    </xf>
    <xf numFmtId="49" fontId="18" fillId="2" borderId="10" xfId="0" quotePrefix="1" applyNumberFormat="1" applyFont="1" applyFill="1" applyBorder="1" applyAlignment="1" applyProtection="1">
      <alignment horizontal="left" vertical="top" wrapText="1"/>
      <protection locked="0"/>
    </xf>
    <xf numFmtId="49" fontId="18" fillId="2" borderId="2" xfId="0" quotePrefix="1" applyNumberFormat="1" applyFont="1" applyFill="1" applyBorder="1" applyAlignment="1" applyProtection="1">
      <alignment horizontal="left" vertical="top" wrapText="1"/>
      <protection locked="0"/>
    </xf>
    <xf numFmtId="49" fontId="18" fillId="2" borderId="7" xfId="0" quotePrefix="1" applyNumberFormat="1" applyFont="1" applyFill="1" applyBorder="1" applyAlignment="1" applyProtection="1">
      <alignment horizontal="left" vertical="top" wrapText="1"/>
      <protection locked="0"/>
    </xf>
    <xf numFmtId="0" fontId="20" fillId="0" borderId="17" xfId="0" applyFont="1" applyBorder="1" applyAlignment="1" applyProtection="1">
      <alignment horizontal="center"/>
    </xf>
    <xf numFmtId="0" fontId="20" fillId="0" borderId="18" xfId="0" applyFont="1" applyBorder="1" applyAlignment="1" applyProtection="1">
      <alignment horizontal="center"/>
    </xf>
    <xf numFmtId="0" fontId="20" fillId="0" borderId="19" xfId="0" applyFont="1" applyBorder="1" applyAlignment="1" applyProtection="1">
      <alignment horizontal="center"/>
    </xf>
    <xf numFmtId="0" fontId="18" fillId="0" borderId="0" xfId="0" applyFont="1" applyAlignment="1" applyProtection="1">
      <alignment horizontal="right"/>
    </xf>
    <xf numFmtId="16" fontId="20" fillId="0" borderId="1" xfId="0" applyNumberFormat="1" applyFont="1" applyBorder="1" applyAlignment="1" applyProtection="1">
      <alignment horizontal="center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49" fontId="18" fillId="6" borderId="2" xfId="0" applyNumberFormat="1" applyFont="1" applyFill="1" applyBorder="1" applyAlignment="1" applyProtection="1">
      <alignment horizontal="left" vertical="top" wrapText="1"/>
      <protection locked="0"/>
    </xf>
    <xf numFmtId="49" fontId="18" fillId="6" borderId="7" xfId="0" applyNumberFormat="1" applyFont="1" applyFill="1" applyBorder="1" applyAlignment="1" applyProtection="1">
      <alignment horizontal="left" vertical="top" wrapText="1"/>
      <protection locked="0"/>
    </xf>
    <xf numFmtId="42" fontId="18" fillId="0" borderId="1" xfId="2" applyNumberFormat="1" applyFont="1" applyFill="1" applyBorder="1" applyAlignment="1" applyProtection="1">
      <alignment horizontal="right"/>
    </xf>
    <xf numFmtId="49" fontId="20" fillId="8" borderId="2" xfId="0" applyNumberFormat="1" applyFont="1" applyFill="1" applyBorder="1" applyAlignment="1" applyProtection="1">
      <alignment horizontal="left" vertical="top" wrapText="1"/>
      <protection locked="0"/>
    </xf>
    <xf numFmtId="49" fontId="20" fillId="8" borderId="7" xfId="0" applyNumberFormat="1" applyFont="1" applyFill="1" applyBorder="1" applyAlignment="1" applyProtection="1">
      <alignment horizontal="left" vertical="top" wrapText="1"/>
      <protection locked="0"/>
    </xf>
    <xf numFmtId="0" fontId="12" fillId="0" borderId="0" xfId="0" applyFont="1" applyFill="1" applyBorder="1" applyAlignment="1">
      <alignment vertical="center"/>
    </xf>
    <xf numFmtId="0" fontId="12" fillId="0" borderId="0" xfId="0" applyFont="1" applyBorder="1" applyAlignment="1">
      <alignment vertical="top" wrapText="1"/>
    </xf>
    <xf numFmtId="49" fontId="18" fillId="7" borderId="10" xfId="0" applyNumberFormat="1" applyFont="1" applyFill="1" applyBorder="1" applyAlignment="1" applyProtection="1">
      <alignment horizontal="left" vertical="top" wrapText="1"/>
      <protection locked="0"/>
    </xf>
    <xf numFmtId="49" fontId="18" fillId="7" borderId="2" xfId="0" applyNumberFormat="1" applyFont="1" applyFill="1" applyBorder="1" applyAlignment="1" applyProtection="1">
      <alignment horizontal="left" vertical="top" wrapText="1"/>
      <protection locked="0"/>
    </xf>
    <xf numFmtId="49" fontId="18" fillId="7" borderId="7" xfId="0" applyNumberFormat="1" applyFont="1" applyFill="1" applyBorder="1" applyAlignment="1" applyProtection="1">
      <alignment horizontal="left" vertical="top" wrapText="1"/>
      <protection locked="0"/>
    </xf>
    <xf numFmtId="0" fontId="18" fillId="0" borderId="0" xfId="0" applyFont="1" applyAlignment="1" applyProtection="1">
      <alignment horizontal="left" vertical="center" wrapText="1" indent="2"/>
    </xf>
    <xf numFmtId="0" fontId="18" fillId="0" borderId="6" xfId="0" applyFont="1" applyBorder="1" applyAlignment="1" applyProtection="1">
      <alignment horizontal="left" vertical="center" wrapText="1" indent="2"/>
    </xf>
    <xf numFmtId="0" fontId="18" fillId="0" borderId="0" xfId="0" applyFont="1" applyAlignment="1" applyProtection="1">
      <alignment horizontal="left" wrapText="1"/>
    </xf>
    <xf numFmtId="0" fontId="18" fillId="0" borderId="0" xfId="0" quotePrefix="1" applyFont="1" applyAlignment="1" applyProtection="1">
      <alignment horizontal="left" vertical="center"/>
    </xf>
    <xf numFmtId="0" fontId="18" fillId="0" borderId="0" xfId="0" quotePrefix="1" applyFont="1" applyBorder="1" applyAlignment="1" applyProtection="1">
      <alignment horizontal="left" vertical="center"/>
    </xf>
    <xf numFmtId="0" fontId="18" fillId="0" borderId="17" xfId="0" applyFont="1" applyBorder="1" applyAlignment="1" applyProtection="1">
      <alignment horizontal="left" vertical="center" wrapText="1"/>
    </xf>
    <xf numFmtId="0" fontId="18" fillId="0" borderId="18" xfId="0" applyFont="1" applyBorder="1" applyAlignment="1" applyProtection="1">
      <alignment horizontal="left" vertical="center" wrapText="1"/>
    </xf>
    <xf numFmtId="0" fontId="18" fillId="0" borderId="19" xfId="0" applyFont="1" applyBorder="1" applyAlignment="1" applyProtection="1">
      <alignment horizontal="left" vertical="center" wrapText="1"/>
    </xf>
    <xf numFmtId="0" fontId="20" fillId="0" borderId="0" xfId="0" applyFont="1" applyAlignment="1">
      <alignment horizontal="left" vertical="top" wrapText="1"/>
    </xf>
    <xf numFmtId="0" fontId="20" fillId="0" borderId="22" xfId="0" applyFont="1" applyBorder="1" applyAlignment="1">
      <alignment horizontal="left" vertical="top" wrapText="1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8" fillId="0" borderId="19" xfId="0" applyFont="1" applyBorder="1" applyAlignment="1">
      <alignment horizontal="left"/>
    </xf>
    <xf numFmtId="0" fontId="3" fillId="0" borderId="0" xfId="0" applyFont="1" applyAlignment="1" applyProtection="1">
      <alignment horizontal="center"/>
    </xf>
    <xf numFmtId="49" fontId="18" fillId="9" borderId="12" xfId="0" applyNumberFormat="1" applyFont="1" applyFill="1" applyBorder="1" applyAlignment="1" applyProtection="1">
      <protection locked="0"/>
    </xf>
    <xf numFmtId="49" fontId="18" fillId="9" borderId="11" xfId="0" applyNumberFormat="1" applyFont="1" applyFill="1" applyBorder="1" applyAlignment="1" applyProtection="1">
      <protection locked="0"/>
    </xf>
    <xf numFmtId="49" fontId="18" fillId="9" borderId="14" xfId="0" applyNumberFormat="1" applyFont="1" applyFill="1" applyBorder="1" applyAlignment="1" applyProtection="1">
      <alignment horizontal="center"/>
      <protection locked="0"/>
    </xf>
    <xf numFmtId="49" fontId="18" fillId="9" borderId="12" xfId="0" applyNumberFormat="1" applyFont="1" applyFill="1" applyBorder="1" applyAlignment="1" applyProtection="1">
      <alignment horizontal="center"/>
      <protection locked="0"/>
    </xf>
    <xf numFmtId="49" fontId="18" fillId="9" borderId="11" xfId="0" applyNumberFormat="1" applyFont="1" applyFill="1" applyBorder="1" applyAlignment="1" applyProtection="1">
      <alignment horizontal="center"/>
      <protection locked="0"/>
    </xf>
    <xf numFmtId="0" fontId="3" fillId="0" borderId="14" xfId="0" applyFont="1" applyFill="1" applyBorder="1" applyAlignment="1" applyProtection="1">
      <alignment horizontal="left"/>
    </xf>
    <xf numFmtId="0" fontId="3" fillId="0" borderId="12" xfId="0" applyFont="1" applyFill="1" applyBorder="1" applyAlignment="1" applyProtection="1">
      <alignment horizontal="left"/>
    </xf>
    <xf numFmtId="0" fontId="3" fillId="0" borderId="11" xfId="0" applyFont="1" applyFill="1" applyBorder="1" applyAlignment="1" applyProtection="1">
      <alignment horizontal="left"/>
    </xf>
    <xf numFmtId="0" fontId="18" fillId="0" borderId="17" xfId="0" applyFont="1" applyBorder="1" applyAlignment="1" applyProtection="1">
      <alignment horizontal="left"/>
    </xf>
    <xf numFmtId="0" fontId="18" fillId="0" borderId="18" xfId="0" applyFont="1" applyBorder="1" applyAlignment="1" applyProtection="1">
      <alignment horizontal="left"/>
    </xf>
    <xf numFmtId="0" fontId="18" fillId="0" borderId="19" xfId="0" applyFont="1" applyBorder="1" applyAlignment="1" applyProtection="1">
      <alignment horizontal="left"/>
    </xf>
    <xf numFmtId="0" fontId="4" fillId="8" borderId="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right"/>
    </xf>
    <xf numFmtId="0" fontId="20" fillId="0" borderId="0" xfId="0" applyFont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0" fontId="12" fillId="0" borderId="14" xfId="0" applyFont="1" applyFill="1" applyBorder="1" applyProtection="1"/>
    <xf numFmtId="0" fontId="12" fillId="0" borderId="11" xfId="0" applyFont="1" applyFill="1" applyBorder="1" applyProtection="1"/>
    <xf numFmtId="0" fontId="18" fillId="0" borderId="6" xfId="0" applyFont="1" applyBorder="1" applyAlignment="1" applyProtection="1">
      <alignment horizontal="right"/>
    </xf>
    <xf numFmtId="0" fontId="25" fillId="12" borderId="0" xfId="0" applyFont="1" applyFill="1" applyBorder="1" applyAlignment="1" applyProtection="1">
      <alignment wrapText="1"/>
    </xf>
    <xf numFmtId="10" fontId="18" fillId="0" borderId="20" xfId="3" applyNumberFormat="1" applyFont="1" applyFill="1" applyBorder="1" applyAlignment="1">
      <alignment horizontal="left" vertical="center"/>
    </xf>
    <xf numFmtId="10" fontId="18" fillId="0" borderId="21" xfId="3" applyNumberFormat="1" applyFont="1" applyFill="1" applyBorder="1" applyAlignment="1">
      <alignment horizontal="left" vertical="center"/>
    </xf>
    <xf numFmtId="49" fontId="18" fillId="2" borderId="15" xfId="0" applyNumberFormat="1" applyFont="1" applyFill="1" applyBorder="1" applyAlignment="1" applyProtection="1">
      <alignment horizontal="left" vertical="top" wrapText="1"/>
      <protection locked="0"/>
    </xf>
    <xf numFmtId="49" fontId="18" fillId="2" borderId="1" xfId="0" applyNumberFormat="1" applyFont="1" applyFill="1" applyBorder="1" applyAlignment="1" applyProtection="1">
      <alignment horizontal="left" vertical="top" wrapText="1"/>
      <protection locked="0"/>
    </xf>
    <xf numFmtId="0" fontId="32" fillId="9" borderId="14" xfId="4" applyFill="1" applyBorder="1" applyAlignment="1" applyProtection="1">
      <alignment horizontal="center"/>
      <protection locked="0"/>
    </xf>
    <xf numFmtId="0" fontId="20" fillId="0" borderId="17" xfId="0" applyFont="1" applyFill="1" applyBorder="1" applyAlignment="1" applyProtection="1">
      <alignment horizontal="center" vertical="center"/>
    </xf>
    <xf numFmtId="0" fontId="20" fillId="0" borderId="19" xfId="0" applyFont="1" applyFill="1" applyBorder="1" applyAlignment="1" applyProtection="1">
      <alignment horizontal="center" vertical="center"/>
    </xf>
    <xf numFmtId="0" fontId="18" fillId="0" borderId="17" xfId="0" applyFont="1" applyBorder="1" applyAlignment="1" applyProtection="1">
      <alignment horizontal="left" vertical="center"/>
    </xf>
    <xf numFmtId="0" fontId="18" fillId="0" borderId="18" xfId="0" applyFont="1" applyBorder="1" applyAlignment="1" applyProtection="1">
      <alignment horizontal="left" vertical="center"/>
    </xf>
    <xf numFmtId="0" fontId="18" fillId="0" borderId="19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 wrapText="1"/>
    </xf>
    <xf numFmtId="0" fontId="19" fillId="2" borderId="14" xfId="0" applyFont="1" applyFill="1" applyBorder="1" applyAlignment="1" applyProtection="1">
      <alignment horizontal="center"/>
      <protection locked="0"/>
    </xf>
    <xf numFmtId="0" fontId="19" fillId="2" borderId="12" xfId="0" applyFont="1" applyFill="1" applyBorder="1" applyAlignment="1" applyProtection="1">
      <alignment horizontal="center"/>
      <protection locked="0"/>
    </xf>
    <xf numFmtId="0" fontId="19" fillId="2" borderId="11" xfId="0" applyFont="1" applyFill="1" applyBorder="1" applyAlignment="1" applyProtection="1">
      <alignment horizontal="center"/>
      <protection locked="0"/>
    </xf>
    <xf numFmtId="0" fontId="18" fillId="2" borderId="14" xfId="0" applyFont="1" applyFill="1" applyBorder="1" applyAlignment="1" applyProtection="1">
      <alignment horizontal="center" vertical="top"/>
      <protection locked="0"/>
    </xf>
    <xf numFmtId="0" fontId="18" fillId="2" borderId="12" xfId="0" applyFont="1" applyFill="1" applyBorder="1" applyAlignment="1" applyProtection="1">
      <alignment horizontal="center" vertical="top"/>
      <protection locked="0"/>
    </xf>
    <xf numFmtId="0" fontId="18" fillId="2" borderId="11" xfId="0" applyFont="1" applyFill="1" applyBorder="1" applyAlignment="1" applyProtection="1">
      <alignment horizontal="center" vertical="top"/>
      <protection locked="0"/>
    </xf>
    <xf numFmtId="16" fontId="20" fillId="0" borderId="13" xfId="0" quotePrefix="1" applyNumberFormat="1" applyFont="1" applyBorder="1" applyAlignment="1" applyProtection="1">
      <alignment horizontal="center"/>
    </xf>
    <xf numFmtId="16" fontId="20" fillId="0" borderId="13" xfId="0" applyNumberFormat="1" applyFont="1" applyBorder="1" applyAlignment="1" applyProtection="1">
      <alignment horizontal="center"/>
    </xf>
    <xf numFmtId="0" fontId="20" fillId="6" borderId="13" xfId="0" applyFont="1" applyFill="1" applyBorder="1" applyAlignment="1" applyProtection="1">
      <alignment horizontal="center" vertical="center"/>
      <protection locked="0"/>
    </xf>
    <xf numFmtId="0" fontId="20" fillId="6" borderId="15" xfId="0" applyFont="1" applyFill="1" applyBorder="1" applyAlignment="1" applyProtection="1">
      <alignment horizontal="center" vertical="center"/>
      <protection locked="0"/>
    </xf>
    <xf numFmtId="0" fontId="20" fillId="0" borderId="14" xfId="0" applyFont="1" applyBorder="1" applyAlignment="1">
      <alignment horizontal="left" wrapText="1"/>
    </xf>
    <xf numFmtId="0" fontId="20" fillId="0" borderId="12" xfId="0" applyFont="1" applyBorder="1" applyAlignment="1">
      <alignment horizontal="left" wrapText="1"/>
    </xf>
    <xf numFmtId="0" fontId="20" fillId="0" borderId="11" xfId="0" applyFont="1" applyBorder="1" applyAlignment="1">
      <alignment horizontal="left" wrapText="1"/>
    </xf>
    <xf numFmtId="0" fontId="18" fillId="0" borderId="8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16" fontId="18" fillId="0" borderId="8" xfId="0" quotePrefix="1" applyNumberFormat="1" applyFont="1" applyBorder="1" applyAlignment="1">
      <alignment horizontal="center"/>
    </xf>
    <xf numFmtId="16" fontId="18" fillId="0" borderId="4" xfId="0" quotePrefix="1" applyNumberFormat="1" applyFont="1" applyBorder="1" applyAlignment="1">
      <alignment horizontal="center"/>
    </xf>
    <xf numFmtId="49" fontId="18" fillId="0" borderId="8" xfId="0" quotePrefix="1" applyNumberFormat="1" applyFont="1" applyBorder="1" applyAlignment="1">
      <alignment horizontal="center"/>
    </xf>
    <xf numFmtId="49" fontId="18" fillId="0" borderId="4" xfId="0" quotePrefix="1" applyNumberFormat="1" applyFont="1" applyBorder="1" applyAlignment="1">
      <alignment horizontal="center"/>
    </xf>
    <xf numFmtId="0" fontId="18" fillId="0" borderId="0" xfId="0" applyFont="1" applyBorder="1" applyAlignment="1" applyProtection="1">
      <alignment horizontal="right"/>
    </xf>
    <xf numFmtId="0" fontId="18" fillId="2" borderId="14" xfId="0" applyFont="1" applyFill="1" applyBorder="1" applyAlignment="1" applyProtection="1">
      <alignment horizontal="left" vertical="center"/>
      <protection locked="0"/>
    </xf>
    <xf numFmtId="0" fontId="18" fillId="2" borderId="12" xfId="0" applyFont="1" applyFill="1" applyBorder="1" applyAlignment="1" applyProtection="1">
      <alignment horizontal="left" vertical="center"/>
      <protection locked="0"/>
    </xf>
    <xf numFmtId="0" fontId="18" fillId="2" borderId="11" xfId="0" applyFont="1" applyFill="1" applyBorder="1" applyAlignment="1" applyProtection="1">
      <alignment horizontal="left" vertical="center"/>
      <protection locked="0"/>
    </xf>
    <xf numFmtId="0" fontId="10" fillId="0" borderId="14" xfId="0" applyFont="1" applyBorder="1" applyAlignment="1" applyProtection="1">
      <alignment horizontal="center"/>
    </xf>
    <xf numFmtId="0" fontId="10" fillId="0" borderId="11" xfId="0" applyFont="1" applyBorder="1" applyAlignment="1" applyProtection="1">
      <alignment horizontal="center"/>
    </xf>
    <xf numFmtId="0" fontId="18" fillId="2" borderId="10" xfId="0" applyFont="1" applyFill="1" applyBorder="1" applyAlignment="1" applyProtection="1">
      <alignment vertical="top" wrapText="1"/>
      <protection locked="0"/>
    </xf>
    <xf numFmtId="0" fontId="18" fillId="2" borderId="2" xfId="0" applyFont="1" applyFill="1" applyBorder="1" applyAlignment="1" applyProtection="1">
      <alignment vertical="top" wrapText="1"/>
      <protection locked="0"/>
    </xf>
    <xf numFmtId="0" fontId="18" fillId="2" borderId="7" xfId="0" applyFont="1" applyFill="1" applyBorder="1" applyAlignment="1" applyProtection="1">
      <alignment vertical="top" wrapText="1"/>
      <protection locked="0"/>
    </xf>
    <xf numFmtId="0" fontId="18" fillId="2" borderId="10" xfId="0" applyFont="1" applyFill="1" applyBorder="1" applyAlignment="1" applyProtection="1">
      <alignment horizontal="left" vertical="top" wrapText="1"/>
      <protection locked="0"/>
    </xf>
    <xf numFmtId="0" fontId="18" fillId="2" borderId="2" xfId="0" applyFont="1" applyFill="1" applyBorder="1" applyAlignment="1" applyProtection="1">
      <alignment horizontal="left" vertical="top" wrapText="1"/>
      <protection locked="0"/>
    </xf>
    <xf numFmtId="0" fontId="18" fillId="2" borderId="7" xfId="0" applyFont="1" applyFill="1" applyBorder="1" applyAlignment="1" applyProtection="1">
      <alignment horizontal="left" vertical="top" wrapText="1"/>
      <protection locked="0"/>
    </xf>
    <xf numFmtId="0" fontId="18" fillId="0" borderId="17" xfId="0" quotePrefix="1" applyFont="1" applyBorder="1" applyAlignment="1" applyProtection="1">
      <alignment horizontal="left"/>
    </xf>
    <xf numFmtId="0" fontId="18" fillId="0" borderId="18" xfId="0" quotePrefix="1" applyFont="1" applyBorder="1" applyAlignment="1" applyProtection="1">
      <alignment horizontal="left"/>
    </xf>
    <xf numFmtId="0" fontId="18" fillId="0" borderId="19" xfId="0" quotePrefix="1" applyFont="1" applyBorder="1" applyAlignment="1" applyProtection="1">
      <alignment horizontal="left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8" fillId="8" borderId="10" xfId="0" applyFont="1" applyFill="1" applyBorder="1" applyAlignment="1" applyProtection="1">
      <alignment horizontal="left" vertical="top" wrapText="1"/>
      <protection locked="0"/>
    </xf>
    <xf numFmtId="0" fontId="18" fillId="8" borderId="2" xfId="0" applyFont="1" applyFill="1" applyBorder="1" applyAlignment="1" applyProtection="1">
      <alignment horizontal="left" vertical="top" wrapText="1"/>
      <protection locked="0"/>
    </xf>
    <xf numFmtId="0" fontId="18" fillId="8" borderId="7" xfId="0" applyFont="1" applyFill="1" applyBorder="1" applyAlignment="1" applyProtection="1">
      <alignment horizontal="left" vertical="top" wrapText="1"/>
      <protection locked="0"/>
    </xf>
    <xf numFmtId="0" fontId="18" fillId="0" borderId="0" xfId="0" applyFont="1" applyAlignment="1">
      <alignment horizontal="left" vertical="center" wrapText="1"/>
    </xf>
    <xf numFmtId="16" fontId="20" fillId="0" borderId="17" xfId="0" applyNumberFormat="1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17" xfId="0" applyFont="1" applyBorder="1"/>
    <xf numFmtId="0" fontId="20" fillId="0" borderId="18" xfId="0" applyFont="1" applyBorder="1"/>
    <xf numFmtId="0" fontId="20" fillId="0" borderId="19" xfId="0" applyFont="1" applyBorder="1"/>
    <xf numFmtId="0" fontId="20" fillId="0" borderId="20" xfId="0" applyFont="1" applyBorder="1" applyAlignment="1">
      <alignment horizontal="center" wrapText="1"/>
    </xf>
    <xf numFmtId="0" fontId="20" fillId="0" borderId="26" xfId="0" applyFont="1" applyBorder="1" applyAlignment="1">
      <alignment horizontal="center" wrapText="1"/>
    </xf>
    <xf numFmtId="0" fontId="18" fillId="0" borderId="15" xfId="0" applyFont="1" applyBorder="1" applyAlignment="1">
      <alignment horizontal="right"/>
    </xf>
    <xf numFmtId="0" fontId="18" fillId="0" borderId="1" xfId="0" applyFont="1" applyBorder="1" applyAlignment="1">
      <alignment horizontal="right"/>
    </xf>
    <xf numFmtId="0" fontId="20" fillId="0" borderId="0" xfId="0" applyFont="1" applyAlignment="1">
      <alignment horizontal="left" wrapText="1"/>
    </xf>
    <xf numFmtId="0" fontId="18" fillId="0" borderId="17" xfId="0" quotePrefix="1" applyFont="1" applyBorder="1" applyAlignment="1">
      <alignment horizontal="left" wrapText="1"/>
    </xf>
    <xf numFmtId="0" fontId="18" fillId="0" borderId="18" xfId="0" quotePrefix="1" applyFont="1" applyBorder="1" applyAlignment="1">
      <alignment horizontal="left" wrapText="1"/>
    </xf>
    <xf numFmtId="0" fontId="18" fillId="0" borderId="19" xfId="0" quotePrefix="1" applyFont="1" applyBorder="1" applyAlignment="1">
      <alignment horizontal="left" wrapText="1"/>
    </xf>
    <xf numFmtId="1" fontId="18" fillId="0" borderId="49" xfId="0" quotePrefix="1" applyNumberFormat="1" applyFont="1" applyBorder="1" applyAlignment="1">
      <alignment horizontal="left" vertical="center" wrapText="1"/>
    </xf>
    <xf numFmtId="1" fontId="18" fillId="0" borderId="39" xfId="0" quotePrefix="1" applyNumberFormat="1" applyFont="1" applyBorder="1" applyAlignment="1">
      <alignment horizontal="left" vertical="center" wrapText="1"/>
    </xf>
    <xf numFmtId="1" fontId="18" fillId="0" borderId="50" xfId="0" quotePrefix="1" applyNumberFormat="1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8" fillId="6" borderId="10" xfId="0" applyFont="1" applyFill="1" applyBorder="1" applyAlignment="1" applyProtection="1">
      <alignment horizontal="left" wrapText="1"/>
      <protection locked="0"/>
    </xf>
    <xf numFmtId="0" fontId="8" fillId="6" borderId="2" xfId="0" applyFont="1" applyFill="1" applyBorder="1" applyAlignment="1" applyProtection="1">
      <alignment horizontal="left" wrapText="1"/>
      <protection locked="0"/>
    </xf>
    <xf numFmtId="0" fontId="8" fillId="6" borderId="7" xfId="0" applyFont="1" applyFill="1" applyBorder="1" applyAlignment="1" applyProtection="1">
      <alignment horizontal="left" wrapText="1"/>
      <protection locked="0"/>
    </xf>
    <xf numFmtId="0" fontId="8" fillId="6" borderId="14" xfId="0" applyFont="1" applyFill="1" applyBorder="1" applyAlignment="1" applyProtection="1">
      <alignment horizontal="left" wrapText="1"/>
      <protection locked="0"/>
    </xf>
    <xf numFmtId="0" fontId="8" fillId="6" borderId="12" xfId="0" applyFont="1" applyFill="1" applyBorder="1" applyAlignment="1" applyProtection="1">
      <alignment horizontal="left" wrapText="1"/>
      <protection locked="0"/>
    </xf>
    <xf numFmtId="0" fontId="8" fillId="6" borderId="11" xfId="0" applyFont="1" applyFill="1" applyBorder="1" applyAlignment="1" applyProtection="1">
      <alignment horizontal="left" wrapText="1"/>
      <protection locked="0"/>
    </xf>
    <xf numFmtId="0" fontId="20" fillId="0" borderId="17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1" fontId="8" fillId="6" borderId="8" xfId="0" quotePrefix="1" applyNumberFormat="1" applyFont="1" applyFill="1" applyBorder="1" applyAlignment="1" applyProtection="1">
      <alignment horizontal="center"/>
      <protection locked="0"/>
    </xf>
    <xf numFmtId="1" fontId="8" fillId="6" borderId="9" xfId="0" quotePrefix="1" applyNumberFormat="1" applyFont="1" applyFill="1" applyBorder="1" applyAlignment="1" applyProtection="1">
      <alignment horizontal="center"/>
      <protection locked="0"/>
    </xf>
    <xf numFmtId="1" fontId="8" fillId="6" borderId="4" xfId="0" quotePrefix="1" applyNumberFormat="1" applyFont="1" applyFill="1" applyBorder="1" applyAlignment="1" applyProtection="1">
      <alignment horizontal="center"/>
      <protection locked="0"/>
    </xf>
    <xf numFmtId="1" fontId="8" fillId="6" borderId="5" xfId="0" quotePrefix="1" applyNumberFormat="1" applyFont="1" applyFill="1" applyBorder="1" applyAlignment="1" applyProtection="1">
      <alignment horizontal="center"/>
      <protection locked="0"/>
    </xf>
    <xf numFmtId="1" fontId="8" fillId="6" borderId="0" xfId="0" quotePrefix="1" applyNumberFormat="1" applyFont="1" applyFill="1" applyBorder="1" applyAlignment="1" applyProtection="1">
      <alignment horizontal="center"/>
      <protection locked="0"/>
    </xf>
    <xf numFmtId="1" fontId="8" fillId="6" borderId="6" xfId="0" quotePrefix="1" applyNumberFormat="1" applyFont="1" applyFill="1" applyBorder="1" applyAlignment="1" applyProtection="1">
      <alignment horizontal="center"/>
      <protection locked="0"/>
    </xf>
    <xf numFmtId="1" fontId="8" fillId="6" borderId="10" xfId="0" quotePrefix="1" applyNumberFormat="1" applyFont="1" applyFill="1" applyBorder="1" applyAlignment="1" applyProtection="1">
      <alignment horizontal="center"/>
      <protection locked="0"/>
    </xf>
    <xf numFmtId="1" fontId="8" fillId="6" borderId="2" xfId="0" quotePrefix="1" applyNumberFormat="1" applyFont="1" applyFill="1" applyBorder="1" applyAlignment="1" applyProtection="1">
      <alignment horizontal="center"/>
      <protection locked="0"/>
    </xf>
    <xf numFmtId="1" fontId="8" fillId="6" borderId="7" xfId="0" quotePrefix="1" applyNumberFormat="1" applyFont="1" applyFill="1" applyBorder="1" applyAlignment="1" applyProtection="1">
      <alignment horizontal="center"/>
      <protection locked="0"/>
    </xf>
  </cellXfs>
  <cellStyles count="11">
    <cellStyle name="Comma" xfId="1" builtinId="3"/>
    <cellStyle name="Comma0" xfId="6"/>
    <cellStyle name="Comma0 2" xfId="7"/>
    <cellStyle name="Currency" xfId="2" builtinId="4"/>
    <cellStyle name="Currency0" xfId="8"/>
    <cellStyle name="Currency0 2" xfId="9"/>
    <cellStyle name="Hyperlink" xfId="4" builtinId="8"/>
    <cellStyle name="Normal" xfId="0" builtinId="0"/>
    <cellStyle name="Normal 2" xfId="10"/>
    <cellStyle name="Normal 3" xfId="5"/>
    <cellStyle name="Percent" xfId="3" builtinId="5"/>
  </cellStyles>
  <dxfs count="94"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CCFFFF"/>
      <color rgb="FFBDFF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 to Enrollment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&amp; Charts'!$B$2</c:f>
              <c:strCache>
                <c:ptCount val="1"/>
                <c:pt idx="0">
                  <c:v>Enrollment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 &amp; Charts'!$A$3:$A$9</c:f>
              <c:strCache>
                <c:ptCount val="7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  <c:pt idx="4">
                  <c:v>2022-23</c:v>
                </c:pt>
                <c:pt idx="5">
                  <c:v>2023-24</c:v>
                </c:pt>
                <c:pt idx="6">
                  <c:v>2024-25</c:v>
                </c:pt>
              </c:strCache>
            </c:strRef>
          </c:cat>
          <c:val>
            <c:numRef>
              <c:f>'Graphs &amp; Charts'!$B$3:$B$9</c:f>
              <c:numCache>
                <c:formatCode>#,##0.00_);[Red]\(#,##0.00\)</c:formatCode>
                <c:ptCount val="7"/>
                <c:pt idx="0">
                  <c:v>1522</c:v>
                </c:pt>
                <c:pt idx="1">
                  <c:v>1746</c:v>
                </c:pt>
                <c:pt idx="2">
                  <c:v>2068</c:v>
                </c:pt>
                <c:pt idx="3">
                  <c:v>2044</c:v>
                </c:pt>
                <c:pt idx="4">
                  <c:v>2022</c:v>
                </c:pt>
                <c:pt idx="5">
                  <c:v>2022</c:v>
                </c:pt>
                <c:pt idx="6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6-4A8B-9699-98932B936380}"/>
            </c:ext>
          </c:extLst>
        </c:ser>
        <c:ser>
          <c:idx val="1"/>
          <c:order val="1"/>
          <c:tx>
            <c:strRef>
              <c:f>'Graphs &amp; Charts'!$C$2</c:f>
              <c:strCache>
                <c:ptCount val="1"/>
                <c:pt idx="0">
                  <c:v>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'Graphs &amp; Charts'!$A$3:$A$9</c:f>
              <c:strCache>
                <c:ptCount val="7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  <c:pt idx="4">
                  <c:v>2022-23</c:v>
                </c:pt>
                <c:pt idx="5">
                  <c:v>2023-24</c:v>
                </c:pt>
                <c:pt idx="6">
                  <c:v>2024-25</c:v>
                </c:pt>
              </c:strCache>
            </c:strRef>
          </c:cat>
          <c:val>
            <c:numRef>
              <c:f>'Graphs &amp; Charts'!$C$3:$C$9</c:f>
              <c:numCache>
                <c:formatCode>#,##0.00_);[Red]\(#,##0.00\)</c:formatCode>
                <c:ptCount val="7"/>
                <c:pt idx="0">
                  <c:v>1544.36</c:v>
                </c:pt>
                <c:pt idx="1">
                  <c:v>1912.13</c:v>
                </c:pt>
                <c:pt idx="2">
                  <c:v>1912.13</c:v>
                </c:pt>
                <c:pt idx="3">
                  <c:v>2011.92</c:v>
                </c:pt>
                <c:pt idx="4">
                  <c:v>2022.89</c:v>
                </c:pt>
                <c:pt idx="5">
                  <c:v>2022.89</c:v>
                </c:pt>
                <c:pt idx="6">
                  <c:v>2022.89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6-4A8B-9699-98932B936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557983"/>
        <c:axId val="1489559647"/>
      </c:barChart>
      <c:catAx>
        <c:axId val="14895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59647"/>
        <c:crosses val="autoZero"/>
        <c:auto val="1"/>
        <c:lblAlgn val="ctr"/>
        <c:lblOffset val="100"/>
        <c:noMultiLvlLbl val="0"/>
      </c:catAx>
      <c:valAx>
        <c:axId val="14895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57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0</xdr:row>
      <xdr:rowOff>138112</xdr:rowOff>
    </xdr:from>
    <xdr:to>
      <xdr:col>11</xdr:col>
      <xdr:colOff>519112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ndsey Dooley" id="{F87D9737-BCCE-4112-A5C2-CA45A020A78F}" userId="S::ldooley@llac.org::5fea836f-c869-4d68-aacb-41cdea7377c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5875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5875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1" dT="2022-12-15T00:30:12.58" personId="{F87D9737-BCCE-4112-A5C2-CA45A020A78F}" id="{644BC40E-85B4-41C1-BF9C-F3BB77CC0B3E}">
    <text>Charter reports in SACS, MYP not required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bcss.k12.ca.us/index.php/business-services/business-advisory-services/charter-schools-financia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9"/>
  <sheetViews>
    <sheetView workbookViewId="0">
      <selection activeCell="A4" sqref="A4"/>
    </sheetView>
  </sheetViews>
  <sheetFormatPr defaultRowHeight="12.5" x14ac:dyDescent="0.25"/>
  <cols>
    <col min="1" max="1" width="130" customWidth="1"/>
    <col min="2" max="2" width="11.36328125" bestFit="1" customWidth="1"/>
  </cols>
  <sheetData>
    <row r="1" spans="1:2" ht="13" x14ac:dyDescent="0.3">
      <c r="B1" s="403" t="s">
        <v>262</v>
      </c>
    </row>
    <row r="2" spans="1:2" ht="13" x14ac:dyDescent="0.3">
      <c r="A2" s="105" t="s">
        <v>224</v>
      </c>
    </row>
    <row r="3" spans="1:2" ht="13" x14ac:dyDescent="0.3">
      <c r="A3" s="103" t="s">
        <v>225</v>
      </c>
    </row>
    <row r="4" spans="1:2" x14ac:dyDescent="0.25">
      <c r="A4" s="146" t="s">
        <v>223</v>
      </c>
    </row>
    <row r="6" spans="1:2" ht="13" x14ac:dyDescent="0.3">
      <c r="A6" s="105" t="s">
        <v>226</v>
      </c>
    </row>
    <row r="7" spans="1:2" x14ac:dyDescent="0.25">
      <c r="A7" s="103"/>
    </row>
    <row r="8" spans="1:2" ht="13" x14ac:dyDescent="0.3">
      <c r="A8" s="147" t="s">
        <v>218</v>
      </c>
    </row>
    <row r="9" spans="1:2" x14ac:dyDescent="0.25">
      <c r="A9" s="103" t="s">
        <v>219</v>
      </c>
    </row>
    <row r="11" spans="1:2" x14ac:dyDescent="0.25">
      <c r="A11" s="103" t="s">
        <v>220</v>
      </c>
    </row>
    <row r="13" spans="1:2" x14ac:dyDescent="0.25">
      <c r="A13" s="103" t="s">
        <v>221</v>
      </c>
    </row>
    <row r="15" spans="1:2" x14ac:dyDescent="0.25">
      <c r="A15" s="103" t="s">
        <v>222</v>
      </c>
    </row>
    <row r="18" spans="1:1" ht="13" x14ac:dyDescent="0.3">
      <c r="A18" s="105" t="s">
        <v>228</v>
      </c>
    </row>
    <row r="19" spans="1:1" s="149" customFormat="1" ht="33" customHeight="1" x14ac:dyDescent="0.25">
      <c r="A19" s="148" t="s">
        <v>229</v>
      </c>
    </row>
    <row r="20" spans="1:1" s="149" customFormat="1" ht="19.5" customHeight="1" x14ac:dyDescent="0.25">
      <c r="A20" s="150" t="s">
        <v>227</v>
      </c>
    </row>
    <row r="22" spans="1:1" x14ac:dyDescent="0.25">
      <c r="A22" s="404" t="s">
        <v>237</v>
      </c>
    </row>
    <row r="23" spans="1:1" x14ac:dyDescent="0.25">
      <c r="A23" s="570" t="s">
        <v>260</v>
      </c>
    </row>
    <row r="24" spans="1:1" x14ac:dyDescent="0.25">
      <c r="A24" s="571" t="s">
        <v>258</v>
      </c>
    </row>
    <row r="25" spans="1:1" x14ac:dyDescent="0.25">
      <c r="A25" s="571" t="s">
        <v>261</v>
      </c>
    </row>
    <row r="26" spans="1:1" x14ac:dyDescent="0.25">
      <c r="A26" s="103"/>
    </row>
    <row r="27" spans="1:1" x14ac:dyDescent="0.25">
      <c r="A27" s="103"/>
    </row>
    <row r="28" spans="1:1" x14ac:dyDescent="0.25">
      <c r="A28" s="103"/>
    </row>
    <row r="29" spans="1:1" x14ac:dyDescent="0.25">
      <c r="A29" s="103"/>
    </row>
  </sheetData>
  <sheetProtection algorithmName="SHA-512" hashValue="ZdLVtkl+mDiDikMWPuBNDTXPn6TH9adPXNCxxIpmuuyrjD/jy7gl8Za5Sya/LH64CErdJDVHUrZMxn6OHPb6WA==" saltValue="NIFwD9Ln9idk04/Ewsd7vQ==" spinCount="100000" sheet="1" objects="1" scenarios="1"/>
  <hyperlinks>
    <hyperlink ref="A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BDFFFF"/>
    <pageSetUpPr fitToPage="1"/>
  </sheetPr>
  <dimension ref="A1:DR422"/>
  <sheetViews>
    <sheetView tabSelected="1" view="pageBreakPreview" topLeftCell="A7" zoomScaleNormal="100" zoomScaleSheetLayoutView="100" workbookViewId="0">
      <selection activeCell="D34" sqref="D34:G34"/>
    </sheetView>
  </sheetViews>
  <sheetFormatPr defaultColWidth="9.08984375" defaultRowHeight="17.149999999999999" customHeight="1" x14ac:dyDescent="0.3"/>
  <cols>
    <col min="1" max="1" width="1.6328125" style="1" customWidth="1"/>
    <col min="2" max="2" width="14" style="1" customWidth="1"/>
    <col min="3" max="4" width="20.90625" style="1" customWidth="1"/>
    <col min="5" max="6" width="20.90625" style="3" customWidth="1"/>
    <col min="7" max="7" width="22.08984375" style="5" customWidth="1"/>
    <col min="8" max="8" width="19.54296875" style="10" customWidth="1"/>
    <col min="9" max="9" width="19.54296875" style="5" customWidth="1"/>
    <col min="10" max="10" width="15.6328125" style="1" customWidth="1"/>
    <col min="11" max="11" width="4.90625" style="1" customWidth="1"/>
    <col min="12" max="12" width="10" style="1" customWidth="1"/>
    <col min="13" max="13" width="9.08984375" style="1" customWidth="1"/>
    <col min="14" max="15" width="9.08984375" style="1"/>
    <col min="16" max="16" width="16.6328125" style="1" customWidth="1"/>
    <col min="17" max="16384" width="9.08984375" style="1"/>
  </cols>
  <sheetData>
    <row r="1" spans="1:122" s="2" customFormat="1" ht="17.149999999999999" customHeight="1" x14ac:dyDescent="0.35">
      <c r="A1" s="151" t="s">
        <v>0</v>
      </c>
      <c r="B1" s="152"/>
      <c r="C1" s="152"/>
      <c r="D1" s="152"/>
      <c r="E1" s="152"/>
      <c r="F1" s="152"/>
      <c r="G1" s="153"/>
      <c r="H1" s="153"/>
      <c r="I1" s="153"/>
      <c r="J1" s="153"/>
      <c r="K1" s="155"/>
      <c r="L1" s="155"/>
      <c r="M1" s="156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  <c r="CT1" s="157"/>
      <c r="CU1" s="157"/>
      <c r="CV1" s="157"/>
      <c r="CW1" s="157"/>
      <c r="CX1" s="157"/>
      <c r="CY1" s="157"/>
      <c r="CZ1" s="157"/>
      <c r="DA1" s="157"/>
      <c r="DB1" s="157"/>
      <c r="DC1" s="157"/>
      <c r="DD1" s="157"/>
      <c r="DE1" s="157"/>
      <c r="DF1" s="157"/>
      <c r="DG1" s="157"/>
      <c r="DH1" s="157"/>
      <c r="DI1" s="157"/>
      <c r="DJ1" s="157"/>
      <c r="DK1" s="157"/>
      <c r="DL1" s="157"/>
      <c r="DM1" s="157"/>
      <c r="DN1" s="157"/>
      <c r="DO1" s="157"/>
      <c r="DP1" s="157"/>
      <c r="DQ1" s="157"/>
      <c r="DR1" s="157"/>
    </row>
    <row r="2" spans="1:122" s="2" customFormat="1" ht="17.149999999999999" customHeight="1" x14ac:dyDescent="0.35">
      <c r="A2" s="649" t="s">
        <v>1</v>
      </c>
      <c r="B2" s="649"/>
      <c r="C2" s="649"/>
      <c r="D2" s="649"/>
      <c r="E2" s="649"/>
      <c r="F2" s="649"/>
      <c r="G2" s="649"/>
      <c r="H2" s="649"/>
      <c r="I2" s="649"/>
      <c r="J2" s="649"/>
      <c r="K2" s="155"/>
      <c r="L2" s="155"/>
      <c r="M2" s="156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  <c r="CT2" s="157"/>
      <c r="CU2" s="157"/>
      <c r="CV2" s="157"/>
      <c r="CW2" s="157"/>
      <c r="CX2" s="157"/>
      <c r="CY2" s="157"/>
      <c r="CZ2" s="157"/>
      <c r="DA2" s="157"/>
      <c r="DB2" s="157"/>
      <c r="DC2" s="157"/>
      <c r="DD2" s="157"/>
      <c r="DE2" s="157"/>
      <c r="DF2" s="157"/>
      <c r="DG2" s="157"/>
      <c r="DH2" s="157"/>
      <c r="DI2" s="157"/>
      <c r="DJ2" s="157"/>
      <c r="DK2" s="157"/>
      <c r="DL2" s="157"/>
      <c r="DM2" s="157"/>
      <c r="DN2" s="157"/>
      <c r="DO2" s="157"/>
      <c r="DP2" s="157"/>
      <c r="DQ2" s="157"/>
      <c r="DR2" s="157"/>
    </row>
    <row r="3" spans="1:122" s="2" customFormat="1" ht="17.149999999999999" customHeight="1" x14ac:dyDescent="0.35">
      <c r="A3" s="154"/>
      <c r="B3" s="152"/>
      <c r="C3" s="152"/>
      <c r="D3" s="152"/>
      <c r="E3" s="152"/>
      <c r="F3" s="152"/>
      <c r="G3" s="155"/>
      <c r="H3" s="155"/>
      <c r="I3" s="156"/>
      <c r="J3" s="405" t="str">
        <f>Instructions!B1</f>
        <v>Rev 11/3/2022</v>
      </c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  <c r="CT3" s="157"/>
      <c r="CU3" s="157"/>
      <c r="CV3" s="157"/>
      <c r="CW3" s="157"/>
      <c r="CX3" s="157"/>
      <c r="CY3" s="157"/>
      <c r="CZ3" s="157"/>
      <c r="DA3" s="157"/>
      <c r="DB3" s="157"/>
      <c r="DC3" s="157"/>
      <c r="DD3" s="157"/>
      <c r="DE3" s="157"/>
      <c r="DF3" s="157"/>
      <c r="DG3" s="157"/>
      <c r="DH3" s="157"/>
      <c r="DI3" s="157"/>
      <c r="DJ3" s="157"/>
      <c r="DK3" s="157"/>
      <c r="DL3" s="157"/>
      <c r="DM3" s="157"/>
      <c r="DN3" s="157"/>
      <c r="DO3" s="157"/>
      <c r="DP3" s="157"/>
      <c r="DQ3" s="157"/>
      <c r="DR3" s="157"/>
    </row>
    <row r="4" spans="1:122" s="2" customFormat="1" ht="24" customHeight="1" x14ac:dyDescent="0.35">
      <c r="A4" s="158" t="s">
        <v>2</v>
      </c>
      <c r="B4" s="159"/>
      <c r="C4" s="160"/>
      <c r="D4" s="655" t="str">
        <f>Data!A3</f>
        <v>2022-23</v>
      </c>
      <c r="E4" s="656"/>
      <c r="F4" s="656"/>
      <c r="G4" s="657"/>
      <c r="H4" s="155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  <c r="CT4" s="157"/>
      <c r="CU4" s="157"/>
      <c r="CV4" s="157"/>
      <c r="CW4" s="157"/>
      <c r="CX4" s="157"/>
      <c r="CY4" s="157"/>
      <c r="CZ4" s="157"/>
      <c r="DA4" s="157"/>
      <c r="DB4" s="157"/>
      <c r="DC4" s="157"/>
      <c r="DD4" s="157"/>
      <c r="DE4" s="157"/>
      <c r="DF4" s="157"/>
      <c r="DG4" s="157"/>
      <c r="DH4" s="157"/>
      <c r="DI4" s="157"/>
      <c r="DJ4" s="157"/>
      <c r="DK4" s="157"/>
      <c r="DL4" s="157"/>
      <c r="DM4" s="157"/>
      <c r="DN4" s="157"/>
      <c r="DO4" s="157"/>
      <c r="DP4" s="157"/>
      <c r="DQ4" s="157"/>
      <c r="DR4" s="157"/>
    </row>
    <row r="5" spans="1:122" s="2" customFormat="1" ht="24" customHeight="1" x14ac:dyDescent="0.35">
      <c r="A5" s="161" t="s">
        <v>4</v>
      </c>
      <c r="B5" s="161"/>
      <c r="C5" s="157"/>
      <c r="D5" s="655" t="str">
        <f>Data!A1</f>
        <v>Alta Vista Innovation High School</v>
      </c>
      <c r="E5" s="656"/>
      <c r="F5" s="656"/>
      <c r="G5" s="6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  <c r="CT5" s="157"/>
      <c r="CU5" s="157"/>
      <c r="CV5" s="157"/>
      <c r="CW5" s="157"/>
      <c r="CX5" s="157"/>
      <c r="CY5" s="157"/>
      <c r="CZ5" s="157"/>
      <c r="DA5" s="157"/>
      <c r="DB5" s="157"/>
      <c r="DC5" s="157"/>
      <c r="DD5" s="157"/>
      <c r="DE5" s="157"/>
      <c r="DF5" s="157"/>
      <c r="DG5" s="157"/>
      <c r="DH5" s="157"/>
      <c r="DI5" s="157"/>
      <c r="DJ5" s="157"/>
      <c r="DK5" s="157"/>
      <c r="DL5" s="157"/>
      <c r="DM5" s="157"/>
      <c r="DN5" s="157"/>
      <c r="DO5" s="157"/>
      <c r="DP5" s="157"/>
      <c r="DQ5" s="157"/>
      <c r="DR5" s="157"/>
    </row>
    <row r="6" spans="1:122" s="2" customFormat="1" ht="24" customHeight="1" x14ac:dyDescent="0.35">
      <c r="A6" s="161" t="s">
        <v>107</v>
      </c>
      <c r="B6" s="161"/>
      <c r="C6" s="157"/>
      <c r="D6" s="655" t="str">
        <f>Data!A4</f>
        <v>Lucerne Valley</v>
      </c>
      <c r="E6" s="656"/>
      <c r="F6" s="656"/>
      <c r="G6" s="6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  <c r="CT6" s="157"/>
      <c r="CU6" s="157"/>
      <c r="CV6" s="157"/>
      <c r="CW6" s="157"/>
      <c r="CX6" s="157"/>
      <c r="CY6" s="157"/>
      <c r="CZ6" s="157"/>
      <c r="DA6" s="157"/>
      <c r="DB6" s="157"/>
      <c r="DC6" s="157"/>
      <c r="DD6" s="157"/>
      <c r="DE6" s="157"/>
      <c r="DF6" s="157"/>
      <c r="DG6" s="157"/>
      <c r="DH6" s="157"/>
      <c r="DI6" s="157"/>
      <c r="DJ6" s="157"/>
      <c r="DK6" s="157"/>
      <c r="DL6" s="157"/>
      <c r="DM6" s="157"/>
      <c r="DN6" s="157"/>
      <c r="DO6" s="157"/>
      <c r="DP6" s="157"/>
      <c r="DQ6" s="157"/>
      <c r="DR6" s="157"/>
    </row>
    <row r="7" spans="1:122" s="2" customFormat="1" ht="17.149999999999999" customHeight="1" thickBot="1" x14ac:dyDescent="0.4">
      <c r="A7" s="162"/>
      <c r="B7" s="162"/>
      <c r="C7" s="163"/>
      <c r="D7" s="162"/>
      <c r="E7" s="180"/>
      <c r="F7" s="180"/>
      <c r="G7" s="164"/>
      <c r="H7" s="181"/>
      <c r="I7" s="182"/>
      <c r="J7" s="165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  <c r="CT7" s="157"/>
      <c r="CU7" s="157"/>
      <c r="CV7" s="157"/>
      <c r="CW7" s="157"/>
      <c r="CX7" s="157"/>
      <c r="CY7" s="157"/>
      <c r="CZ7" s="157"/>
      <c r="DA7" s="157"/>
      <c r="DB7" s="157"/>
      <c r="DC7" s="157"/>
      <c r="DD7" s="157"/>
      <c r="DE7" s="157"/>
      <c r="DF7" s="157"/>
      <c r="DG7" s="157"/>
      <c r="DH7" s="157"/>
      <c r="DI7" s="157"/>
      <c r="DJ7" s="157"/>
      <c r="DK7" s="157"/>
      <c r="DL7" s="157"/>
      <c r="DM7" s="157"/>
      <c r="DN7" s="157"/>
      <c r="DO7" s="157"/>
      <c r="DP7" s="157"/>
      <c r="DQ7" s="157"/>
      <c r="DR7" s="157"/>
    </row>
    <row r="8" spans="1:122" s="2" customFormat="1" ht="35.25" customHeight="1" thickTop="1" x14ac:dyDescent="0.35">
      <c r="A8" s="161"/>
      <c r="B8" s="161"/>
      <c r="C8" s="157"/>
      <c r="D8" s="161"/>
      <c r="E8" s="166"/>
      <c r="F8" s="167"/>
      <c r="G8" s="168"/>
      <c r="H8" s="169"/>
      <c r="I8" s="170" t="s">
        <v>5</v>
      </c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  <c r="CT8" s="157"/>
      <c r="CU8" s="157"/>
      <c r="CV8" s="157"/>
      <c r="CW8" s="157"/>
      <c r="CX8" s="157"/>
      <c r="CY8" s="157"/>
      <c r="CZ8" s="157"/>
      <c r="DA8" s="157"/>
      <c r="DB8" s="157"/>
      <c r="DC8" s="157"/>
      <c r="DD8" s="157"/>
      <c r="DE8" s="157"/>
      <c r="DF8" s="157"/>
      <c r="DG8" s="157"/>
      <c r="DH8" s="157"/>
      <c r="DI8" s="157"/>
      <c r="DJ8" s="157"/>
      <c r="DK8" s="157"/>
      <c r="DL8" s="157"/>
      <c r="DM8" s="157"/>
      <c r="DN8" s="157"/>
      <c r="DO8" s="157"/>
      <c r="DP8" s="157"/>
      <c r="DQ8" s="157"/>
      <c r="DR8" s="157"/>
    </row>
    <row r="9" spans="1:122" s="2" customFormat="1" ht="17.149999999999999" customHeight="1" x14ac:dyDescent="0.35">
      <c r="A9" s="161" t="s">
        <v>6</v>
      </c>
      <c r="B9" s="161"/>
      <c r="C9" s="157"/>
      <c r="D9" s="665" t="str">
        <f>Data!A2</f>
        <v>2nd Interim</v>
      </c>
      <c r="E9" s="666"/>
      <c r="F9" s="157"/>
      <c r="G9" s="171" t="s">
        <v>9</v>
      </c>
      <c r="H9" s="168"/>
      <c r="I9" s="43" t="s">
        <v>113</v>
      </c>
      <c r="J9" s="169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  <c r="CT9" s="157"/>
      <c r="CU9" s="157"/>
      <c r="CV9" s="157"/>
      <c r="CW9" s="157"/>
      <c r="CX9" s="157"/>
      <c r="CY9" s="157"/>
      <c r="CZ9" s="157"/>
      <c r="DA9" s="157"/>
      <c r="DB9" s="157"/>
      <c r="DC9" s="157"/>
      <c r="DD9" s="157"/>
      <c r="DE9" s="157"/>
      <c r="DF9" s="157"/>
      <c r="DG9" s="157"/>
      <c r="DH9" s="157"/>
      <c r="DI9" s="157"/>
      <c r="DJ9" s="157"/>
      <c r="DK9" s="157"/>
      <c r="DL9" s="157"/>
      <c r="DM9" s="157"/>
      <c r="DN9" s="157"/>
      <c r="DO9" s="157"/>
      <c r="DP9" s="157"/>
      <c r="DQ9" s="157"/>
      <c r="DR9" s="157"/>
    </row>
    <row r="10" spans="1:122" s="2" customFormat="1" ht="17.149999999999999" customHeight="1" x14ac:dyDescent="0.35">
      <c r="A10" s="155"/>
      <c r="B10" s="157"/>
      <c r="C10" s="157"/>
      <c r="D10" s="183"/>
      <c r="E10" s="166"/>
      <c r="F10" s="157"/>
      <c r="G10" s="171" t="s">
        <v>13</v>
      </c>
      <c r="H10" s="168"/>
      <c r="I10" s="43" t="s">
        <v>113</v>
      </c>
      <c r="J10" s="169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  <c r="CT10" s="157"/>
      <c r="CU10" s="157"/>
      <c r="CV10" s="157"/>
      <c r="CW10" s="157"/>
      <c r="CX10" s="157"/>
      <c r="CY10" s="157"/>
      <c r="CZ10" s="157"/>
      <c r="DA10" s="157"/>
      <c r="DB10" s="157"/>
      <c r="DC10" s="157"/>
      <c r="DD10" s="157"/>
      <c r="DE10" s="157"/>
      <c r="DF10" s="157"/>
      <c r="DG10" s="157"/>
      <c r="DH10" s="157"/>
      <c r="DI10" s="157"/>
      <c r="DJ10" s="157"/>
      <c r="DK10" s="157"/>
      <c r="DL10" s="157"/>
      <c r="DM10" s="157"/>
      <c r="DN10" s="157"/>
      <c r="DO10" s="157"/>
      <c r="DP10" s="157"/>
      <c r="DQ10" s="157"/>
      <c r="DR10" s="157"/>
    </row>
    <row r="11" spans="1:122" ht="17.149999999999999" customHeight="1" x14ac:dyDescent="0.35">
      <c r="A11" s="155"/>
      <c r="B11" s="155"/>
      <c r="C11" s="155"/>
      <c r="D11" s="183"/>
      <c r="E11" s="172"/>
      <c r="F11" s="172"/>
      <c r="G11" s="171" t="s">
        <v>11</v>
      </c>
      <c r="H11" s="173"/>
      <c r="I11" s="43" t="s">
        <v>115</v>
      </c>
      <c r="J11" s="169"/>
      <c r="K11" s="155"/>
      <c r="L11" s="155"/>
      <c r="M11" s="155"/>
      <c r="N11" s="155"/>
      <c r="O11" s="155"/>
      <c r="P11" s="157"/>
      <c r="Q11" s="157"/>
      <c r="R11" s="157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/>
      <c r="BQ11" s="155"/>
      <c r="BR11" s="155"/>
      <c r="BS11" s="155"/>
      <c r="BT11" s="155"/>
      <c r="BU11" s="155"/>
      <c r="BV11" s="155"/>
      <c r="BW11" s="155"/>
      <c r="BX11" s="155"/>
      <c r="BY11" s="155"/>
      <c r="BZ11" s="155"/>
      <c r="CA11" s="155"/>
      <c r="CB11" s="155"/>
      <c r="CC11" s="155"/>
      <c r="CD11" s="155"/>
      <c r="CE11" s="155"/>
      <c r="CF11" s="155"/>
      <c r="CG11" s="155"/>
      <c r="CH11" s="155"/>
      <c r="CI11" s="155"/>
      <c r="CJ11" s="155"/>
      <c r="CK11" s="155"/>
      <c r="CL11" s="155"/>
      <c r="CM11" s="155"/>
      <c r="CN11" s="155"/>
      <c r="CO11" s="155"/>
      <c r="CP11" s="155"/>
      <c r="CQ11" s="155"/>
      <c r="CR11" s="155"/>
      <c r="CS11" s="155"/>
      <c r="CT11" s="155"/>
      <c r="CU11" s="155"/>
      <c r="CV11" s="155"/>
      <c r="CW11" s="155"/>
      <c r="CX11" s="155"/>
      <c r="CY11" s="155"/>
      <c r="CZ11" s="155"/>
      <c r="DA11" s="155"/>
      <c r="DB11" s="155"/>
      <c r="DC11" s="155"/>
      <c r="DD11" s="155"/>
      <c r="DE11" s="155"/>
      <c r="DF11" s="155"/>
      <c r="DG11" s="155"/>
      <c r="DH11" s="155"/>
      <c r="DI11" s="155"/>
      <c r="DJ11" s="155"/>
      <c r="DK11" s="155"/>
      <c r="DL11" s="155"/>
      <c r="DM11" s="155"/>
      <c r="DN11" s="155"/>
      <c r="DO11" s="155"/>
      <c r="DP11" s="155"/>
      <c r="DQ11" s="155"/>
      <c r="DR11" s="155"/>
    </row>
    <row r="12" spans="1:122" ht="17.149999999999999" customHeight="1" x14ac:dyDescent="0.35">
      <c r="A12" s="155"/>
      <c r="B12" s="155"/>
      <c r="C12" s="155"/>
      <c r="D12" s="183"/>
      <c r="E12" s="172"/>
      <c r="F12" s="172"/>
      <c r="G12" s="171" t="s">
        <v>15</v>
      </c>
      <c r="H12" s="173"/>
      <c r="I12" s="43" t="s">
        <v>113</v>
      </c>
      <c r="J12" s="169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5"/>
      <c r="CS12" s="155"/>
      <c r="CT12" s="155"/>
      <c r="CU12" s="155"/>
      <c r="CV12" s="155"/>
      <c r="CW12" s="155"/>
      <c r="CX12" s="155"/>
      <c r="CY12" s="155"/>
      <c r="CZ12" s="155"/>
      <c r="DA12" s="155"/>
      <c r="DB12" s="155"/>
      <c r="DC12" s="155"/>
      <c r="DD12" s="155"/>
      <c r="DE12" s="155"/>
      <c r="DF12" s="155"/>
      <c r="DG12" s="155"/>
      <c r="DH12" s="155"/>
      <c r="DI12" s="155"/>
      <c r="DJ12" s="155"/>
      <c r="DK12" s="155"/>
      <c r="DL12" s="155"/>
      <c r="DM12" s="155"/>
      <c r="DN12" s="155"/>
      <c r="DO12" s="155"/>
      <c r="DP12" s="155"/>
      <c r="DQ12" s="155"/>
      <c r="DR12" s="155"/>
    </row>
    <row r="13" spans="1:122" ht="17.149999999999999" customHeight="1" x14ac:dyDescent="0.35">
      <c r="A13" s="155"/>
      <c r="B13" s="155"/>
      <c r="C13" s="155"/>
      <c r="D13" s="183"/>
      <c r="E13" s="172"/>
      <c r="F13" s="172"/>
      <c r="G13" s="171" t="s">
        <v>14</v>
      </c>
      <c r="H13" s="173"/>
      <c r="I13" s="43" t="s">
        <v>113</v>
      </c>
      <c r="J13" s="169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55"/>
      <c r="CV13" s="155"/>
      <c r="CW13" s="155"/>
      <c r="CX13" s="155"/>
      <c r="CY13" s="155"/>
      <c r="CZ13" s="155"/>
      <c r="DA13" s="155"/>
      <c r="DB13" s="155"/>
      <c r="DC13" s="155"/>
      <c r="DD13" s="155"/>
      <c r="DE13" s="155"/>
      <c r="DF13" s="155"/>
      <c r="DG13" s="155"/>
      <c r="DH13" s="155"/>
      <c r="DI13" s="155"/>
      <c r="DJ13" s="155"/>
      <c r="DK13" s="155"/>
      <c r="DL13" s="155"/>
      <c r="DM13" s="155"/>
      <c r="DN13" s="155"/>
      <c r="DO13" s="155"/>
      <c r="DP13" s="155"/>
      <c r="DQ13" s="155"/>
      <c r="DR13" s="155"/>
    </row>
    <row r="14" spans="1:122" ht="17.149999999999999" customHeight="1" x14ac:dyDescent="0.35">
      <c r="A14" s="155"/>
      <c r="B14" s="155"/>
      <c r="C14" s="155"/>
      <c r="D14" s="157"/>
      <c r="E14" s="172"/>
      <c r="F14" s="172"/>
      <c r="G14" s="171" t="s">
        <v>7</v>
      </c>
      <c r="H14" s="173"/>
      <c r="I14" s="43" t="s">
        <v>113</v>
      </c>
      <c r="J14" s="169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  <c r="BQ14" s="155"/>
      <c r="BR14" s="155"/>
      <c r="BS14" s="155"/>
      <c r="BT14" s="155"/>
      <c r="BU14" s="155"/>
      <c r="BV14" s="155"/>
      <c r="BW14" s="155"/>
      <c r="BX14" s="155"/>
      <c r="BY14" s="155"/>
      <c r="BZ14" s="155"/>
      <c r="CA14" s="155"/>
      <c r="CB14" s="155"/>
      <c r="CC14" s="155"/>
      <c r="CD14" s="155"/>
      <c r="CE14" s="155"/>
      <c r="CF14" s="155"/>
      <c r="CG14" s="155"/>
      <c r="CH14" s="155"/>
      <c r="CI14" s="155"/>
      <c r="CJ14" s="155"/>
      <c r="CK14" s="155"/>
      <c r="CL14" s="155"/>
      <c r="CM14" s="155"/>
      <c r="CN14" s="155"/>
      <c r="CO14" s="155"/>
      <c r="CP14" s="155"/>
      <c r="CQ14" s="155"/>
      <c r="CR14" s="155"/>
      <c r="CS14" s="155"/>
      <c r="CT14" s="155"/>
      <c r="CU14" s="155"/>
      <c r="CV14" s="155"/>
      <c r="CW14" s="155"/>
      <c r="CX14" s="155"/>
      <c r="CY14" s="155"/>
      <c r="CZ14" s="155"/>
      <c r="DA14" s="155"/>
      <c r="DB14" s="155"/>
      <c r="DC14" s="155"/>
      <c r="DD14" s="155"/>
      <c r="DE14" s="155"/>
      <c r="DF14" s="155"/>
      <c r="DG14" s="155"/>
      <c r="DH14" s="155"/>
      <c r="DI14" s="155"/>
      <c r="DJ14" s="155"/>
      <c r="DK14" s="155"/>
      <c r="DL14" s="155"/>
      <c r="DM14" s="155"/>
      <c r="DN14" s="155"/>
      <c r="DO14" s="155"/>
      <c r="DP14" s="155"/>
      <c r="DQ14" s="155"/>
      <c r="DR14" s="155"/>
    </row>
    <row r="15" spans="1:122" ht="17.149999999999999" customHeight="1" x14ac:dyDescent="0.35">
      <c r="A15" s="155"/>
      <c r="B15" s="155"/>
      <c r="C15" s="155"/>
      <c r="D15" s="157"/>
      <c r="E15" s="172"/>
      <c r="F15" s="171"/>
      <c r="G15" s="173"/>
      <c r="H15" s="184"/>
      <c r="I15" s="169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  <c r="BQ15" s="155"/>
      <c r="BR15" s="155"/>
      <c r="BS15" s="155"/>
      <c r="BT15" s="155"/>
      <c r="BU15" s="155"/>
      <c r="BV15" s="155"/>
      <c r="BW15" s="155"/>
      <c r="BX15" s="155"/>
      <c r="BY15" s="155"/>
      <c r="BZ15" s="155"/>
      <c r="CA15" s="155"/>
      <c r="CB15" s="155"/>
      <c r="CC15" s="155"/>
      <c r="CD15" s="155"/>
      <c r="CE15" s="155"/>
      <c r="CF15" s="155"/>
      <c r="CG15" s="155"/>
      <c r="CH15" s="155"/>
      <c r="CI15" s="155"/>
      <c r="CJ15" s="155"/>
      <c r="CK15" s="155"/>
      <c r="CL15" s="155"/>
      <c r="CM15" s="155"/>
      <c r="CN15" s="155"/>
      <c r="CO15" s="155"/>
      <c r="CP15" s="155"/>
      <c r="CQ15" s="155"/>
      <c r="CR15" s="155"/>
      <c r="CS15" s="155"/>
      <c r="CT15" s="155"/>
      <c r="CU15" s="155"/>
      <c r="CV15" s="155"/>
      <c r="CW15" s="155"/>
      <c r="CX15" s="155"/>
      <c r="CY15" s="155"/>
      <c r="CZ15" s="155"/>
      <c r="DA15" s="155"/>
      <c r="DB15" s="155"/>
      <c r="DC15" s="155"/>
      <c r="DD15" s="155"/>
      <c r="DE15" s="155"/>
      <c r="DF15" s="155"/>
      <c r="DG15" s="155"/>
      <c r="DH15" s="155"/>
      <c r="DI15" s="155"/>
      <c r="DJ15" s="155"/>
      <c r="DK15" s="155"/>
      <c r="DL15" s="155"/>
      <c r="DM15" s="155"/>
      <c r="DN15" s="155"/>
      <c r="DO15" s="155"/>
      <c r="DP15" s="155"/>
      <c r="DQ15" s="155"/>
      <c r="DR15" s="155"/>
    </row>
    <row r="16" spans="1:122" ht="17.149999999999999" customHeight="1" x14ac:dyDescent="0.3">
      <c r="A16" s="174" t="s">
        <v>131</v>
      </c>
      <c r="B16" s="175"/>
      <c r="C16" s="175"/>
      <c r="D16" s="185"/>
      <c r="E16" s="185"/>
      <c r="F16" s="186"/>
      <c r="G16" s="168"/>
      <c r="H16" s="168"/>
      <c r="I16" s="168"/>
      <c r="J16" s="17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5"/>
      <c r="BO16" s="155"/>
      <c r="BP16" s="155"/>
      <c r="BQ16" s="155"/>
      <c r="BR16" s="155"/>
      <c r="BS16" s="155"/>
      <c r="BT16" s="155"/>
      <c r="BU16" s="155"/>
      <c r="BV16" s="155"/>
      <c r="BW16" s="155"/>
      <c r="BX16" s="155"/>
      <c r="BY16" s="155"/>
      <c r="BZ16" s="155"/>
      <c r="CA16" s="155"/>
      <c r="CB16" s="155"/>
      <c r="CC16" s="155"/>
      <c r="CD16" s="155"/>
      <c r="CE16" s="155"/>
      <c r="CF16" s="155"/>
      <c r="CG16" s="155"/>
      <c r="CH16" s="155"/>
      <c r="CI16" s="155"/>
      <c r="CJ16" s="155"/>
      <c r="CK16" s="155"/>
      <c r="CL16" s="155"/>
      <c r="CM16" s="155"/>
      <c r="CN16" s="155"/>
      <c r="CO16" s="155"/>
      <c r="CP16" s="155"/>
      <c r="CQ16" s="155"/>
      <c r="CR16" s="155"/>
      <c r="CS16" s="155"/>
      <c r="CT16" s="155"/>
      <c r="CU16" s="155"/>
      <c r="CV16" s="155"/>
      <c r="CW16" s="155"/>
      <c r="CX16" s="155"/>
      <c r="CY16" s="155"/>
      <c r="CZ16" s="155"/>
      <c r="DA16" s="155"/>
      <c r="DB16" s="155"/>
      <c r="DC16" s="155"/>
      <c r="DD16" s="155"/>
      <c r="DE16" s="155"/>
      <c r="DF16" s="155"/>
      <c r="DG16" s="155"/>
      <c r="DH16" s="155"/>
      <c r="DI16" s="155"/>
      <c r="DJ16" s="155"/>
      <c r="DK16" s="155"/>
      <c r="DL16" s="155"/>
      <c r="DM16" s="155"/>
      <c r="DN16" s="155"/>
      <c r="DO16" s="155"/>
      <c r="DP16" s="155"/>
      <c r="DQ16" s="155"/>
      <c r="DR16" s="155"/>
    </row>
    <row r="17" spans="1:122" ht="33.75" customHeight="1" x14ac:dyDescent="0.3">
      <c r="A17" s="174"/>
      <c r="B17" s="175"/>
      <c r="C17" s="661" t="s">
        <v>127</v>
      </c>
      <c r="D17" s="661"/>
      <c r="E17" s="661"/>
      <c r="F17" s="661"/>
      <c r="G17" s="661"/>
      <c r="H17" s="661"/>
      <c r="I17" s="187"/>
      <c r="J17" s="187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5"/>
      <c r="BY17" s="155"/>
      <c r="BZ17" s="155"/>
      <c r="CA17" s="155"/>
      <c r="CB17" s="155"/>
      <c r="CC17" s="155"/>
      <c r="CD17" s="155"/>
      <c r="CE17" s="155"/>
      <c r="CF17" s="155"/>
      <c r="CG17" s="155"/>
      <c r="CH17" s="155"/>
      <c r="CI17" s="155"/>
      <c r="CJ17" s="155"/>
      <c r="CK17" s="155"/>
      <c r="CL17" s="155"/>
      <c r="CM17" s="155"/>
      <c r="CN17" s="155"/>
      <c r="CO17" s="155"/>
      <c r="CP17" s="155"/>
      <c r="CQ17" s="155"/>
      <c r="CR17" s="155"/>
      <c r="CS17" s="155"/>
      <c r="CT17" s="155"/>
      <c r="CU17" s="155"/>
      <c r="CV17" s="155"/>
      <c r="CW17" s="155"/>
      <c r="CX17" s="155"/>
      <c r="CY17" s="155"/>
      <c r="CZ17" s="155"/>
      <c r="DA17" s="155"/>
      <c r="DB17" s="155"/>
      <c r="DC17" s="155"/>
      <c r="DD17" s="155"/>
      <c r="DE17" s="155"/>
      <c r="DF17" s="155"/>
      <c r="DG17" s="155"/>
      <c r="DH17" s="155"/>
      <c r="DI17" s="155"/>
      <c r="DJ17" s="155"/>
      <c r="DK17" s="155"/>
      <c r="DL17" s="155"/>
      <c r="DM17" s="155"/>
      <c r="DN17" s="155"/>
      <c r="DO17" s="155"/>
      <c r="DP17" s="155"/>
      <c r="DQ17" s="155"/>
      <c r="DR17" s="155"/>
    </row>
    <row r="18" spans="1:122" ht="29.25" customHeight="1" x14ac:dyDescent="0.3">
      <c r="A18" s="174"/>
      <c r="B18" s="175"/>
      <c r="C18" s="679" t="str">
        <f>IF(C17="Select from drop down list","",IF(C17="Positive - Charter will meet it's financial obligations in current and 2 subsequent years",T('Drop Down Lists'!A15),T('Drop Down Lists'!A16)))</f>
        <v>Attach letter to Charter School advising them of Positive status and giving pertinent feedback</v>
      </c>
      <c r="D18" s="679"/>
      <c r="E18" s="679"/>
      <c r="F18" s="679"/>
      <c r="G18" s="679"/>
      <c r="H18" s="679"/>
      <c r="I18" s="188"/>
      <c r="J18" s="188"/>
      <c r="K18" s="155"/>
      <c r="L18" s="155"/>
      <c r="M18" s="214"/>
      <c r="N18" s="214"/>
      <c r="O18" s="214"/>
      <c r="P18" s="214"/>
      <c r="Q18" s="214"/>
      <c r="R18" s="214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  <c r="BQ18" s="155"/>
      <c r="BR18" s="155"/>
      <c r="BS18" s="155"/>
      <c r="BT18" s="155"/>
      <c r="BU18" s="155"/>
      <c r="BV18" s="155"/>
      <c r="BW18" s="155"/>
      <c r="BX18" s="155"/>
      <c r="BY18" s="155"/>
      <c r="BZ18" s="155"/>
      <c r="CA18" s="155"/>
      <c r="CB18" s="155"/>
      <c r="CC18" s="155"/>
      <c r="CD18" s="155"/>
      <c r="CE18" s="155"/>
      <c r="CF18" s="155"/>
      <c r="CG18" s="155"/>
      <c r="CH18" s="155"/>
      <c r="CI18" s="155"/>
      <c r="CJ18" s="155"/>
      <c r="CK18" s="155"/>
      <c r="CL18" s="155"/>
      <c r="CM18" s="155"/>
      <c r="CN18" s="155"/>
      <c r="CO18" s="155"/>
      <c r="CP18" s="155"/>
      <c r="CQ18" s="155"/>
      <c r="CR18" s="155"/>
      <c r="CS18" s="155"/>
      <c r="CT18" s="155"/>
      <c r="CU18" s="155"/>
      <c r="CV18" s="155"/>
      <c r="CW18" s="155"/>
      <c r="CX18" s="155"/>
      <c r="CY18" s="155"/>
      <c r="CZ18" s="155"/>
      <c r="DA18" s="155"/>
      <c r="DB18" s="155"/>
      <c r="DC18" s="155"/>
      <c r="DD18" s="155"/>
      <c r="DE18" s="155"/>
      <c r="DF18" s="155"/>
      <c r="DG18" s="155"/>
      <c r="DH18" s="155"/>
      <c r="DI18" s="155"/>
      <c r="DJ18" s="155"/>
      <c r="DK18" s="155"/>
      <c r="DL18" s="155"/>
      <c r="DM18" s="155"/>
      <c r="DN18" s="155"/>
      <c r="DO18" s="155"/>
      <c r="DP18" s="155"/>
      <c r="DQ18" s="155"/>
      <c r="DR18" s="155"/>
    </row>
    <row r="19" spans="1:122" ht="15" x14ac:dyDescent="0.3">
      <c r="A19" s="174"/>
      <c r="B19" s="175"/>
      <c r="C19" s="155"/>
      <c r="D19" s="155"/>
      <c r="E19" s="172"/>
      <c r="F19" s="172"/>
      <c r="G19" s="173"/>
      <c r="H19" s="176"/>
      <c r="I19" s="173"/>
      <c r="J19" s="189"/>
      <c r="K19" s="155"/>
      <c r="L19" s="155"/>
      <c r="M19" s="214"/>
      <c r="N19" s="214"/>
      <c r="O19" s="214"/>
      <c r="P19" s="214"/>
      <c r="Q19" s="214"/>
      <c r="R19" s="214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  <c r="BQ19" s="155"/>
      <c r="BR19" s="155"/>
      <c r="BS19" s="155"/>
      <c r="BT19" s="155"/>
      <c r="BU19" s="155"/>
      <c r="BV19" s="155"/>
      <c r="BW19" s="155"/>
      <c r="BX19" s="155"/>
      <c r="BY19" s="155"/>
      <c r="BZ19" s="155"/>
      <c r="CA19" s="155"/>
      <c r="CB19" s="155"/>
      <c r="CC19" s="155"/>
      <c r="CD19" s="155"/>
      <c r="CE19" s="155"/>
      <c r="CF19" s="155"/>
      <c r="CG19" s="155"/>
      <c r="CH19" s="155"/>
      <c r="CI19" s="155"/>
      <c r="CJ19" s="155"/>
      <c r="CK19" s="155"/>
      <c r="CL19" s="155"/>
      <c r="CM19" s="155"/>
      <c r="CN19" s="155"/>
      <c r="CO19" s="155"/>
      <c r="CP19" s="155"/>
      <c r="CQ19" s="155"/>
      <c r="CR19" s="155"/>
      <c r="CS19" s="155"/>
      <c r="CT19" s="155"/>
      <c r="CU19" s="155"/>
      <c r="CV19" s="155"/>
      <c r="CW19" s="155"/>
      <c r="CX19" s="155"/>
      <c r="CY19" s="155"/>
      <c r="CZ19" s="155"/>
      <c r="DA19" s="155"/>
      <c r="DB19" s="155"/>
      <c r="DC19" s="155"/>
      <c r="DD19" s="155"/>
      <c r="DE19" s="155"/>
      <c r="DF19" s="155"/>
      <c r="DG19" s="155"/>
      <c r="DH19" s="155"/>
      <c r="DI19" s="155"/>
      <c r="DJ19" s="155"/>
      <c r="DK19" s="155"/>
      <c r="DL19" s="155"/>
      <c r="DM19" s="155"/>
      <c r="DN19" s="155"/>
      <c r="DO19" s="155"/>
      <c r="DP19" s="155"/>
      <c r="DQ19" s="155"/>
      <c r="DR19" s="155"/>
    </row>
    <row r="20" spans="1:122" ht="17.149999999999999" customHeight="1" x14ac:dyDescent="0.3">
      <c r="A20" s="177"/>
      <c r="B20" s="178" t="s">
        <v>16</v>
      </c>
      <c r="C20" s="155"/>
      <c r="D20" s="155"/>
      <c r="E20" s="177"/>
      <c r="F20" s="155"/>
      <c r="G20" s="178" t="s">
        <v>17</v>
      </c>
      <c r="H20" s="173"/>
      <c r="I20" s="173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/>
      <c r="BQ20" s="155"/>
      <c r="BR20" s="155"/>
      <c r="BS20" s="155"/>
      <c r="BT20" s="155"/>
      <c r="BU20" s="155"/>
      <c r="BV20" s="155"/>
      <c r="BW20" s="155"/>
      <c r="BX20" s="155"/>
      <c r="BY20" s="155"/>
      <c r="BZ20" s="155"/>
      <c r="CA20" s="155"/>
      <c r="CB20" s="155"/>
      <c r="CC20" s="155"/>
      <c r="CD20" s="155"/>
      <c r="CE20" s="155"/>
      <c r="CF20" s="155"/>
      <c r="CG20" s="155"/>
      <c r="CH20" s="155"/>
      <c r="CI20" s="155"/>
      <c r="CJ20" s="155"/>
      <c r="CK20" s="155"/>
      <c r="CL20" s="155"/>
      <c r="CM20" s="155"/>
      <c r="CN20" s="155"/>
      <c r="CO20" s="155"/>
      <c r="CP20" s="155"/>
      <c r="CQ20" s="155"/>
      <c r="CR20" s="155"/>
      <c r="CS20" s="155"/>
      <c r="CT20" s="155"/>
      <c r="CU20" s="155"/>
      <c r="CV20" s="155"/>
      <c r="CW20" s="155"/>
      <c r="CX20" s="155"/>
      <c r="CY20" s="155"/>
      <c r="CZ20" s="155"/>
      <c r="DA20" s="155"/>
      <c r="DB20" s="155"/>
      <c r="DC20" s="155"/>
      <c r="DD20" s="155"/>
      <c r="DE20" s="155"/>
      <c r="DF20" s="155"/>
      <c r="DG20" s="155"/>
      <c r="DH20" s="155"/>
      <c r="DI20" s="155"/>
      <c r="DJ20" s="155"/>
      <c r="DK20" s="155"/>
      <c r="DL20" s="155"/>
      <c r="DM20" s="155"/>
      <c r="DN20" s="155"/>
      <c r="DO20" s="155"/>
      <c r="DP20" s="155"/>
      <c r="DQ20" s="155"/>
      <c r="DR20" s="155"/>
    </row>
    <row r="21" spans="1:122" ht="17.149999999999999" customHeight="1" x14ac:dyDescent="0.3">
      <c r="A21" s="8"/>
      <c r="B21" s="179">
        <v>1</v>
      </c>
      <c r="C21" s="652"/>
      <c r="D21" s="653"/>
      <c r="E21" s="653"/>
      <c r="F21" s="654"/>
      <c r="G21" s="650"/>
      <c r="H21" s="650"/>
      <c r="I21" s="650"/>
      <c r="J21" s="651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55"/>
      <c r="BW21" s="155"/>
      <c r="BX21" s="155"/>
      <c r="BY21" s="155"/>
      <c r="BZ21" s="155"/>
      <c r="CA21" s="155"/>
      <c r="CB21" s="155"/>
      <c r="CC21" s="155"/>
      <c r="CD21" s="155"/>
      <c r="CE21" s="155"/>
      <c r="CF21" s="155"/>
      <c r="CG21" s="155"/>
      <c r="CH21" s="155"/>
      <c r="CI21" s="155"/>
      <c r="CJ21" s="155"/>
      <c r="CK21" s="155"/>
      <c r="CL21" s="155"/>
      <c r="CM21" s="155"/>
      <c r="CN21" s="155"/>
      <c r="CO21" s="155"/>
      <c r="CP21" s="155"/>
      <c r="CQ21" s="155"/>
      <c r="CR21" s="155"/>
      <c r="CS21" s="155"/>
      <c r="CT21" s="155"/>
      <c r="CU21" s="155"/>
      <c r="CV21" s="155"/>
      <c r="CW21" s="155"/>
      <c r="CX21" s="155"/>
      <c r="CY21" s="155"/>
      <c r="CZ21" s="155"/>
      <c r="DA21" s="155"/>
      <c r="DB21" s="155"/>
      <c r="DC21" s="155"/>
      <c r="DD21" s="155"/>
      <c r="DE21" s="155"/>
      <c r="DF21" s="155"/>
      <c r="DG21" s="155"/>
      <c r="DH21" s="155"/>
      <c r="DI21" s="155"/>
      <c r="DJ21" s="155"/>
      <c r="DK21" s="155"/>
      <c r="DL21" s="155"/>
      <c r="DM21" s="155"/>
      <c r="DN21" s="155"/>
      <c r="DO21" s="155"/>
      <c r="DP21" s="155"/>
      <c r="DQ21" s="155"/>
      <c r="DR21" s="155"/>
    </row>
    <row r="22" spans="1:122" ht="17.149999999999999" customHeight="1" x14ac:dyDescent="0.3">
      <c r="A22" s="8"/>
      <c r="B22" s="179">
        <v>2</v>
      </c>
      <c r="C22" s="652"/>
      <c r="D22" s="653"/>
      <c r="E22" s="653"/>
      <c r="F22" s="654"/>
      <c r="G22" s="650"/>
      <c r="H22" s="650"/>
      <c r="I22" s="650"/>
      <c r="J22" s="651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/>
      <c r="BQ22" s="155"/>
      <c r="BR22" s="155"/>
      <c r="BS22" s="155"/>
      <c r="BT22" s="155"/>
      <c r="BU22" s="155"/>
      <c r="BV22" s="155"/>
      <c r="BW22" s="155"/>
      <c r="BX22" s="155"/>
      <c r="BY22" s="155"/>
      <c r="BZ22" s="155"/>
      <c r="CA22" s="155"/>
      <c r="CB22" s="155"/>
      <c r="CC22" s="155"/>
      <c r="CD22" s="155"/>
      <c r="CE22" s="155"/>
      <c r="CF22" s="155"/>
      <c r="CG22" s="155"/>
      <c r="CH22" s="155"/>
      <c r="CI22" s="155"/>
      <c r="CJ22" s="155"/>
      <c r="CK22" s="155"/>
      <c r="CL22" s="155"/>
      <c r="CM22" s="155"/>
      <c r="CN22" s="155"/>
      <c r="CO22" s="155"/>
      <c r="CP22" s="155"/>
      <c r="CQ22" s="155"/>
      <c r="CR22" s="155"/>
      <c r="CS22" s="155"/>
      <c r="CT22" s="155"/>
      <c r="CU22" s="155"/>
      <c r="CV22" s="155"/>
      <c r="CW22" s="155"/>
      <c r="CX22" s="155"/>
      <c r="CY22" s="155"/>
      <c r="CZ22" s="155"/>
      <c r="DA22" s="155"/>
      <c r="DB22" s="155"/>
      <c r="DC22" s="155"/>
      <c r="DD22" s="155"/>
      <c r="DE22" s="155"/>
      <c r="DF22" s="155"/>
      <c r="DG22" s="155"/>
      <c r="DH22" s="155"/>
      <c r="DI22" s="155"/>
      <c r="DJ22" s="155"/>
      <c r="DK22" s="155"/>
      <c r="DL22" s="155"/>
      <c r="DM22" s="155"/>
      <c r="DN22" s="155"/>
      <c r="DO22" s="155"/>
      <c r="DP22" s="155"/>
      <c r="DQ22" s="155"/>
      <c r="DR22" s="155"/>
    </row>
    <row r="23" spans="1:122" s="7" customFormat="1" ht="17.149999999999999" customHeight="1" x14ac:dyDescent="0.3">
      <c r="A23" s="8"/>
      <c r="B23" s="179">
        <v>3</v>
      </c>
      <c r="C23" s="652"/>
      <c r="D23" s="653"/>
      <c r="E23" s="653"/>
      <c r="F23" s="654"/>
      <c r="G23" s="650"/>
      <c r="H23" s="650"/>
      <c r="I23" s="650"/>
      <c r="J23" s="651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</row>
    <row r="24" spans="1:122" s="7" customFormat="1" ht="17.149999999999999" customHeight="1" x14ac:dyDescent="0.3">
      <c r="A24" s="8"/>
      <c r="B24" s="179">
        <v>4</v>
      </c>
      <c r="C24" s="652"/>
      <c r="D24" s="653"/>
      <c r="E24" s="653"/>
      <c r="F24" s="654"/>
      <c r="G24" s="650"/>
      <c r="H24" s="650"/>
      <c r="I24" s="650"/>
      <c r="J24" s="651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</row>
    <row r="25" spans="1:122" s="7" customFormat="1" ht="17.149999999999999" customHeight="1" x14ac:dyDescent="0.3">
      <c r="A25" s="8"/>
      <c r="B25" s="179">
        <v>5</v>
      </c>
      <c r="C25" s="652"/>
      <c r="D25" s="653"/>
      <c r="E25" s="653"/>
      <c r="F25" s="654"/>
      <c r="G25" s="650"/>
      <c r="H25" s="650"/>
      <c r="I25" s="650"/>
      <c r="J25" s="651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</row>
    <row r="26" spans="1:122" s="7" customFormat="1" ht="17.149999999999999" customHeight="1" x14ac:dyDescent="0.3">
      <c r="A26" s="8"/>
      <c r="B26" s="179">
        <v>6</v>
      </c>
      <c r="C26" s="652"/>
      <c r="D26" s="653"/>
      <c r="E26" s="653"/>
      <c r="F26" s="654"/>
      <c r="G26" s="650"/>
      <c r="H26" s="650"/>
      <c r="I26" s="650"/>
      <c r="J26" s="65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</row>
    <row r="27" spans="1:122" s="7" customFormat="1" ht="17.149999999999999" customHeight="1" x14ac:dyDescent="0.3">
      <c r="A27" s="8"/>
      <c r="B27" s="179">
        <v>7</v>
      </c>
      <c r="C27" s="652"/>
      <c r="D27" s="653"/>
      <c r="E27" s="653"/>
      <c r="F27" s="654"/>
      <c r="G27" s="650"/>
      <c r="H27" s="650"/>
      <c r="I27" s="650"/>
      <c r="J27" s="651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</row>
    <row r="28" spans="1:122" s="24" customFormat="1" ht="17.149999999999999" customHeight="1" x14ac:dyDescent="0.3">
      <c r="B28" s="25"/>
      <c r="E28" s="26"/>
      <c r="F28" s="26"/>
      <c r="G28" s="27"/>
      <c r="H28" s="28"/>
      <c r="I28" s="27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  <c r="BO28" s="215"/>
      <c r="BP28" s="215"/>
      <c r="BQ28" s="215"/>
      <c r="BR28" s="215"/>
      <c r="BS28" s="215"/>
      <c r="BT28" s="215"/>
      <c r="BU28" s="215"/>
      <c r="BV28" s="215"/>
      <c r="BW28" s="215"/>
      <c r="BX28" s="215"/>
      <c r="BY28" s="215"/>
      <c r="BZ28" s="215"/>
      <c r="CA28" s="215"/>
      <c r="CB28" s="215"/>
      <c r="CC28" s="215"/>
      <c r="CD28" s="215"/>
      <c r="CE28" s="215"/>
      <c r="CF28" s="215"/>
      <c r="CG28" s="215"/>
      <c r="CH28" s="215"/>
      <c r="CI28" s="215"/>
      <c r="CJ28" s="215"/>
      <c r="CK28" s="215"/>
      <c r="CL28" s="215"/>
      <c r="CM28" s="215"/>
      <c r="CN28" s="215"/>
      <c r="CO28" s="215"/>
      <c r="CP28" s="215"/>
      <c r="CQ28" s="215"/>
      <c r="CR28" s="215"/>
      <c r="CS28" s="215"/>
      <c r="CT28" s="215"/>
      <c r="CU28" s="215"/>
      <c r="CV28" s="215"/>
      <c r="CW28" s="215"/>
      <c r="CX28" s="215"/>
      <c r="CY28" s="215"/>
      <c r="CZ28" s="215"/>
      <c r="DA28" s="215"/>
      <c r="DB28" s="215"/>
      <c r="DC28" s="215"/>
      <c r="DD28" s="215"/>
      <c r="DE28" s="215"/>
      <c r="DF28" s="215"/>
      <c r="DG28" s="215"/>
      <c r="DH28" s="215"/>
      <c r="DI28" s="215"/>
      <c r="DJ28" s="215"/>
      <c r="DK28" s="215"/>
      <c r="DL28" s="215"/>
      <c r="DM28" s="215"/>
      <c r="DN28" s="215"/>
      <c r="DO28" s="215"/>
      <c r="DP28" s="215"/>
      <c r="DQ28" s="215"/>
      <c r="DR28" s="215"/>
    </row>
    <row r="29" spans="1:122" s="24" customFormat="1" ht="17.149999999999999" customHeight="1" x14ac:dyDescent="0.3">
      <c r="B29" s="25"/>
      <c r="E29" s="26"/>
      <c r="F29" s="26"/>
      <c r="G29" s="27"/>
      <c r="H29" s="28"/>
      <c r="I29" s="27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  <c r="AX29" s="215"/>
      <c r="AY29" s="215"/>
      <c r="AZ29" s="215"/>
      <c r="BA29" s="215"/>
      <c r="BB29" s="215"/>
      <c r="BC29" s="215"/>
      <c r="BD29" s="215"/>
      <c r="BE29" s="215"/>
      <c r="BF29" s="215"/>
      <c r="BG29" s="215"/>
      <c r="BH29" s="215"/>
      <c r="BI29" s="215"/>
      <c r="BJ29" s="215"/>
      <c r="BK29" s="215"/>
      <c r="BL29" s="215"/>
      <c r="BM29" s="215"/>
      <c r="BN29" s="215"/>
      <c r="BO29" s="215"/>
      <c r="BP29" s="215"/>
      <c r="BQ29" s="215"/>
      <c r="BR29" s="215"/>
      <c r="BS29" s="215"/>
      <c r="BT29" s="215"/>
      <c r="BU29" s="215"/>
      <c r="BV29" s="215"/>
      <c r="BW29" s="215"/>
      <c r="BX29" s="215"/>
      <c r="BY29" s="215"/>
      <c r="BZ29" s="215"/>
      <c r="CA29" s="215"/>
      <c r="CB29" s="215"/>
      <c r="CC29" s="215"/>
      <c r="CD29" s="215"/>
      <c r="CE29" s="215"/>
      <c r="CF29" s="215"/>
      <c r="CG29" s="215"/>
      <c r="CH29" s="215"/>
      <c r="CI29" s="215"/>
      <c r="CJ29" s="215"/>
      <c r="CK29" s="215"/>
      <c r="CL29" s="215"/>
      <c r="CM29" s="215"/>
      <c r="CN29" s="215"/>
      <c r="CO29" s="215"/>
      <c r="CP29" s="215"/>
      <c r="CQ29" s="215"/>
      <c r="CR29" s="215"/>
      <c r="CS29" s="215"/>
      <c r="CT29" s="215"/>
      <c r="CU29" s="215"/>
      <c r="CV29" s="215"/>
      <c r="CW29" s="215"/>
      <c r="CX29" s="215"/>
      <c r="CY29" s="215"/>
      <c r="CZ29" s="215"/>
      <c r="DA29" s="215"/>
      <c r="DB29" s="215"/>
      <c r="DC29" s="215"/>
      <c r="DD29" s="215"/>
      <c r="DE29" s="215"/>
      <c r="DF29" s="215"/>
      <c r="DG29" s="215"/>
      <c r="DH29" s="215"/>
      <c r="DI29" s="215"/>
      <c r="DJ29" s="215"/>
      <c r="DK29" s="215"/>
      <c r="DL29" s="215"/>
      <c r="DM29" s="215"/>
      <c r="DN29" s="215"/>
      <c r="DO29" s="215"/>
      <c r="DP29" s="215"/>
      <c r="DQ29" s="215"/>
      <c r="DR29" s="215"/>
    </row>
    <row r="30" spans="1:122" s="24" customFormat="1" ht="17.149999999999999" customHeight="1" x14ac:dyDescent="0.3">
      <c r="B30" s="25"/>
      <c r="C30" s="45" t="s">
        <v>18</v>
      </c>
      <c r="D30" s="584" t="s">
        <v>356</v>
      </c>
      <c r="E30" s="585"/>
      <c r="F30" s="585"/>
      <c r="G30" s="586"/>
      <c r="H30" s="28"/>
      <c r="I30" s="27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  <c r="AX30" s="215"/>
      <c r="AY30" s="215"/>
      <c r="AZ30" s="215"/>
      <c r="BA30" s="215"/>
      <c r="BB30" s="215"/>
      <c r="BC30" s="215"/>
      <c r="BD30" s="215"/>
      <c r="BE30" s="215"/>
      <c r="BF30" s="215"/>
      <c r="BG30" s="215"/>
      <c r="BH30" s="215"/>
      <c r="BI30" s="215"/>
      <c r="BJ30" s="215"/>
      <c r="BK30" s="215"/>
      <c r="BL30" s="215"/>
      <c r="BM30" s="215"/>
      <c r="BN30" s="215"/>
      <c r="BO30" s="215"/>
      <c r="BP30" s="215"/>
      <c r="BQ30" s="215"/>
      <c r="BR30" s="215"/>
      <c r="BS30" s="215"/>
      <c r="BT30" s="215"/>
      <c r="BU30" s="215"/>
      <c r="BV30" s="215"/>
      <c r="BW30" s="215"/>
      <c r="BX30" s="215"/>
      <c r="BY30" s="215"/>
      <c r="BZ30" s="215"/>
      <c r="CA30" s="215"/>
      <c r="CB30" s="215"/>
      <c r="CC30" s="215"/>
      <c r="CD30" s="215"/>
      <c r="CE30" s="215"/>
      <c r="CF30" s="215"/>
      <c r="CG30" s="215"/>
      <c r="CH30" s="215"/>
      <c r="CI30" s="215"/>
      <c r="CJ30" s="215"/>
      <c r="CK30" s="215"/>
      <c r="CL30" s="215"/>
      <c r="CM30" s="215"/>
      <c r="CN30" s="215"/>
      <c r="CO30" s="215"/>
      <c r="CP30" s="215"/>
      <c r="CQ30" s="215"/>
      <c r="CR30" s="215"/>
      <c r="CS30" s="215"/>
      <c r="CT30" s="215"/>
      <c r="CU30" s="215"/>
      <c r="CV30" s="215"/>
      <c r="CW30" s="215"/>
      <c r="CX30" s="215"/>
      <c r="CY30" s="215"/>
      <c r="CZ30" s="215"/>
      <c r="DA30" s="215"/>
      <c r="DB30" s="215"/>
      <c r="DC30" s="215"/>
      <c r="DD30" s="215"/>
      <c r="DE30" s="215"/>
      <c r="DF30" s="215"/>
      <c r="DG30" s="215"/>
      <c r="DH30" s="215"/>
      <c r="DI30" s="215"/>
      <c r="DJ30" s="215"/>
      <c r="DK30" s="215"/>
      <c r="DL30" s="215"/>
      <c r="DM30" s="215"/>
      <c r="DN30" s="215"/>
      <c r="DO30" s="215"/>
      <c r="DP30" s="215"/>
      <c r="DQ30" s="215"/>
      <c r="DR30" s="215"/>
    </row>
    <row r="31" spans="1:122" s="24" customFormat="1" ht="17.149999999999999" customHeight="1" x14ac:dyDescent="0.3">
      <c r="B31" s="25"/>
      <c r="C31" s="45" t="s">
        <v>19</v>
      </c>
      <c r="D31" s="584" t="s">
        <v>357</v>
      </c>
      <c r="E31" s="585"/>
      <c r="F31" s="585"/>
      <c r="G31" s="586"/>
      <c r="H31" s="28"/>
      <c r="I31" s="27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5"/>
      <c r="BD31" s="215"/>
      <c r="BE31" s="215"/>
      <c r="BF31" s="215"/>
      <c r="BG31" s="215"/>
      <c r="BH31" s="215"/>
      <c r="BI31" s="215"/>
      <c r="BJ31" s="215"/>
      <c r="BK31" s="215"/>
      <c r="BL31" s="215"/>
      <c r="BM31" s="215"/>
      <c r="BN31" s="215"/>
      <c r="BO31" s="215"/>
      <c r="BP31" s="215"/>
      <c r="BQ31" s="215"/>
      <c r="BR31" s="215"/>
      <c r="BS31" s="215"/>
      <c r="BT31" s="215"/>
      <c r="BU31" s="215"/>
      <c r="BV31" s="215"/>
      <c r="BW31" s="215"/>
      <c r="BX31" s="215"/>
      <c r="BY31" s="215"/>
      <c r="BZ31" s="215"/>
      <c r="CA31" s="215"/>
      <c r="CB31" s="215"/>
      <c r="CC31" s="215"/>
      <c r="CD31" s="215"/>
      <c r="CE31" s="215"/>
      <c r="CF31" s="215"/>
      <c r="CG31" s="215"/>
      <c r="CH31" s="215"/>
      <c r="CI31" s="215"/>
      <c r="CJ31" s="215"/>
      <c r="CK31" s="215"/>
      <c r="CL31" s="215"/>
      <c r="CM31" s="215"/>
      <c r="CN31" s="215"/>
      <c r="CO31" s="215"/>
      <c r="CP31" s="215"/>
      <c r="CQ31" s="215"/>
      <c r="CR31" s="215"/>
      <c r="CS31" s="215"/>
      <c r="CT31" s="215"/>
      <c r="CU31" s="215"/>
      <c r="CV31" s="215"/>
      <c r="CW31" s="215"/>
      <c r="CX31" s="215"/>
      <c r="CY31" s="215"/>
      <c r="CZ31" s="215"/>
      <c r="DA31" s="215"/>
      <c r="DB31" s="215"/>
      <c r="DC31" s="215"/>
      <c r="DD31" s="215"/>
      <c r="DE31" s="215"/>
      <c r="DF31" s="215"/>
      <c r="DG31" s="215"/>
      <c r="DH31" s="215"/>
      <c r="DI31" s="215"/>
      <c r="DJ31" s="215"/>
      <c r="DK31" s="215"/>
      <c r="DL31" s="215"/>
      <c r="DM31" s="215"/>
      <c r="DN31" s="215"/>
      <c r="DO31" s="215"/>
      <c r="DP31" s="215"/>
      <c r="DQ31" s="215"/>
      <c r="DR31" s="215"/>
    </row>
    <row r="32" spans="1:122" s="24" customFormat="1" ht="17.149999999999999" customHeight="1" x14ac:dyDescent="0.3">
      <c r="B32" s="25"/>
      <c r="C32" s="45" t="s">
        <v>20</v>
      </c>
      <c r="D32" s="600">
        <v>45000</v>
      </c>
      <c r="E32" s="585"/>
      <c r="F32" s="585"/>
      <c r="G32" s="586"/>
      <c r="H32" s="28"/>
      <c r="I32" s="27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215"/>
      <c r="BN32" s="215"/>
      <c r="BO32" s="215"/>
      <c r="BP32" s="215"/>
      <c r="BQ32" s="215"/>
      <c r="BR32" s="215"/>
      <c r="BS32" s="215"/>
      <c r="BT32" s="215"/>
      <c r="BU32" s="215"/>
      <c r="BV32" s="215"/>
      <c r="BW32" s="215"/>
      <c r="BX32" s="215"/>
      <c r="BY32" s="215"/>
      <c r="BZ32" s="215"/>
      <c r="CA32" s="215"/>
      <c r="CB32" s="215"/>
      <c r="CC32" s="215"/>
      <c r="CD32" s="215"/>
      <c r="CE32" s="215"/>
      <c r="CF32" s="215"/>
      <c r="CG32" s="215"/>
      <c r="CH32" s="215"/>
      <c r="CI32" s="215"/>
      <c r="CJ32" s="215"/>
      <c r="CK32" s="215"/>
      <c r="CL32" s="215"/>
      <c r="CM32" s="215"/>
      <c r="CN32" s="215"/>
      <c r="CO32" s="215"/>
      <c r="CP32" s="215"/>
      <c r="CQ32" s="215"/>
      <c r="CR32" s="215"/>
      <c r="CS32" s="215"/>
      <c r="CT32" s="215"/>
      <c r="CU32" s="215"/>
      <c r="CV32" s="215"/>
      <c r="CW32" s="215"/>
      <c r="CX32" s="215"/>
      <c r="CY32" s="215"/>
      <c r="CZ32" s="215"/>
      <c r="DA32" s="215"/>
      <c r="DB32" s="215"/>
      <c r="DC32" s="215"/>
      <c r="DD32" s="215"/>
      <c r="DE32" s="215"/>
      <c r="DF32" s="215"/>
      <c r="DG32" s="215"/>
      <c r="DH32" s="215"/>
      <c r="DI32" s="215"/>
      <c r="DJ32" s="215"/>
      <c r="DK32" s="215"/>
      <c r="DL32" s="215"/>
      <c r="DM32" s="215"/>
      <c r="DN32" s="215"/>
      <c r="DO32" s="215"/>
      <c r="DP32" s="215"/>
      <c r="DQ32" s="215"/>
      <c r="DR32" s="215"/>
    </row>
    <row r="33" spans="1:122" s="24" customFormat="1" ht="17.149999999999999" customHeight="1" x14ac:dyDescent="0.3">
      <c r="B33" s="25"/>
      <c r="C33" s="45" t="s">
        <v>21</v>
      </c>
      <c r="D33" s="584" t="s">
        <v>358</v>
      </c>
      <c r="E33" s="585"/>
      <c r="F33" s="585"/>
      <c r="G33" s="586"/>
      <c r="H33" s="28"/>
      <c r="I33" s="27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  <c r="BD33" s="215"/>
      <c r="BE33" s="215"/>
      <c r="BF33" s="215"/>
      <c r="BG33" s="215"/>
      <c r="BH33" s="215"/>
      <c r="BI33" s="215"/>
      <c r="BJ33" s="215"/>
      <c r="BK33" s="215"/>
      <c r="BL33" s="215"/>
      <c r="BM33" s="215"/>
      <c r="BN33" s="215"/>
      <c r="BO33" s="215"/>
      <c r="BP33" s="215"/>
      <c r="BQ33" s="215"/>
      <c r="BR33" s="215"/>
      <c r="BS33" s="215"/>
      <c r="BT33" s="215"/>
      <c r="BU33" s="215"/>
      <c r="BV33" s="215"/>
      <c r="BW33" s="215"/>
      <c r="BX33" s="215"/>
      <c r="BY33" s="215"/>
      <c r="BZ33" s="215"/>
      <c r="CA33" s="215"/>
      <c r="CB33" s="215"/>
      <c r="CC33" s="215"/>
      <c r="CD33" s="215"/>
      <c r="CE33" s="215"/>
      <c r="CF33" s="215"/>
      <c r="CG33" s="215"/>
      <c r="CH33" s="215"/>
      <c r="CI33" s="215"/>
      <c r="CJ33" s="215"/>
      <c r="CK33" s="215"/>
      <c r="CL33" s="215"/>
      <c r="CM33" s="215"/>
      <c r="CN33" s="215"/>
      <c r="CO33" s="215"/>
      <c r="CP33" s="215"/>
      <c r="CQ33" s="215"/>
      <c r="CR33" s="215"/>
      <c r="CS33" s="215"/>
      <c r="CT33" s="215"/>
      <c r="CU33" s="215"/>
      <c r="CV33" s="215"/>
      <c r="CW33" s="215"/>
      <c r="CX33" s="215"/>
      <c r="CY33" s="215"/>
      <c r="CZ33" s="215"/>
      <c r="DA33" s="215"/>
      <c r="DB33" s="215"/>
      <c r="DC33" s="215"/>
      <c r="DD33" s="215"/>
      <c r="DE33" s="215"/>
      <c r="DF33" s="215"/>
      <c r="DG33" s="215"/>
      <c r="DH33" s="215"/>
      <c r="DI33" s="215"/>
      <c r="DJ33" s="215"/>
      <c r="DK33" s="215"/>
      <c r="DL33" s="215"/>
      <c r="DM33" s="215"/>
      <c r="DN33" s="215"/>
      <c r="DO33" s="215"/>
      <c r="DP33" s="215"/>
      <c r="DQ33" s="215"/>
      <c r="DR33" s="215"/>
    </row>
    <row r="34" spans="1:122" s="24" customFormat="1" ht="17.149999999999999" customHeight="1" x14ac:dyDescent="0.3">
      <c r="B34" s="25"/>
      <c r="C34" s="45" t="s">
        <v>22</v>
      </c>
      <c r="D34" s="673" t="s">
        <v>359</v>
      </c>
      <c r="E34" s="585"/>
      <c r="F34" s="585"/>
      <c r="G34" s="586"/>
      <c r="H34" s="28"/>
      <c r="I34" s="27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5"/>
      <c r="BF34" s="215"/>
      <c r="BG34" s="215"/>
      <c r="BH34" s="215"/>
      <c r="BI34" s="215"/>
      <c r="BJ34" s="215"/>
      <c r="BK34" s="215"/>
      <c r="BL34" s="215"/>
      <c r="BM34" s="215"/>
      <c r="BN34" s="215"/>
      <c r="BO34" s="215"/>
      <c r="BP34" s="215"/>
      <c r="BQ34" s="215"/>
      <c r="BR34" s="215"/>
      <c r="BS34" s="215"/>
      <c r="BT34" s="215"/>
      <c r="BU34" s="215"/>
      <c r="BV34" s="215"/>
      <c r="BW34" s="215"/>
      <c r="BX34" s="215"/>
      <c r="BY34" s="215"/>
      <c r="BZ34" s="215"/>
      <c r="CA34" s="215"/>
      <c r="CB34" s="215"/>
      <c r="CC34" s="215"/>
      <c r="CD34" s="215"/>
      <c r="CE34" s="215"/>
      <c r="CF34" s="215"/>
      <c r="CG34" s="215"/>
      <c r="CH34" s="215"/>
      <c r="CI34" s="215"/>
      <c r="CJ34" s="215"/>
      <c r="CK34" s="215"/>
      <c r="CL34" s="215"/>
      <c r="CM34" s="215"/>
      <c r="CN34" s="215"/>
      <c r="CO34" s="215"/>
      <c r="CP34" s="215"/>
      <c r="CQ34" s="215"/>
      <c r="CR34" s="215"/>
      <c r="CS34" s="215"/>
      <c r="CT34" s="215"/>
      <c r="CU34" s="215"/>
      <c r="CV34" s="215"/>
      <c r="CW34" s="215"/>
      <c r="CX34" s="215"/>
      <c r="CY34" s="215"/>
      <c r="CZ34" s="215"/>
      <c r="DA34" s="215"/>
      <c r="DB34" s="215"/>
      <c r="DC34" s="215"/>
      <c r="DD34" s="215"/>
      <c r="DE34" s="215"/>
      <c r="DF34" s="215"/>
      <c r="DG34" s="215"/>
      <c r="DH34" s="215"/>
      <c r="DI34" s="215"/>
      <c r="DJ34" s="215"/>
      <c r="DK34" s="215"/>
      <c r="DL34" s="215"/>
      <c r="DM34" s="215"/>
      <c r="DN34" s="215"/>
      <c r="DO34" s="215"/>
      <c r="DP34" s="215"/>
      <c r="DQ34" s="215"/>
      <c r="DR34" s="215"/>
    </row>
    <row r="35" spans="1:122" s="24" customFormat="1" ht="17.149999999999999" customHeight="1" x14ac:dyDescent="0.3">
      <c r="B35" s="25"/>
      <c r="C35" s="45"/>
      <c r="D35" s="56"/>
      <c r="E35" s="56"/>
      <c r="F35" s="56"/>
      <c r="G35" s="56"/>
      <c r="H35" s="28"/>
      <c r="I35" s="27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  <c r="BD35" s="215"/>
      <c r="BE35" s="215"/>
      <c r="BF35" s="215"/>
      <c r="BG35" s="215"/>
      <c r="BH35" s="215"/>
      <c r="BI35" s="215"/>
      <c r="BJ35" s="215"/>
      <c r="BK35" s="215"/>
      <c r="BL35" s="215"/>
      <c r="BM35" s="215"/>
      <c r="BN35" s="215"/>
      <c r="BO35" s="215"/>
      <c r="BP35" s="215"/>
      <c r="BQ35" s="215"/>
      <c r="BR35" s="215"/>
      <c r="BS35" s="215"/>
      <c r="BT35" s="215"/>
      <c r="BU35" s="215"/>
      <c r="BV35" s="215"/>
      <c r="BW35" s="215"/>
      <c r="BX35" s="215"/>
      <c r="BY35" s="215"/>
      <c r="BZ35" s="215"/>
      <c r="CA35" s="215"/>
      <c r="CB35" s="215"/>
      <c r="CC35" s="215"/>
      <c r="CD35" s="215"/>
      <c r="CE35" s="215"/>
      <c r="CF35" s="215"/>
      <c r="CG35" s="215"/>
      <c r="CH35" s="215"/>
      <c r="CI35" s="215"/>
      <c r="CJ35" s="215"/>
      <c r="CK35" s="215"/>
      <c r="CL35" s="215"/>
      <c r="CM35" s="215"/>
      <c r="CN35" s="215"/>
      <c r="CO35" s="215"/>
      <c r="CP35" s="215"/>
      <c r="CQ35" s="215"/>
      <c r="CR35" s="215"/>
      <c r="CS35" s="215"/>
      <c r="CT35" s="215"/>
      <c r="CU35" s="215"/>
      <c r="CV35" s="215"/>
      <c r="CW35" s="215"/>
      <c r="CX35" s="215"/>
      <c r="CY35" s="215"/>
      <c r="CZ35" s="215"/>
      <c r="DA35" s="215"/>
      <c r="DB35" s="215"/>
      <c r="DC35" s="215"/>
      <c r="DD35" s="215"/>
      <c r="DE35" s="215"/>
      <c r="DF35" s="215"/>
      <c r="DG35" s="215"/>
      <c r="DH35" s="215"/>
      <c r="DI35" s="215"/>
      <c r="DJ35" s="215"/>
      <c r="DK35" s="215"/>
      <c r="DL35" s="215"/>
      <c r="DM35" s="215"/>
      <c r="DN35" s="215"/>
      <c r="DO35" s="215"/>
      <c r="DP35" s="215"/>
      <c r="DQ35" s="215"/>
      <c r="DR35" s="215"/>
    </row>
    <row r="36" spans="1:122" s="24" customFormat="1" ht="17.149999999999999" customHeight="1" x14ac:dyDescent="0.3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/>
      <c r="AY36" s="215"/>
      <c r="AZ36" s="215"/>
      <c r="BA36" s="215"/>
      <c r="BB36" s="215"/>
      <c r="BC36" s="215"/>
      <c r="BD36" s="215"/>
      <c r="BE36" s="215"/>
      <c r="BF36" s="215"/>
      <c r="BG36" s="215"/>
      <c r="BH36" s="215"/>
      <c r="BI36" s="215"/>
      <c r="BJ36" s="215"/>
      <c r="BK36" s="215"/>
      <c r="BL36" s="215"/>
      <c r="BM36" s="215"/>
      <c r="BN36" s="215"/>
      <c r="BO36" s="215"/>
      <c r="BP36" s="215"/>
      <c r="BQ36" s="215"/>
      <c r="BR36" s="215"/>
      <c r="BS36" s="215"/>
      <c r="BT36" s="215"/>
      <c r="BU36" s="215"/>
      <c r="BV36" s="215"/>
      <c r="BW36" s="215"/>
      <c r="BX36" s="215"/>
      <c r="BY36" s="215"/>
      <c r="BZ36" s="215"/>
      <c r="CA36" s="215"/>
      <c r="CB36" s="215"/>
      <c r="CC36" s="215"/>
      <c r="CD36" s="215"/>
      <c r="CE36" s="215"/>
      <c r="CF36" s="215"/>
      <c r="CG36" s="215"/>
      <c r="CH36" s="215"/>
      <c r="CI36" s="215"/>
      <c r="CJ36" s="215"/>
      <c r="CK36" s="215"/>
      <c r="CL36" s="215"/>
      <c r="CM36" s="215"/>
      <c r="CN36" s="215"/>
      <c r="CO36" s="215"/>
      <c r="CP36" s="215"/>
      <c r="CQ36" s="215"/>
      <c r="CR36" s="215"/>
      <c r="CS36" s="215"/>
      <c r="CT36" s="215"/>
      <c r="CU36" s="215"/>
      <c r="CV36" s="215"/>
      <c r="CW36" s="215"/>
      <c r="CX36" s="215"/>
      <c r="CY36" s="215"/>
      <c r="CZ36" s="215"/>
      <c r="DA36" s="215"/>
      <c r="DB36" s="215"/>
      <c r="DC36" s="215"/>
      <c r="DD36" s="215"/>
      <c r="DE36" s="215"/>
      <c r="DF36" s="215"/>
      <c r="DG36" s="215"/>
      <c r="DH36" s="215"/>
      <c r="DI36" s="215"/>
      <c r="DJ36" s="215"/>
      <c r="DK36" s="215"/>
      <c r="DL36" s="215"/>
      <c r="DM36" s="215"/>
      <c r="DN36" s="215"/>
      <c r="DO36" s="215"/>
      <c r="DP36" s="215"/>
      <c r="DQ36" s="215"/>
      <c r="DR36" s="215"/>
    </row>
    <row r="37" spans="1:122" s="24" customFormat="1" ht="17.149999999999999" customHeight="1" x14ac:dyDescent="0.3">
      <c r="B37" s="25"/>
      <c r="E37" s="26"/>
      <c r="F37" s="26"/>
      <c r="G37" s="27"/>
      <c r="H37" s="28"/>
      <c r="I37" s="27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  <c r="BD37" s="215"/>
      <c r="BE37" s="215"/>
      <c r="BF37" s="215"/>
      <c r="BG37" s="215"/>
      <c r="BH37" s="215"/>
      <c r="BI37" s="215"/>
      <c r="BJ37" s="215"/>
      <c r="BK37" s="215"/>
      <c r="BL37" s="215"/>
      <c r="BM37" s="215"/>
      <c r="BN37" s="215"/>
      <c r="BO37" s="215"/>
      <c r="BP37" s="215"/>
      <c r="BQ37" s="215"/>
      <c r="BR37" s="215"/>
      <c r="BS37" s="215"/>
      <c r="BT37" s="215"/>
      <c r="BU37" s="215"/>
      <c r="BV37" s="215"/>
      <c r="BW37" s="215"/>
      <c r="BX37" s="215"/>
      <c r="BY37" s="215"/>
      <c r="BZ37" s="215"/>
      <c r="CA37" s="215"/>
      <c r="CB37" s="215"/>
      <c r="CC37" s="215"/>
      <c r="CD37" s="215"/>
      <c r="CE37" s="215"/>
      <c r="CF37" s="215"/>
      <c r="CG37" s="215"/>
      <c r="CH37" s="215"/>
      <c r="CI37" s="215"/>
      <c r="CJ37" s="215"/>
      <c r="CK37" s="215"/>
      <c r="CL37" s="215"/>
      <c r="CM37" s="215"/>
      <c r="CN37" s="215"/>
      <c r="CO37" s="215"/>
      <c r="CP37" s="215"/>
      <c r="CQ37" s="215"/>
      <c r="CR37" s="215"/>
      <c r="CS37" s="215"/>
      <c r="CT37" s="215"/>
      <c r="CU37" s="215"/>
      <c r="CV37" s="215"/>
      <c r="CW37" s="215"/>
      <c r="CX37" s="215"/>
      <c r="CY37" s="215"/>
      <c r="CZ37" s="215"/>
      <c r="DA37" s="215"/>
      <c r="DB37" s="215"/>
      <c r="DC37" s="215"/>
      <c r="DD37" s="215"/>
      <c r="DE37" s="215"/>
      <c r="DF37" s="215"/>
      <c r="DG37" s="215"/>
      <c r="DH37" s="215"/>
      <c r="DI37" s="215"/>
      <c r="DJ37" s="215"/>
      <c r="DK37" s="215"/>
      <c r="DL37" s="215"/>
      <c r="DM37" s="215"/>
      <c r="DN37" s="215"/>
      <c r="DO37" s="215"/>
      <c r="DP37" s="215"/>
      <c r="DQ37" s="215"/>
      <c r="DR37" s="215"/>
    </row>
    <row r="38" spans="1:122" ht="17.149999999999999" customHeight="1" x14ac:dyDescent="0.3">
      <c r="A38" s="65" t="s">
        <v>201</v>
      </c>
      <c r="B38" s="66"/>
      <c r="C38" s="66"/>
      <c r="D38" s="67"/>
      <c r="E38" s="67"/>
      <c r="F38" s="67"/>
      <c r="G38" s="68"/>
      <c r="H38" s="69"/>
      <c r="I38" s="69"/>
      <c r="J38" s="67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  <c r="BQ38" s="155"/>
      <c r="BR38" s="155"/>
      <c r="BS38" s="155"/>
      <c r="BT38" s="155"/>
      <c r="BU38" s="155"/>
      <c r="BV38" s="155"/>
      <c r="BW38" s="155"/>
      <c r="BX38" s="155"/>
      <c r="BY38" s="155"/>
      <c r="BZ38" s="155"/>
      <c r="CA38" s="155"/>
      <c r="CB38" s="155"/>
      <c r="CC38" s="155"/>
      <c r="CD38" s="155"/>
      <c r="CE38" s="155"/>
      <c r="CF38" s="155"/>
      <c r="CG38" s="155"/>
      <c r="CH38" s="155"/>
      <c r="CI38" s="155"/>
      <c r="CJ38" s="155"/>
      <c r="CK38" s="155"/>
      <c r="CL38" s="155"/>
      <c r="CM38" s="155"/>
      <c r="CN38" s="155"/>
      <c r="CO38" s="155"/>
      <c r="CP38" s="155"/>
      <c r="CQ38" s="155"/>
      <c r="CR38" s="155"/>
      <c r="CS38" s="155"/>
      <c r="CT38" s="155"/>
      <c r="CU38" s="155"/>
      <c r="CV38" s="155"/>
      <c r="CW38" s="155"/>
      <c r="CX38" s="155"/>
      <c r="CY38" s="155"/>
      <c r="CZ38" s="155"/>
      <c r="DA38" s="155"/>
      <c r="DB38" s="155"/>
      <c r="DC38" s="155"/>
      <c r="DD38" s="155"/>
      <c r="DE38" s="155"/>
      <c r="DF38" s="155"/>
      <c r="DG38" s="155"/>
      <c r="DH38" s="155"/>
      <c r="DI38" s="155"/>
      <c r="DJ38" s="155"/>
      <c r="DK38" s="155"/>
      <c r="DL38" s="155"/>
      <c r="DM38" s="155"/>
      <c r="DN38" s="155"/>
      <c r="DO38" s="155"/>
      <c r="DP38" s="155"/>
      <c r="DQ38" s="155"/>
      <c r="DR38" s="155"/>
    </row>
    <row r="39" spans="1:122" ht="17.149999999999999" customHeight="1" x14ac:dyDescent="0.3">
      <c r="A39" s="9"/>
      <c r="B39" s="6"/>
      <c r="C39" s="6"/>
      <c r="G39" s="40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  <c r="BQ39" s="155"/>
      <c r="BR39" s="155"/>
      <c r="BS39" s="155"/>
      <c r="BT39" s="155"/>
      <c r="BU39" s="155"/>
      <c r="BV39" s="155"/>
      <c r="BW39" s="155"/>
      <c r="BX39" s="155"/>
      <c r="BY39" s="155"/>
      <c r="BZ39" s="155"/>
      <c r="CA39" s="155"/>
      <c r="CB39" s="155"/>
      <c r="CC39" s="155"/>
      <c r="CD39" s="155"/>
      <c r="CE39" s="155"/>
      <c r="CF39" s="155"/>
      <c r="CG39" s="155"/>
      <c r="CH39" s="155"/>
      <c r="CI39" s="155"/>
      <c r="CJ39" s="155"/>
      <c r="CK39" s="155"/>
      <c r="CL39" s="155"/>
      <c r="CM39" s="155"/>
      <c r="CN39" s="155"/>
      <c r="CO39" s="155"/>
      <c r="CP39" s="155"/>
      <c r="CQ39" s="155"/>
      <c r="CR39" s="155"/>
      <c r="CS39" s="155"/>
      <c r="CT39" s="155"/>
      <c r="CU39" s="155"/>
      <c r="CV39" s="155"/>
      <c r="CW39" s="155"/>
      <c r="CX39" s="155"/>
      <c r="CY39" s="155"/>
      <c r="CZ39" s="155"/>
      <c r="DA39" s="155"/>
      <c r="DB39" s="155"/>
      <c r="DC39" s="155"/>
      <c r="DD39" s="155"/>
      <c r="DE39" s="155"/>
      <c r="DF39" s="155"/>
      <c r="DG39" s="155"/>
      <c r="DH39" s="155"/>
      <c r="DI39" s="155"/>
      <c r="DJ39" s="155"/>
      <c r="DK39" s="155"/>
      <c r="DL39" s="155"/>
      <c r="DM39" s="155"/>
      <c r="DN39" s="155"/>
      <c r="DO39" s="155"/>
      <c r="DP39" s="155"/>
      <c r="DQ39" s="155"/>
      <c r="DR39" s="155"/>
    </row>
    <row r="40" spans="1:122" s="64" customFormat="1" ht="19.5" customHeight="1" x14ac:dyDescent="0.25">
      <c r="A40" s="60" t="s">
        <v>23</v>
      </c>
      <c r="B40" s="61"/>
      <c r="C40" s="61"/>
      <c r="D40" s="62"/>
      <c r="E40" s="62"/>
      <c r="F40" s="63" t="s">
        <v>24</v>
      </c>
      <c r="G40" s="61"/>
      <c r="H40" s="61"/>
      <c r="I40" s="61"/>
      <c r="J40" s="61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  <c r="AB40" s="216"/>
      <c r="AC40" s="216"/>
      <c r="AD40" s="216"/>
      <c r="AE40" s="216"/>
      <c r="AF40" s="216"/>
      <c r="AG40" s="216"/>
      <c r="AH40" s="216"/>
      <c r="AI40" s="216"/>
      <c r="AJ40" s="216"/>
      <c r="AK40" s="216"/>
      <c r="AL40" s="216"/>
      <c r="AM40" s="216"/>
      <c r="AN40" s="216"/>
      <c r="AO40" s="216"/>
      <c r="AP40" s="216"/>
      <c r="AQ40" s="216"/>
      <c r="AR40" s="216"/>
      <c r="AS40" s="216"/>
      <c r="AT40" s="216"/>
      <c r="AU40" s="216"/>
      <c r="AV40" s="216"/>
      <c r="AW40" s="216"/>
      <c r="AX40" s="216"/>
      <c r="AY40" s="216"/>
      <c r="AZ40" s="216"/>
      <c r="BA40" s="216"/>
      <c r="BB40" s="216"/>
      <c r="BC40" s="216"/>
      <c r="BD40" s="216"/>
      <c r="BE40" s="216"/>
      <c r="BF40" s="216"/>
      <c r="BG40" s="216"/>
      <c r="BH40" s="216"/>
      <c r="BI40" s="216"/>
      <c r="BJ40" s="216"/>
      <c r="BK40" s="216"/>
      <c r="BL40" s="216"/>
      <c r="BM40" s="216"/>
      <c r="BN40" s="216"/>
      <c r="BO40" s="216"/>
      <c r="BP40" s="216"/>
      <c r="BQ40" s="216"/>
      <c r="BR40" s="216"/>
      <c r="BS40" s="216"/>
      <c r="BT40" s="216"/>
      <c r="BU40" s="216"/>
      <c r="BV40" s="216"/>
      <c r="BW40" s="216"/>
      <c r="BX40" s="216"/>
      <c r="BY40" s="216"/>
      <c r="BZ40" s="216"/>
      <c r="CA40" s="216"/>
      <c r="CB40" s="216"/>
      <c r="CC40" s="216"/>
      <c r="CD40" s="216"/>
      <c r="CE40" s="216"/>
      <c r="CF40" s="216"/>
      <c r="CG40" s="216"/>
      <c r="CH40" s="216"/>
      <c r="CI40" s="216"/>
      <c r="CJ40" s="216"/>
      <c r="CK40" s="216"/>
      <c r="CL40" s="216"/>
      <c r="CM40" s="216"/>
      <c r="CN40" s="216"/>
      <c r="CO40" s="216"/>
      <c r="CP40" s="216"/>
      <c r="CQ40" s="216"/>
      <c r="CR40" s="216"/>
      <c r="CS40" s="216"/>
      <c r="CT40" s="216"/>
      <c r="CU40" s="216"/>
      <c r="CV40" s="216"/>
      <c r="CW40" s="216"/>
      <c r="CX40" s="216"/>
      <c r="CY40" s="216"/>
      <c r="CZ40" s="216"/>
      <c r="DA40" s="216"/>
      <c r="DB40" s="216"/>
      <c r="DC40" s="216"/>
      <c r="DD40" s="216"/>
      <c r="DE40" s="216"/>
      <c r="DF40" s="216"/>
      <c r="DG40" s="216"/>
      <c r="DH40" s="216"/>
      <c r="DI40" s="216"/>
      <c r="DJ40" s="216"/>
      <c r="DK40" s="216"/>
      <c r="DL40" s="216"/>
      <c r="DM40" s="216"/>
      <c r="DN40" s="216"/>
      <c r="DO40" s="216"/>
      <c r="DP40" s="216"/>
      <c r="DQ40" s="216"/>
      <c r="DR40" s="216"/>
    </row>
    <row r="41" spans="1:122" s="73" customFormat="1" ht="9" customHeight="1" x14ac:dyDescent="0.25">
      <c r="A41" s="71"/>
      <c r="B41" s="72"/>
      <c r="C41" s="72"/>
      <c r="D41" s="115"/>
      <c r="E41" s="115"/>
      <c r="F41" s="116"/>
      <c r="G41" s="72"/>
      <c r="H41" s="72"/>
      <c r="I41" s="72"/>
      <c r="J41" s="72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  <c r="AA41" s="217"/>
      <c r="AB41" s="217"/>
      <c r="AC41" s="217"/>
      <c r="AD41" s="217"/>
      <c r="AE41" s="217"/>
      <c r="AF41" s="217"/>
      <c r="AG41" s="217"/>
      <c r="AH41" s="217"/>
      <c r="AI41" s="217"/>
      <c r="AJ41" s="217"/>
      <c r="AK41" s="217"/>
      <c r="AL41" s="217"/>
      <c r="AM41" s="217"/>
      <c r="AN41" s="217"/>
      <c r="AO41" s="217"/>
      <c r="AP41" s="217"/>
      <c r="AQ41" s="217"/>
      <c r="AR41" s="217"/>
      <c r="AS41" s="217"/>
      <c r="AT41" s="217"/>
      <c r="AU41" s="217"/>
      <c r="AV41" s="217"/>
      <c r="AW41" s="217"/>
      <c r="AX41" s="217"/>
      <c r="AY41" s="217"/>
      <c r="AZ41" s="217"/>
      <c r="BA41" s="217"/>
      <c r="BB41" s="217"/>
      <c r="BC41" s="217"/>
      <c r="BD41" s="217"/>
      <c r="BE41" s="217"/>
      <c r="BF41" s="217"/>
      <c r="BG41" s="217"/>
      <c r="BH41" s="217"/>
      <c r="BI41" s="217"/>
      <c r="BJ41" s="217"/>
      <c r="BK41" s="217"/>
      <c r="BL41" s="217"/>
      <c r="BM41" s="217"/>
      <c r="BN41" s="217"/>
      <c r="BO41" s="217"/>
      <c r="BP41" s="217"/>
      <c r="BQ41" s="217"/>
      <c r="BR41" s="217"/>
      <c r="BS41" s="217"/>
      <c r="BT41" s="217"/>
      <c r="BU41" s="217"/>
      <c r="BV41" s="217"/>
      <c r="BW41" s="217"/>
      <c r="BX41" s="217"/>
      <c r="BY41" s="217"/>
      <c r="BZ41" s="217"/>
      <c r="CA41" s="217"/>
      <c r="CB41" s="217"/>
      <c r="CC41" s="217"/>
      <c r="CD41" s="217"/>
      <c r="CE41" s="217"/>
      <c r="CF41" s="217"/>
      <c r="CG41" s="217"/>
      <c r="CH41" s="217"/>
      <c r="CI41" s="217"/>
      <c r="CJ41" s="217"/>
      <c r="CK41" s="217"/>
      <c r="CL41" s="217"/>
      <c r="CM41" s="217"/>
      <c r="CN41" s="217"/>
      <c r="CO41" s="217"/>
      <c r="CP41" s="217"/>
      <c r="CQ41" s="217"/>
      <c r="CR41" s="217"/>
      <c r="CS41" s="217"/>
      <c r="CT41" s="217"/>
      <c r="CU41" s="217"/>
      <c r="CV41" s="217"/>
      <c r="CW41" s="217"/>
      <c r="CX41" s="217"/>
      <c r="CY41" s="217"/>
      <c r="CZ41" s="217"/>
      <c r="DA41" s="217"/>
      <c r="DB41" s="217"/>
      <c r="DC41" s="217"/>
      <c r="DD41" s="217"/>
      <c r="DE41" s="217"/>
      <c r="DF41" s="217"/>
      <c r="DG41" s="217"/>
      <c r="DH41" s="217"/>
      <c r="DI41" s="217"/>
      <c r="DJ41" s="217"/>
      <c r="DK41" s="217"/>
      <c r="DL41" s="217"/>
      <c r="DM41" s="217"/>
      <c r="DN41" s="217"/>
      <c r="DO41" s="217"/>
      <c r="DP41" s="217"/>
      <c r="DQ41" s="217"/>
      <c r="DR41" s="217"/>
    </row>
    <row r="42" spans="1:122" s="73" customFormat="1" ht="19.5" customHeight="1" x14ac:dyDescent="0.25">
      <c r="A42" s="71"/>
      <c r="B42" s="631" t="s">
        <v>231</v>
      </c>
      <c r="C42" s="631"/>
      <c r="D42" s="631"/>
      <c r="E42" s="631"/>
      <c r="F42" s="631"/>
      <c r="G42" s="631"/>
      <c r="H42" s="631"/>
      <c r="I42" s="631"/>
      <c r="J42" s="72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7"/>
      <c r="AZ42" s="217"/>
      <c r="BA42" s="217"/>
      <c r="BB42" s="217"/>
      <c r="BC42" s="217"/>
      <c r="BD42" s="217"/>
      <c r="BE42" s="217"/>
      <c r="BF42" s="217"/>
      <c r="BG42" s="217"/>
      <c r="BH42" s="217"/>
      <c r="BI42" s="217"/>
      <c r="BJ42" s="217"/>
      <c r="BK42" s="217"/>
      <c r="BL42" s="217"/>
      <c r="BM42" s="217"/>
      <c r="BN42" s="217"/>
      <c r="BO42" s="217"/>
      <c r="BP42" s="217"/>
      <c r="BQ42" s="217"/>
      <c r="BR42" s="217"/>
      <c r="BS42" s="217"/>
      <c r="BT42" s="217"/>
      <c r="BU42" s="217"/>
      <c r="BV42" s="217"/>
      <c r="BW42" s="217"/>
      <c r="BX42" s="217"/>
      <c r="BY42" s="217"/>
      <c r="BZ42" s="217"/>
      <c r="CA42" s="217"/>
      <c r="CB42" s="217"/>
      <c r="CC42" s="217"/>
      <c r="CD42" s="217"/>
      <c r="CE42" s="217"/>
      <c r="CF42" s="217"/>
      <c r="CG42" s="217"/>
      <c r="CH42" s="217"/>
      <c r="CI42" s="217"/>
      <c r="CJ42" s="217"/>
      <c r="CK42" s="217"/>
      <c r="CL42" s="217"/>
      <c r="CM42" s="217"/>
      <c r="CN42" s="217"/>
      <c r="CO42" s="217"/>
      <c r="CP42" s="217"/>
      <c r="CQ42" s="217"/>
      <c r="CR42" s="217"/>
      <c r="CS42" s="217"/>
      <c r="CT42" s="217"/>
      <c r="CU42" s="217"/>
      <c r="CV42" s="217"/>
      <c r="CW42" s="217"/>
      <c r="CX42" s="217"/>
      <c r="CY42" s="217"/>
      <c r="CZ42" s="217"/>
      <c r="DA42" s="217"/>
      <c r="DB42" s="217"/>
      <c r="DC42" s="217"/>
      <c r="DD42" s="217"/>
      <c r="DE42" s="217"/>
      <c r="DF42" s="217"/>
      <c r="DG42" s="217"/>
      <c r="DH42" s="217"/>
      <c r="DI42" s="217"/>
      <c r="DJ42" s="217"/>
      <c r="DK42" s="217"/>
      <c r="DL42" s="217"/>
      <c r="DM42" s="217"/>
      <c r="DN42" s="217"/>
      <c r="DO42" s="217"/>
      <c r="DP42" s="217"/>
      <c r="DQ42" s="217"/>
      <c r="DR42" s="217"/>
    </row>
    <row r="43" spans="1:122" ht="7.5" customHeight="1" x14ac:dyDescent="0.3">
      <c r="A43" s="11"/>
      <c r="D43" s="4"/>
      <c r="E43" s="4"/>
      <c r="F43" s="12"/>
      <c r="G43" s="6"/>
      <c r="H43" s="1"/>
      <c r="I43" s="1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5"/>
      <c r="BN43" s="155"/>
      <c r="BO43" s="155"/>
      <c r="BP43" s="155"/>
      <c r="BQ43" s="155"/>
      <c r="BR43" s="155"/>
      <c r="BS43" s="155"/>
      <c r="BT43" s="155"/>
      <c r="BU43" s="155"/>
      <c r="BV43" s="155"/>
      <c r="BW43" s="155"/>
      <c r="BX43" s="155"/>
      <c r="BY43" s="155"/>
      <c r="BZ43" s="155"/>
      <c r="CA43" s="155"/>
      <c r="CB43" s="155"/>
      <c r="CC43" s="155"/>
      <c r="CD43" s="155"/>
      <c r="CE43" s="155"/>
      <c r="CF43" s="155"/>
      <c r="CG43" s="155"/>
      <c r="CH43" s="155"/>
      <c r="CI43" s="155"/>
      <c r="CJ43" s="155"/>
      <c r="CK43" s="155"/>
      <c r="CL43" s="155"/>
      <c r="CM43" s="155"/>
      <c r="CN43" s="155"/>
      <c r="CO43" s="155"/>
      <c r="CP43" s="155"/>
      <c r="CQ43" s="155"/>
      <c r="CR43" s="155"/>
      <c r="CS43" s="155"/>
      <c r="CT43" s="155"/>
      <c r="CU43" s="155"/>
      <c r="CV43" s="155"/>
      <c r="CW43" s="155"/>
      <c r="CX43" s="155"/>
      <c r="CY43" s="155"/>
      <c r="CZ43" s="155"/>
      <c r="DA43" s="155"/>
      <c r="DB43" s="155"/>
      <c r="DC43" s="155"/>
      <c r="DD43" s="155"/>
      <c r="DE43" s="155"/>
      <c r="DF43" s="155"/>
      <c r="DG43" s="155"/>
      <c r="DH43" s="155"/>
      <c r="DI43" s="155"/>
      <c r="DJ43" s="155"/>
      <c r="DK43" s="155"/>
      <c r="DL43" s="155"/>
      <c r="DM43" s="155"/>
      <c r="DN43" s="155"/>
      <c r="DO43" s="155"/>
      <c r="DP43" s="155"/>
      <c r="DQ43" s="155"/>
      <c r="DR43" s="155"/>
    </row>
    <row r="44" spans="1:122" s="4" customFormat="1" ht="17.149999999999999" customHeight="1" x14ac:dyDescent="0.3">
      <c r="B44" s="92" t="s">
        <v>25</v>
      </c>
      <c r="C44" s="82"/>
      <c r="D44" s="82"/>
      <c r="E44" s="83"/>
      <c r="F44" s="84"/>
      <c r="G44" s="85"/>
      <c r="H44" s="82"/>
      <c r="I44" s="86"/>
      <c r="J44" s="106" t="s">
        <v>29</v>
      </c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167"/>
      <c r="BZ44" s="167"/>
      <c r="CA44" s="167"/>
      <c r="CB44" s="167"/>
      <c r="CC44" s="167"/>
      <c r="CD44" s="167"/>
      <c r="CE44" s="167"/>
      <c r="CF44" s="167"/>
      <c r="CG44" s="167"/>
      <c r="CH44" s="167"/>
      <c r="CI44" s="167"/>
      <c r="CJ44" s="167"/>
      <c r="CK44" s="167"/>
      <c r="CL44" s="167"/>
      <c r="CM44" s="167"/>
      <c r="CN44" s="167"/>
      <c r="CO44" s="167"/>
      <c r="CP44" s="167"/>
      <c r="CQ44" s="167"/>
      <c r="CR44" s="167"/>
      <c r="CS44" s="167"/>
      <c r="CT44" s="167"/>
      <c r="CU44" s="167"/>
      <c r="CV44" s="167"/>
      <c r="CW44" s="167"/>
      <c r="CX44" s="167"/>
      <c r="CY44" s="167"/>
      <c r="CZ44" s="167"/>
      <c r="DA44" s="167"/>
      <c r="DB44" s="167"/>
      <c r="DC44" s="167"/>
      <c r="DD44" s="167"/>
      <c r="DE44" s="167"/>
      <c r="DF44" s="167"/>
      <c r="DG44" s="167"/>
      <c r="DH44" s="167"/>
      <c r="DI44" s="167"/>
      <c r="DJ44" s="167"/>
      <c r="DK44" s="167"/>
      <c r="DL44" s="167"/>
      <c r="DM44" s="167"/>
      <c r="DN44" s="167"/>
      <c r="DO44" s="167"/>
      <c r="DP44" s="167"/>
      <c r="DQ44" s="167"/>
      <c r="DR44" s="167"/>
    </row>
    <row r="45" spans="1:122" s="4" customFormat="1" ht="17.149999999999999" customHeight="1" x14ac:dyDescent="0.3">
      <c r="B45" s="87"/>
      <c r="C45" s="78" t="s">
        <v>108</v>
      </c>
      <c r="D45" s="88" t="s">
        <v>117</v>
      </c>
      <c r="E45" s="89"/>
      <c r="F45" s="90" t="s">
        <v>27</v>
      </c>
      <c r="G45" s="88" t="s">
        <v>28</v>
      </c>
      <c r="H45" s="89"/>
      <c r="I45" s="91" t="s">
        <v>29</v>
      </c>
      <c r="J45" s="114" t="s">
        <v>144</v>
      </c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167"/>
      <c r="BZ45" s="167"/>
      <c r="CA45" s="167"/>
      <c r="CB45" s="167"/>
      <c r="CC45" s="167"/>
      <c r="CD45" s="167"/>
      <c r="CE45" s="167"/>
      <c r="CF45" s="167"/>
      <c r="CG45" s="167"/>
      <c r="CH45" s="167"/>
      <c r="CI45" s="167"/>
      <c r="CJ45" s="167"/>
      <c r="CK45" s="167"/>
      <c r="CL45" s="167"/>
      <c r="CM45" s="167"/>
      <c r="CN45" s="167"/>
      <c r="CO45" s="167"/>
      <c r="CP45" s="167"/>
      <c r="CQ45" s="167"/>
      <c r="CR45" s="167"/>
      <c r="CS45" s="167"/>
      <c r="CT45" s="167"/>
      <c r="CU45" s="167"/>
      <c r="CV45" s="167"/>
      <c r="CW45" s="167"/>
      <c r="CX45" s="167"/>
      <c r="CY45" s="167"/>
      <c r="CZ45" s="167"/>
      <c r="DA45" s="167"/>
      <c r="DB45" s="167"/>
      <c r="DC45" s="167"/>
      <c r="DD45" s="167"/>
      <c r="DE45" s="167"/>
      <c r="DF45" s="167"/>
      <c r="DG45" s="167"/>
      <c r="DH45" s="167"/>
      <c r="DI45" s="167"/>
      <c r="DJ45" s="167"/>
      <c r="DK45" s="167"/>
      <c r="DL45" s="167"/>
      <c r="DM45" s="167"/>
      <c r="DN45" s="167"/>
      <c r="DO45" s="167"/>
      <c r="DP45" s="167"/>
      <c r="DQ45" s="167"/>
      <c r="DR45" s="167"/>
    </row>
    <row r="46" spans="1:122" s="4" customFormat="1" ht="17.149999999999999" customHeight="1" x14ac:dyDescent="0.3">
      <c r="B46" s="87" t="s">
        <v>192</v>
      </c>
      <c r="C46" s="121">
        <v>1544.36</v>
      </c>
      <c r="D46" s="122"/>
      <c r="E46" s="123"/>
      <c r="F46" s="126">
        <v>1522</v>
      </c>
      <c r="G46" s="100"/>
      <c r="H46" s="99"/>
      <c r="I46" s="99"/>
      <c r="J46" s="10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67"/>
      <c r="CA46" s="167"/>
      <c r="CB46" s="167"/>
      <c r="CC46" s="167"/>
      <c r="CD46" s="167"/>
      <c r="CE46" s="167"/>
      <c r="CF46" s="167"/>
      <c r="CG46" s="167"/>
      <c r="CH46" s="167"/>
      <c r="CI46" s="167"/>
      <c r="CJ46" s="167"/>
      <c r="CK46" s="167"/>
      <c r="CL46" s="167"/>
      <c r="CM46" s="167"/>
      <c r="CN46" s="167"/>
      <c r="CO46" s="167"/>
      <c r="CP46" s="167"/>
      <c r="CQ46" s="167"/>
      <c r="CR46" s="167"/>
      <c r="CS46" s="167"/>
      <c r="CT46" s="167"/>
      <c r="CU46" s="167"/>
      <c r="CV46" s="167"/>
      <c r="CW46" s="167"/>
      <c r="CX46" s="167"/>
      <c r="CY46" s="167"/>
      <c r="CZ46" s="167"/>
      <c r="DA46" s="167"/>
      <c r="DB46" s="167"/>
      <c r="DC46" s="167"/>
      <c r="DD46" s="167"/>
      <c r="DE46" s="167"/>
      <c r="DF46" s="167"/>
      <c r="DG46" s="167"/>
      <c r="DH46" s="167"/>
      <c r="DI46" s="167"/>
      <c r="DJ46" s="167"/>
      <c r="DK46" s="167"/>
      <c r="DL46" s="167"/>
      <c r="DM46" s="167"/>
      <c r="DN46" s="167"/>
      <c r="DO46" s="167"/>
      <c r="DP46" s="167"/>
      <c r="DQ46" s="167"/>
      <c r="DR46" s="167"/>
    </row>
    <row r="47" spans="1:122" s="4" customFormat="1" ht="17.149999999999999" customHeight="1" x14ac:dyDescent="0.3">
      <c r="B47" s="87" t="s">
        <v>3</v>
      </c>
      <c r="C47" s="121">
        <v>1912.13</v>
      </c>
      <c r="D47" s="124">
        <f>IF(C46&lt;&gt;0,(IF(C47&lt;&gt;0,C47-C46,"")),"")</f>
        <v>367.77000000000021</v>
      </c>
      <c r="E47" s="398">
        <f t="shared" ref="E47:E52" si="0">IF(C46&lt;&gt;0,(IF(C47&lt;&gt;0,(C47-C46)/C46,"")),"")</f>
        <v>0.2381374808982363</v>
      </c>
      <c r="F47" s="126">
        <v>1746</v>
      </c>
      <c r="G47" s="406">
        <f>IF(F46&lt;&gt;0,(IF(F47&lt;&gt;0,F47-F46,"")),"")</f>
        <v>224</v>
      </c>
      <c r="H47" s="80">
        <f t="shared" ref="H47:H52" si="1">IF(F46&lt;&gt;0,(IF(F47&lt;&gt;0,(F47-F46)/F46,"")),"")</f>
        <v>0.14717477003942181</v>
      </c>
      <c r="I47" s="81">
        <f t="shared" ref="I47:I52" si="2">IF(F47&lt;&gt;0,C47/F47,"")</f>
        <v>1.0951489117983964</v>
      </c>
      <c r="J47" s="108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167"/>
      <c r="BZ47" s="167"/>
      <c r="CA47" s="167"/>
      <c r="CB47" s="167"/>
      <c r="CC47" s="167"/>
      <c r="CD47" s="167"/>
      <c r="CE47" s="167"/>
      <c r="CF47" s="167"/>
      <c r="CG47" s="167"/>
      <c r="CH47" s="167"/>
      <c r="CI47" s="167"/>
      <c r="CJ47" s="167"/>
      <c r="CK47" s="167"/>
      <c r="CL47" s="167"/>
      <c r="CM47" s="167"/>
      <c r="CN47" s="167"/>
      <c r="CO47" s="167"/>
      <c r="CP47" s="167"/>
      <c r="CQ47" s="167"/>
      <c r="CR47" s="167"/>
      <c r="CS47" s="167"/>
      <c r="CT47" s="167"/>
      <c r="CU47" s="167"/>
      <c r="CV47" s="167"/>
      <c r="CW47" s="167"/>
      <c r="CX47" s="167"/>
      <c r="CY47" s="167"/>
      <c r="CZ47" s="167"/>
      <c r="DA47" s="167"/>
      <c r="DB47" s="167"/>
      <c r="DC47" s="167"/>
      <c r="DD47" s="167"/>
      <c r="DE47" s="167"/>
      <c r="DF47" s="167"/>
      <c r="DG47" s="167"/>
      <c r="DH47" s="167"/>
      <c r="DI47" s="167"/>
      <c r="DJ47" s="167"/>
      <c r="DK47" s="167"/>
      <c r="DL47" s="167"/>
      <c r="DM47" s="167"/>
      <c r="DN47" s="167"/>
      <c r="DO47" s="167"/>
      <c r="DP47" s="167"/>
      <c r="DQ47" s="167"/>
      <c r="DR47" s="167"/>
    </row>
    <row r="48" spans="1:122" s="4" customFormat="1" ht="17.149999999999999" customHeight="1" x14ac:dyDescent="0.3">
      <c r="B48" s="190" t="s">
        <v>36</v>
      </c>
      <c r="C48" s="121">
        <v>1912.13</v>
      </c>
      <c r="D48" s="124">
        <f t="shared" ref="D48:D52" si="3">IF(C47&lt;&gt;0,(IF(C48&lt;&gt;0,C48-C47,"")),"")</f>
        <v>0</v>
      </c>
      <c r="E48" s="398">
        <f t="shared" si="0"/>
        <v>0</v>
      </c>
      <c r="F48" s="126">
        <v>2068</v>
      </c>
      <c r="G48" s="406">
        <f t="shared" ref="G48:G52" si="4">IF(F47&lt;&gt;0,(IF(F48&lt;&gt;0,F48-F47,"")),"")</f>
        <v>322</v>
      </c>
      <c r="H48" s="80">
        <f t="shared" si="1"/>
        <v>0.18442153493699887</v>
      </c>
      <c r="I48" s="81">
        <f t="shared" si="2"/>
        <v>0.92462765957446813</v>
      </c>
      <c r="J48" s="108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167"/>
      <c r="BZ48" s="167"/>
      <c r="CA48" s="167"/>
      <c r="CB48" s="167"/>
      <c r="CC48" s="167"/>
      <c r="CD48" s="167"/>
      <c r="CE48" s="167"/>
      <c r="CF48" s="167"/>
      <c r="CG48" s="167"/>
      <c r="CH48" s="167"/>
      <c r="CI48" s="167"/>
      <c r="CJ48" s="167"/>
      <c r="CK48" s="167"/>
      <c r="CL48" s="167"/>
      <c r="CM48" s="167"/>
      <c r="CN48" s="167"/>
      <c r="CO48" s="167"/>
      <c r="CP48" s="167"/>
      <c r="CQ48" s="167"/>
      <c r="CR48" s="167"/>
      <c r="CS48" s="167"/>
      <c r="CT48" s="167"/>
      <c r="CU48" s="167"/>
      <c r="CV48" s="167"/>
      <c r="CW48" s="167"/>
      <c r="CX48" s="167"/>
      <c r="CY48" s="167"/>
      <c r="CZ48" s="167"/>
      <c r="DA48" s="167"/>
      <c r="DB48" s="167"/>
      <c r="DC48" s="167"/>
      <c r="DD48" s="167"/>
      <c r="DE48" s="167"/>
      <c r="DF48" s="167"/>
      <c r="DG48" s="167"/>
      <c r="DH48" s="167"/>
      <c r="DI48" s="167"/>
      <c r="DJ48" s="167"/>
      <c r="DK48" s="167"/>
      <c r="DL48" s="167"/>
      <c r="DM48" s="167"/>
      <c r="DN48" s="167"/>
      <c r="DO48" s="167"/>
      <c r="DP48" s="167"/>
      <c r="DQ48" s="167"/>
      <c r="DR48" s="167"/>
    </row>
    <row r="49" spans="1:122" s="4" customFormat="1" ht="17.149999999999999" customHeight="1" x14ac:dyDescent="0.3">
      <c r="B49" s="190" t="s">
        <v>232</v>
      </c>
      <c r="C49" s="191">
        <f>Data!B6</f>
        <v>2011.92</v>
      </c>
      <c r="D49" s="124">
        <f t="shared" si="3"/>
        <v>99.789999999999964</v>
      </c>
      <c r="E49" s="399">
        <f t="shared" si="0"/>
        <v>5.2187874255411486E-2</v>
      </c>
      <c r="F49" s="192">
        <f>Data!B7</f>
        <v>2044</v>
      </c>
      <c r="G49" s="406">
        <f t="shared" si="4"/>
        <v>-24</v>
      </c>
      <c r="H49" s="193">
        <f t="shared" si="1"/>
        <v>-1.160541586073501E-2</v>
      </c>
      <c r="I49" s="194">
        <f t="shared" si="2"/>
        <v>0.98430528375733861</v>
      </c>
      <c r="J49" s="195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167"/>
      <c r="BZ49" s="167"/>
      <c r="CA49" s="167"/>
      <c r="CB49" s="167"/>
      <c r="CC49" s="167"/>
      <c r="CD49" s="167"/>
      <c r="CE49" s="167"/>
      <c r="CF49" s="167"/>
      <c r="CG49" s="167"/>
      <c r="CH49" s="167"/>
      <c r="CI49" s="167"/>
      <c r="CJ49" s="167"/>
      <c r="CK49" s="167"/>
      <c r="CL49" s="167"/>
      <c r="CM49" s="167"/>
      <c r="CN49" s="167"/>
      <c r="CO49" s="167"/>
      <c r="CP49" s="167"/>
      <c r="CQ49" s="167"/>
      <c r="CR49" s="167"/>
      <c r="CS49" s="167"/>
      <c r="CT49" s="167"/>
      <c r="CU49" s="167"/>
      <c r="CV49" s="167"/>
      <c r="CW49" s="167"/>
      <c r="CX49" s="167"/>
      <c r="CY49" s="167"/>
      <c r="CZ49" s="167"/>
      <c r="DA49" s="167"/>
      <c r="DB49" s="167"/>
      <c r="DC49" s="167"/>
      <c r="DD49" s="167"/>
      <c r="DE49" s="167"/>
      <c r="DF49" s="167"/>
      <c r="DG49" s="167"/>
      <c r="DH49" s="167"/>
      <c r="DI49" s="167"/>
      <c r="DJ49" s="167"/>
      <c r="DK49" s="167"/>
      <c r="DL49" s="167"/>
      <c r="DM49" s="167"/>
      <c r="DN49" s="167"/>
      <c r="DO49" s="167"/>
      <c r="DP49" s="167"/>
      <c r="DQ49" s="167"/>
      <c r="DR49" s="167"/>
    </row>
    <row r="50" spans="1:122" s="4" customFormat="1" ht="17.149999999999999" customHeight="1" x14ac:dyDescent="0.3">
      <c r="B50" s="196" t="str">
        <f>D4</f>
        <v>2022-23</v>
      </c>
      <c r="C50" s="197">
        <f>Data!C6</f>
        <v>2022.89</v>
      </c>
      <c r="D50" s="125">
        <f t="shared" si="3"/>
        <v>10.970000000000027</v>
      </c>
      <c r="E50" s="400">
        <f t="shared" si="0"/>
        <v>5.4525030816334778E-3</v>
      </c>
      <c r="F50" s="198">
        <f>Data!C7</f>
        <v>2022</v>
      </c>
      <c r="G50" s="407">
        <f t="shared" si="4"/>
        <v>-22</v>
      </c>
      <c r="H50" s="199">
        <f t="shared" si="1"/>
        <v>-1.0763209393346379E-2</v>
      </c>
      <c r="I50" s="200">
        <f t="shared" si="2"/>
        <v>1.0004401582591493</v>
      </c>
      <c r="J50" s="199" t="str">
        <f>IF(J53="Insufficient History","",IF(I50&gt;$J$53,"Not Met","Meets"))</f>
        <v>Meets</v>
      </c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J50" s="167"/>
      <c r="CK50" s="167"/>
      <c r="CL50" s="167"/>
      <c r="CM50" s="167"/>
      <c r="CN50" s="167"/>
      <c r="CO50" s="167"/>
      <c r="CP50" s="167"/>
      <c r="CQ50" s="167"/>
      <c r="CR50" s="167"/>
      <c r="CS50" s="167"/>
      <c r="CT50" s="167"/>
      <c r="CU50" s="167"/>
      <c r="CV50" s="167"/>
      <c r="CW50" s="167"/>
      <c r="CX50" s="167"/>
      <c r="CY50" s="167"/>
      <c r="CZ50" s="167"/>
      <c r="DA50" s="167"/>
      <c r="DB50" s="167"/>
      <c r="DC50" s="167"/>
      <c r="DD50" s="167"/>
      <c r="DE50" s="167"/>
      <c r="DF50" s="167"/>
      <c r="DG50" s="167"/>
      <c r="DH50" s="167"/>
      <c r="DI50" s="167"/>
      <c r="DJ50" s="167"/>
      <c r="DK50" s="167"/>
      <c r="DL50" s="167"/>
      <c r="DM50" s="167"/>
      <c r="DN50" s="167"/>
      <c r="DO50" s="167"/>
      <c r="DP50" s="167"/>
      <c r="DQ50" s="167"/>
      <c r="DR50" s="167"/>
    </row>
    <row r="51" spans="1:122" s="4" customFormat="1" ht="17.149999999999999" customHeight="1" x14ac:dyDescent="0.3">
      <c r="B51" s="196" t="s">
        <v>193</v>
      </c>
      <c r="C51" s="197">
        <f>Data!D6</f>
        <v>2022.89</v>
      </c>
      <c r="D51" s="125">
        <f t="shared" si="3"/>
        <v>0</v>
      </c>
      <c r="E51" s="400">
        <f t="shared" si="0"/>
        <v>0</v>
      </c>
      <c r="F51" s="198">
        <f>Data!D7</f>
        <v>2022</v>
      </c>
      <c r="G51" s="407">
        <f t="shared" si="4"/>
        <v>0</v>
      </c>
      <c r="H51" s="199">
        <f t="shared" si="1"/>
        <v>0</v>
      </c>
      <c r="I51" s="200">
        <f t="shared" si="2"/>
        <v>1.0004401582591493</v>
      </c>
      <c r="J51" s="199" t="str">
        <f>IF(J53="Insufficient History","",IF(I51&gt;$J$53,"Not Met","Meets"))</f>
        <v>Meets</v>
      </c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67"/>
      <c r="CA51" s="167"/>
      <c r="CB51" s="167"/>
      <c r="CC51" s="167"/>
      <c r="CD51" s="167"/>
      <c r="CE51" s="167"/>
      <c r="CF51" s="167"/>
      <c r="CG51" s="167"/>
      <c r="CH51" s="167"/>
      <c r="CI51" s="167"/>
      <c r="CJ51" s="167"/>
      <c r="CK51" s="167"/>
      <c r="CL51" s="167"/>
      <c r="CM51" s="167"/>
      <c r="CN51" s="167"/>
      <c r="CO51" s="167"/>
      <c r="CP51" s="167"/>
      <c r="CQ51" s="167"/>
      <c r="CR51" s="167"/>
      <c r="CS51" s="167"/>
      <c r="CT51" s="167"/>
      <c r="CU51" s="167"/>
      <c r="CV51" s="167"/>
      <c r="CW51" s="167"/>
      <c r="CX51" s="167"/>
      <c r="CY51" s="167"/>
      <c r="CZ51" s="167"/>
      <c r="DA51" s="167"/>
      <c r="DB51" s="167"/>
      <c r="DC51" s="167"/>
      <c r="DD51" s="167"/>
      <c r="DE51" s="167"/>
      <c r="DF51" s="167"/>
      <c r="DG51" s="167"/>
      <c r="DH51" s="167"/>
      <c r="DI51" s="167"/>
      <c r="DJ51" s="167"/>
      <c r="DK51" s="167"/>
      <c r="DL51" s="167"/>
      <c r="DM51" s="167"/>
      <c r="DN51" s="167"/>
      <c r="DO51" s="167"/>
      <c r="DP51" s="167"/>
      <c r="DQ51" s="167"/>
      <c r="DR51" s="167"/>
    </row>
    <row r="52" spans="1:122" s="4" customFormat="1" ht="17.149999999999999" customHeight="1" thickBot="1" x14ac:dyDescent="0.35">
      <c r="B52" s="201" t="s">
        <v>238</v>
      </c>
      <c r="C52" s="202">
        <f>Data!E6</f>
        <v>2022.89</v>
      </c>
      <c r="D52" s="408">
        <f t="shared" si="3"/>
        <v>0</v>
      </c>
      <c r="E52" s="401">
        <f t="shared" si="0"/>
        <v>0</v>
      </c>
      <c r="F52" s="198">
        <f>Data!E7</f>
        <v>2022</v>
      </c>
      <c r="G52" s="407">
        <f t="shared" si="4"/>
        <v>0</v>
      </c>
      <c r="H52" s="203">
        <f t="shared" si="1"/>
        <v>0</v>
      </c>
      <c r="I52" s="204">
        <f t="shared" si="2"/>
        <v>1.0004401582591493</v>
      </c>
      <c r="J52" s="199" t="str">
        <f>IF(J53="Insufficient History","",IF(I52&gt;$J$53,"Not Met","Meets"))</f>
        <v>Meets</v>
      </c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67"/>
      <c r="CA52" s="167"/>
      <c r="CB52" s="167"/>
      <c r="CC52" s="167"/>
      <c r="CD52" s="167"/>
      <c r="CE52" s="167"/>
      <c r="CF52" s="167"/>
      <c r="CG52" s="167"/>
      <c r="CH52" s="167"/>
      <c r="CI52" s="167"/>
      <c r="CJ52" s="167"/>
      <c r="CK52" s="167"/>
      <c r="CL52" s="167"/>
      <c r="CM52" s="167"/>
      <c r="CN52" s="167"/>
      <c r="CO52" s="167"/>
      <c r="CP52" s="167"/>
      <c r="CQ52" s="167"/>
      <c r="CR52" s="167"/>
      <c r="CS52" s="167"/>
      <c r="CT52" s="167"/>
      <c r="CU52" s="167"/>
      <c r="CV52" s="167"/>
      <c r="CW52" s="167"/>
      <c r="CX52" s="167"/>
      <c r="CY52" s="167"/>
      <c r="CZ52" s="167"/>
      <c r="DA52" s="167"/>
      <c r="DB52" s="167"/>
      <c r="DC52" s="167"/>
      <c r="DD52" s="167"/>
      <c r="DE52" s="167"/>
      <c r="DF52" s="167"/>
      <c r="DG52" s="167"/>
      <c r="DH52" s="167"/>
      <c r="DI52" s="167"/>
      <c r="DJ52" s="167"/>
      <c r="DK52" s="167"/>
      <c r="DL52" s="167"/>
      <c r="DM52" s="167"/>
      <c r="DN52" s="167"/>
      <c r="DO52" s="167"/>
      <c r="DP52" s="167"/>
      <c r="DQ52" s="167"/>
      <c r="DR52" s="167"/>
    </row>
    <row r="53" spans="1:122" ht="30.75" customHeight="1" thickBot="1" x14ac:dyDescent="0.35">
      <c r="A53" s="16"/>
      <c r="B53" s="205"/>
      <c r="C53" s="674" t="s">
        <v>114</v>
      </c>
      <c r="D53" s="675"/>
      <c r="E53" s="206">
        <f>IF(E47="","Insufficient History",SUM(E47:E49)/3)</f>
        <v>9.6775118384549261E-2</v>
      </c>
      <c r="F53" s="207"/>
      <c r="G53" s="205"/>
      <c r="H53" s="206">
        <f>IF(H47="","Insufficient History",SUM(H47:H49)/3)</f>
        <v>0.10666362970522857</v>
      </c>
      <c r="I53" s="206">
        <f>IF(I47="","Insufficient History",SUM(I47:I49)/3)</f>
        <v>1.0013606183767343</v>
      </c>
      <c r="J53" s="208">
        <f>IF(I53="Insufficient History","Insufficient History",I53+0.005)</f>
        <v>1.0063606183767342</v>
      </c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  <c r="BJ53" s="155"/>
      <c r="BK53" s="155"/>
      <c r="BL53" s="155"/>
      <c r="BM53" s="155"/>
      <c r="BN53" s="155"/>
      <c r="BO53" s="155"/>
      <c r="BP53" s="155"/>
      <c r="BQ53" s="155"/>
      <c r="BR53" s="155"/>
      <c r="BS53" s="155"/>
      <c r="BT53" s="155"/>
      <c r="BU53" s="155"/>
      <c r="BV53" s="155"/>
      <c r="BW53" s="155"/>
      <c r="BX53" s="155"/>
      <c r="BY53" s="155"/>
      <c r="BZ53" s="155"/>
      <c r="CA53" s="155"/>
      <c r="CB53" s="155"/>
      <c r="CC53" s="155"/>
      <c r="CD53" s="155"/>
      <c r="CE53" s="155"/>
      <c r="CF53" s="155"/>
      <c r="CG53" s="155"/>
      <c r="CH53" s="155"/>
      <c r="CI53" s="155"/>
      <c r="CJ53" s="155"/>
      <c r="CK53" s="155"/>
      <c r="CL53" s="155"/>
      <c r="CM53" s="155"/>
      <c r="CN53" s="155"/>
      <c r="CO53" s="155"/>
      <c r="CP53" s="155"/>
      <c r="CQ53" s="155"/>
      <c r="CR53" s="155"/>
      <c r="CS53" s="155"/>
      <c r="CT53" s="155"/>
      <c r="CU53" s="155"/>
      <c r="CV53" s="155"/>
      <c r="CW53" s="155"/>
      <c r="CX53" s="155"/>
      <c r="CY53" s="155"/>
      <c r="CZ53" s="155"/>
      <c r="DA53" s="155"/>
      <c r="DB53" s="155"/>
      <c r="DC53" s="155"/>
      <c r="DD53" s="155"/>
      <c r="DE53" s="155"/>
      <c r="DF53" s="155"/>
      <c r="DG53" s="155"/>
      <c r="DH53" s="155"/>
      <c r="DI53" s="155"/>
      <c r="DJ53" s="155"/>
      <c r="DK53" s="155"/>
      <c r="DL53" s="155"/>
      <c r="DM53" s="155"/>
      <c r="DN53" s="155"/>
      <c r="DO53" s="155"/>
      <c r="DP53" s="155"/>
      <c r="DQ53" s="155"/>
      <c r="DR53" s="155"/>
    </row>
    <row r="54" spans="1:122" ht="10.5" customHeight="1" thickBot="1" x14ac:dyDescent="0.35">
      <c r="A54" s="16"/>
      <c r="B54" s="209"/>
      <c r="C54" s="210"/>
      <c r="D54" s="211"/>
      <c r="E54" s="212"/>
      <c r="F54" s="213"/>
      <c r="G54" s="209"/>
      <c r="H54" s="212"/>
      <c r="I54" s="212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  <c r="BJ54" s="155"/>
      <c r="BK54" s="155"/>
      <c r="BL54" s="155"/>
      <c r="BM54" s="155"/>
      <c r="BN54" s="155"/>
      <c r="BO54" s="155"/>
      <c r="BP54" s="155"/>
      <c r="BQ54" s="155"/>
      <c r="BR54" s="155"/>
      <c r="BS54" s="155"/>
      <c r="BT54" s="155"/>
      <c r="BU54" s="155"/>
      <c r="BV54" s="155"/>
      <c r="BW54" s="155"/>
      <c r="BX54" s="155"/>
      <c r="BY54" s="155"/>
      <c r="BZ54" s="155"/>
      <c r="CA54" s="155"/>
      <c r="CB54" s="155"/>
      <c r="CC54" s="155"/>
      <c r="CD54" s="155"/>
      <c r="CE54" s="155"/>
      <c r="CF54" s="155"/>
      <c r="CG54" s="155"/>
      <c r="CH54" s="155"/>
      <c r="CI54" s="155"/>
      <c r="CJ54" s="155"/>
      <c r="CK54" s="155"/>
      <c r="CL54" s="155"/>
      <c r="CM54" s="155"/>
      <c r="CN54" s="155"/>
      <c r="CO54" s="155"/>
      <c r="CP54" s="155"/>
      <c r="CQ54" s="155"/>
      <c r="CR54" s="155"/>
      <c r="CS54" s="155"/>
      <c r="CT54" s="155"/>
      <c r="CU54" s="155"/>
      <c r="CV54" s="155"/>
      <c r="CW54" s="155"/>
      <c r="CX54" s="155"/>
      <c r="CY54" s="155"/>
      <c r="CZ54" s="155"/>
      <c r="DA54" s="155"/>
      <c r="DB54" s="155"/>
      <c r="DC54" s="155"/>
      <c r="DD54" s="155"/>
      <c r="DE54" s="155"/>
      <c r="DF54" s="155"/>
      <c r="DG54" s="155"/>
      <c r="DH54" s="155"/>
      <c r="DI54" s="155"/>
      <c r="DJ54" s="155"/>
      <c r="DK54" s="155"/>
      <c r="DL54" s="155"/>
      <c r="DM54" s="155"/>
      <c r="DN54" s="155"/>
      <c r="DO54" s="155"/>
      <c r="DP54" s="155"/>
      <c r="DQ54" s="155"/>
      <c r="DR54" s="155"/>
    </row>
    <row r="55" spans="1:122" ht="17.149999999999999" customHeight="1" thickBot="1" x14ac:dyDescent="0.35">
      <c r="A55" s="16"/>
      <c r="B55" s="676" t="s">
        <v>210</v>
      </c>
      <c r="C55" s="677"/>
      <c r="D55" s="677"/>
      <c r="E55" s="677"/>
      <c r="F55" s="677"/>
      <c r="G55" s="677"/>
      <c r="H55" s="677"/>
      <c r="I55" s="677"/>
      <c r="J55" s="678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155"/>
      <c r="AW55" s="155"/>
      <c r="AX55" s="155"/>
      <c r="AY55" s="155"/>
      <c r="AZ55" s="155"/>
      <c r="BA55" s="155"/>
      <c r="BB55" s="155"/>
      <c r="BC55" s="155"/>
      <c r="BD55" s="155"/>
      <c r="BE55" s="155"/>
      <c r="BF55" s="155"/>
      <c r="BG55" s="155"/>
      <c r="BH55" s="155"/>
      <c r="BI55" s="155"/>
      <c r="BJ55" s="155"/>
      <c r="BK55" s="155"/>
      <c r="BL55" s="155"/>
      <c r="BM55" s="155"/>
      <c r="BN55" s="155"/>
      <c r="BO55" s="155"/>
      <c r="BP55" s="155"/>
      <c r="BQ55" s="155"/>
      <c r="BR55" s="155"/>
      <c r="BS55" s="155"/>
      <c r="BT55" s="155"/>
      <c r="BU55" s="155"/>
      <c r="BV55" s="155"/>
      <c r="BW55" s="155"/>
      <c r="BX55" s="155"/>
      <c r="BY55" s="155"/>
      <c r="BZ55" s="155"/>
      <c r="CA55" s="155"/>
      <c r="CB55" s="155"/>
      <c r="CC55" s="155"/>
      <c r="CD55" s="155"/>
      <c r="CE55" s="155"/>
      <c r="CF55" s="155"/>
      <c r="CG55" s="155"/>
      <c r="CH55" s="155"/>
      <c r="CI55" s="155"/>
      <c r="CJ55" s="155"/>
      <c r="CK55" s="155"/>
      <c r="CL55" s="155"/>
      <c r="CM55" s="155"/>
      <c r="CN55" s="155"/>
      <c r="CO55" s="155"/>
      <c r="CP55" s="155"/>
      <c r="CQ55" s="155"/>
      <c r="CR55" s="155"/>
      <c r="CS55" s="155"/>
      <c r="CT55" s="155"/>
      <c r="CU55" s="155"/>
      <c r="CV55" s="155"/>
      <c r="CW55" s="155"/>
      <c r="CX55" s="155"/>
      <c r="CY55" s="155"/>
      <c r="CZ55" s="155"/>
      <c r="DA55" s="155"/>
      <c r="DB55" s="155"/>
      <c r="DC55" s="155"/>
      <c r="DD55" s="155"/>
      <c r="DE55" s="155"/>
      <c r="DF55" s="155"/>
      <c r="DG55" s="155"/>
      <c r="DH55" s="155"/>
      <c r="DI55" s="155"/>
      <c r="DJ55" s="155"/>
      <c r="DK55" s="155"/>
      <c r="DL55" s="155"/>
      <c r="DM55" s="155"/>
      <c r="DN55" s="155"/>
      <c r="DO55" s="155"/>
      <c r="DP55" s="155"/>
      <c r="DQ55" s="155"/>
      <c r="DR55" s="155"/>
    </row>
    <row r="56" spans="1:122" ht="37.5" customHeight="1" x14ac:dyDescent="0.3">
      <c r="A56" s="16"/>
      <c r="B56" s="592"/>
      <c r="C56" s="629"/>
      <c r="D56" s="629"/>
      <c r="E56" s="629"/>
      <c r="F56" s="629"/>
      <c r="G56" s="629"/>
      <c r="H56" s="629"/>
      <c r="I56" s="629"/>
      <c r="J56" s="630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  <c r="AS56" s="155"/>
      <c r="AT56" s="155"/>
      <c r="AU56" s="155"/>
      <c r="AV56" s="155"/>
      <c r="AW56" s="155"/>
      <c r="AX56" s="155"/>
      <c r="AY56" s="155"/>
      <c r="AZ56" s="155"/>
      <c r="BA56" s="155"/>
      <c r="BB56" s="155"/>
      <c r="BC56" s="155"/>
      <c r="BD56" s="155"/>
      <c r="BE56" s="155"/>
      <c r="BF56" s="155"/>
      <c r="BG56" s="155"/>
      <c r="BH56" s="155"/>
      <c r="BI56" s="155"/>
      <c r="BJ56" s="155"/>
      <c r="BK56" s="155"/>
      <c r="BL56" s="155"/>
      <c r="BM56" s="155"/>
      <c r="BN56" s="155"/>
      <c r="BO56" s="155"/>
      <c r="BP56" s="155"/>
      <c r="BQ56" s="155"/>
      <c r="BR56" s="155"/>
      <c r="BS56" s="155"/>
      <c r="BT56" s="155"/>
      <c r="BU56" s="155"/>
      <c r="BV56" s="155"/>
      <c r="BW56" s="155"/>
      <c r="BX56" s="155"/>
      <c r="BY56" s="155"/>
      <c r="BZ56" s="155"/>
      <c r="CA56" s="155"/>
      <c r="CB56" s="155"/>
      <c r="CC56" s="155"/>
      <c r="CD56" s="155"/>
      <c r="CE56" s="155"/>
      <c r="CF56" s="155"/>
      <c r="CG56" s="155"/>
      <c r="CH56" s="155"/>
      <c r="CI56" s="155"/>
      <c r="CJ56" s="155"/>
      <c r="CK56" s="155"/>
      <c r="CL56" s="155"/>
      <c r="CM56" s="155"/>
      <c r="CN56" s="155"/>
      <c r="CO56" s="155"/>
      <c r="CP56" s="155"/>
      <c r="CQ56" s="155"/>
      <c r="CR56" s="155"/>
      <c r="CS56" s="155"/>
      <c r="CT56" s="155"/>
      <c r="CU56" s="155"/>
      <c r="CV56" s="155"/>
      <c r="CW56" s="155"/>
      <c r="CX56" s="155"/>
      <c r="CY56" s="155"/>
      <c r="CZ56" s="155"/>
      <c r="DA56" s="155"/>
      <c r="DB56" s="155"/>
      <c r="DC56" s="155"/>
      <c r="DD56" s="155"/>
      <c r="DE56" s="155"/>
      <c r="DF56" s="155"/>
      <c r="DG56" s="155"/>
      <c r="DH56" s="155"/>
      <c r="DI56" s="155"/>
      <c r="DJ56" s="155"/>
      <c r="DK56" s="155"/>
      <c r="DL56" s="155"/>
      <c r="DM56" s="155"/>
      <c r="DN56" s="155"/>
      <c r="DO56" s="155"/>
      <c r="DP56" s="155"/>
      <c r="DQ56" s="155"/>
      <c r="DR56" s="155"/>
    </row>
    <row r="57" spans="1:122" ht="17.149999999999999" customHeight="1" x14ac:dyDescent="0.3">
      <c r="A57" s="16"/>
      <c r="B57" s="36"/>
      <c r="C57" s="38"/>
      <c r="D57" s="74"/>
      <c r="E57" s="75"/>
      <c r="F57" s="79"/>
      <c r="G57" s="36"/>
      <c r="H57" s="75"/>
      <c r="I57" s="7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/>
      <c r="AS57" s="155"/>
      <c r="AT57" s="155"/>
      <c r="AU57" s="155"/>
      <c r="AV57" s="155"/>
      <c r="AW57" s="155"/>
      <c r="AX57" s="155"/>
      <c r="AY57" s="155"/>
      <c r="AZ57" s="155"/>
      <c r="BA57" s="155"/>
      <c r="BB57" s="155"/>
      <c r="BC57" s="155"/>
      <c r="BD57" s="155"/>
      <c r="BE57" s="155"/>
      <c r="BF57" s="155"/>
      <c r="BG57" s="155"/>
      <c r="BH57" s="155"/>
      <c r="BI57" s="155"/>
      <c r="BJ57" s="155"/>
      <c r="BK57" s="155"/>
      <c r="BL57" s="155"/>
      <c r="BM57" s="155"/>
      <c r="BN57" s="155"/>
      <c r="BO57" s="155"/>
      <c r="BP57" s="155"/>
      <c r="BQ57" s="155"/>
      <c r="BR57" s="155"/>
      <c r="BS57" s="155"/>
      <c r="BT57" s="155"/>
      <c r="BU57" s="155"/>
      <c r="BV57" s="155"/>
      <c r="BW57" s="155"/>
      <c r="BX57" s="155"/>
      <c r="BY57" s="155"/>
      <c r="BZ57" s="155"/>
      <c r="CA57" s="155"/>
      <c r="CB57" s="155"/>
      <c r="CC57" s="155"/>
      <c r="CD57" s="155"/>
      <c r="CE57" s="155"/>
      <c r="CF57" s="155"/>
      <c r="CG57" s="155"/>
      <c r="CH57" s="155"/>
      <c r="CI57" s="155"/>
      <c r="CJ57" s="155"/>
      <c r="CK57" s="155"/>
      <c r="CL57" s="155"/>
      <c r="CM57" s="155"/>
      <c r="CN57" s="155"/>
      <c r="CO57" s="155"/>
      <c r="CP57" s="155"/>
      <c r="CQ57" s="155"/>
      <c r="CR57" s="155"/>
      <c r="CS57" s="155"/>
      <c r="CT57" s="155"/>
      <c r="CU57" s="155"/>
      <c r="CV57" s="155"/>
      <c r="CW57" s="155"/>
      <c r="CX57" s="155"/>
      <c r="CY57" s="155"/>
      <c r="CZ57" s="155"/>
      <c r="DA57" s="155"/>
      <c r="DB57" s="155"/>
      <c r="DC57" s="155"/>
      <c r="DD57" s="155"/>
      <c r="DE57" s="155"/>
      <c r="DF57" s="155"/>
      <c r="DG57" s="155"/>
      <c r="DH57" s="155"/>
      <c r="DI57" s="155"/>
      <c r="DJ57" s="155"/>
      <c r="DK57" s="155"/>
      <c r="DL57" s="155"/>
      <c r="DM57" s="155"/>
      <c r="DN57" s="155"/>
      <c r="DO57" s="155"/>
      <c r="DP57" s="155"/>
      <c r="DQ57" s="155"/>
      <c r="DR57" s="155"/>
    </row>
    <row r="58" spans="1:122" ht="17.149999999999999" customHeight="1" x14ac:dyDescent="0.3">
      <c r="A58" s="16"/>
      <c r="B58" s="76" t="str">
        <f>B50&amp;" Certified CBEDS (if available)"</f>
        <v>2022-23 Certified CBEDS (if available)</v>
      </c>
      <c r="C58" s="38"/>
      <c r="D58" s="74"/>
      <c r="E58" s="75"/>
      <c r="F58" s="127">
        <v>2022</v>
      </c>
      <c r="G58" s="36"/>
      <c r="H58" s="75"/>
      <c r="I58" s="7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/>
      <c r="AS58" s="155"/>
      <c r="AT58" s="155"/>
      <c r="AU58" s="155"/>
      <c r="AV58" s="155"/>
      <c r="AW58" s="155"/>
      <c r="AX58" s="155"/>
      <c r="AY58" s="155"/>
      <c r="AZ58" s="155"/>
      <c r="BA58" s="155"/>
      <c r="BB58" s="155"/>
      <c r="BC58" s="155"/>
      <c r="BD58" s="155"/>
      <c r="BE58" s="155"/>
      <c r="BF58" s="155"/>
      <c r="BG58" s="155"/>
      <c r="BH58" s="155"/>
      <c r="BI58" s="155"/>
      <c r="BJ58" s="155"/>
      <c r="BK58" s="155"/>
      <c r="BL58" s="155"/>
      <c r="BM58" s="155"/>
      <c r="BN58" s="155"/>
      <c r="BO58" s="155"/>
      <c r="BP58" s="155"/>
      <c r="BQ58" s="155"/>
      <c r="BR58" s="155"/>
      <c r="BS58" s="155"/>
      <c r="BT58" s="155"/>
      <c r="BU58" s="155"/>
      <c r="BV58" s="155"/>
      <c r="BW58" s="155"/>
      <c r="BX58" s="155"/>
      <c r="BY58" s="155"/>
      <c r="BZ58" s="155"/>
      <c r="CA58" s="155"/>
      <c r="CB58" s="155"/>
      <c r="CC58" s="155"/>
      <c r="CD58" s="155"/>
      <c r="CE58" s="155"/>
      <c r="CF58" s="155"/>
      <c r="CG58" s="155"/>
      <c r="CH58" s="155"/>
      <c r="CI58" s="155"/>
      <c r="CJ58" s="155"/>
      <c r="CK58" s="155"/>
      <c r="CL58" s="155"/>
      <c r="CM58" s="155"/>
      <c r="CN58" s="155"/>
      <c r="CO58" s="155"/>
      <c r="CP58" s="155"/>
      <c r="CQ58" s="155"/>
      <c r="CR58" s="155"/>
      <c r="CS58" s="155"/>
      <c r="CT58" s="155"/>
      <c r="CU58" s="155"/>
      <c r="CV58" s="155"/>
      <c r="CW58" s="155"/>
      <c r="CX58" s="155"/>
      <c r="CY58" s="155"/>
      <c r="CZ58" s="155"/>
      <c r="DA58" s="155"/>
      <c r="DB58" s="155"/>
      <c r="DC58" s="155"/>
      <c r="DD58" s="155"/>
      <c r="DE58" s="155"/>
      <c r="DF58" s="155"/>
      <c r="DG58" s="155"/>
      <c r="DH58" s="155"/>
      <c r="DI58" s="155"/>
      <c r="DJ58" s="155"/>
      <c r="DK58" s="155"/>
      <c r="DL58" s="155"/>
      <c r="DM58" s="155"/>
      <c r="DN58" s="155"/>
      <c r="DO58" s="155"/>
      <c r="DP58" s="155"/>
      <c r="DQ58" s="155"/>
      <c r="DR58" s="155"/>
    </row>
    <row r="59" spans="1:122" ht="17.149999999999999" customHeight="1" x14ac:dyDescent="0.3">
      <c r="A59" s="16"/>
      <c r="B59" s="77" t="s">
        <v>111</v>
      </c>
      <c r="C59" s="38"/>
      <c r="D59" s="74"/>
      <c r="E59" s="75"/>
      <c r="F59" s="78" t="str">
        <f>IF(F58="","", IF(F58=F50,"Equal", "Not Equal"))</f>
        <v>Equal</v>
      </c>
      <c r="G59" s="36"/>
      <c r="H59" s="75"/>
      <c r="I59" s="7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55"/>
      <c r="BI59" s="155"/>
      <c r="BJ59" s="155"/>
      <c r="BK59" s="155"/>
      <c r="BL59" s="155"/>
      <c r="BM59" s="155"/>
      <c r="BN59" s="155"/>
      <c r="BO59" s="155"/>
      <c r="BP59" s="155"/>
      <c r="BQ59" s="155"/>
      <c r="BR59" s="155"/>
      <c r="BS59" s="155"/>
      <c r="BT59" s="155"/>
      <c r="BU59" s="155"/>
      <c r="BV59" s="155"/>
      <c r="BW59" s="155"/>
      <c r="BX59" s="155"/>
      <c r="BY59" s="155"/>
      <c r="BZ59" s="155"/>
      <c r="CA59" s="155"/>
      <c r="CB59" s="155"/>
      <c r="CC59" s="155"/>
      <c r="CD59" s="155"/>
      <c r="CE59" s="155"/>
      <c r="CF59" s="155"/>
      <c r="CG59" s="155"/>
      <c r="CH59" s="155"/>
      <c r="CI59" s="155"/>
      <c r="CJ59" s="155"/>
      <c r="CK59" s="155"/>
      <c r="CL59" s="155"/>
      <c r="CM59" s="155"/>
      <c r="CN59" s="155"/>
      <c r="CO59" s="155"/>
      <c r="CP59" s="155"/>
      <c r="CQ59" s="155"/>
      <c r="CR59" s="155"/>
      <c r="CS59" s="155"/>
      <c r="CT59" s="155"/>
      <c r="CU59" s="155"/>
      <c r="CV59" s="155"/>
      <c r="CW59" s="155"/>
      <c r="CX59" s="155"/>
      <c r="CY59" s="155"/>
      <c r="CZ59" s="155"/>
      <c r="DA59" s="155"/>
      <c r="DB59" s="155"/>
      <c r="DC59" s="155"/>
      <c r="DD59" s="155"/>
      <c r="DE59" s="155"/>
      <c r="DF59" s="155"/>
      <c r="DG59" s="155"/>
      <c r="DH59" s="155"/>
      <c r="DI59" s="155"/>
      <c r="DJ59" s="155"/>
      <c r="DK59" s="155"/>
      <c r="DL59" s="155"/>
      <c r="DM59" s="155"/>
      <c r="DN59" s="155"/>
      <c r="DO59" s="155"/>
      <c r="DP59" s="155"/>
      <c r="DQ59" s="155"/>
      <c r="DR59" s="155"/>
    </row>
    <row r="60" spans="1:122" ht="17.149999999999999" customHeight="1" x14ac:dyDescent="0.3">
      <c r="A60" s="16"/>
      <c r="B60" s="36"/>
      <c r="C60" s="38"/>
      <c r="D60" s="74"/>
      <c r="E60" s="75"/>
      <c r="F60" s="79"/>
      <c r="G60" s="36"/>
      <c r="H60" s="75"/>
      <c r="I60" s="7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5"/>
      <c r="BF60" s="155"/>
      <c r="BG60" s="155"/>
      <c r="BH60" s="155"/>
      <c r="BI60" s="155"/>
      <c r="BJ60" s="155"/>
      <c r="BK60" s="155"/>
      <c r="BL60" s="155"/>
      <c r="BM60" s="155"/>
      <c r="BN60" s="155"/>
      <c r="BO60" s="155"/>
      <c r="BP60" s="155"/>
      <c r="BQ60" s="155"/>
      <c r="BR60" s="155"/>
      <c r="BS60" s="155"/>
      <c r="BT60" s="155"/>
      <c r="BU60" s="155"/>
      <c r="BV60" s="155"/>
      <c r="BW60" s="155"/>
      <c r="BX60" s="155"/>
      <c r="BY60" s="155"/>
      <c r="BZ60" s="155"/>
      <c r="CA60" s="155"/>
      <c r="CB60" s="155"/>
      <c r="CC60" s="155"/>
      <c r="CD60" s="155"/>
      <c r="CE60" s="155"/>
      <c r="CF60" s="155"/>
      <c r="CG60" s="155"/>
      <c r="CH60" s="155"/>
      <c r="CI60" s="155"/>
      <c r="CJ60" s="155"/>
      <c r="CK60" s="155"/>
      <c r="CL60" s="155"/>
      <c r="CM60" s="155"/>
      <c r="CN60" s="155"/>
      <c r="CO60" s="155"/>
      <c r="CP60" s="155"/>
      <c r="CQ60" s="155"/>
      <c r="CR60" s="155"/>
      <c r="CS60" s="155"/>
      <c r="CT60" s="155"/>
      <c r="CU60" s="155"/>
      <c r="CV60" s="155"/>
      <c r="CW60" s="155"/>
      <c r="CX60" s="155"/>
      <c r="CY60" s="155"/>
      <c r="CZ60" s="155"/>
      <c r="DA60" s="155"/>
      <c r="DB60" s="155"/>
      <c r="DC60" s="155"/>
      <c r="DD60" s="155"/>
      <c r="DE60" s="155"/>
      <c r="DF60" s="155"/>
      <c r="DG60" s="155"/>
      <c r="DH60" s="155"/>
      <c r="DI60" s="155"/>
      <c r="DJ60" s="155"/>
      <c r="DK60" s="155"/>
      <c r="DL60" s="155"/>
      <c r="DM60" s="155"/>
      <c r="DN60" s="155"/>
      <c r="DO60" s="155"/>
      <c r="DP60" s="155"/>
      <c r="DQ60" s="155"/>
      <c r="DR60" s="155"/>
    </row>
    <row r="61" spans="1:122" ht="17.149999999999999" customHeight="1" x14ac:dyDescent="0.3">
      <c r="A61" s="16"/>
      <c r="B61" s="76" t="s">
        <v>30</v>
      </c>
      <c r="C61" s="38"/>
      <c r="D61" s="74"/>
      <c r="E61" s="96"/>
      <c r="F61" s="79"/>
      <c r="G61" s="491" t="s">
        <v>112</v>
      </c>
      <c r="H61" s="75"/>
      <c r="I61" s="7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  <c r="BJ61" s="155"/>
      <c r="BK61" s="155"/>
      <c r="BL61" s="155"/>
      <c r="BM61" s="155"/>
      <c r="BN61" s="155"/>
      <c r="BO61" s="155"/>
      <c r="BP61" s="155"/>
      <c r="BQ61" s="155"/>
      <c r="BR61" s="155"/>
      <c r="BS61" s="155"/>
      <c r="BT61" s="155"/>
      <c r="BU61" s="155"/>
      <c r="BV61" s="155"/>
      <c r="BW61" s="155"/>
      <c r="BX61" s="155"/>
      <c r="BY61" s="155"/>
      <c r="BZ61" s="155"/>
      <c r="CA61" s="155"/>
      <c r="CB61" s="155"/>
      <c r="CC61" s="155"/>
      <c r="CD61" s="155"/>
      <c r="CE61" s="155"/>
      <c r="CF61" s="155"/>
      <c r="CG61" s="155"/>
      <c r="CH61" s="155"/>
      <c r="CI61" s="155"/>
      <c r="CJ61" s="155"/>
      <c r="CK61" s="155"/>
      <c r="CL61" s="155"/>
      <c r="CM61" s="155"/>
      <c r="CN61" s="155"/>
      <c r="CO61" s="155"/>
      <c r="CP61" s="155"/>
      <c r="CQ61" s="155"/>
      <c r="CR61" s="155"/>
      <c r="CS61" s="155"/>
      <c r="CT61" s="155"/>
      <c r="CU61" s="155"/>
      <c r="CV61" s="155"/>
      <c r="CW61" s="155"/>
      <c r="CX61" s="155"/>
      <c r="CY61" s="155"/>
      <c r="CZ61" s="155"/>
      <c r="DA61" s="155"/>
      <c r="DB61" s="155"/>
      <c r="DC61" s="155"/>
      <c r="DD61" s="155"/>
      <c r="DE61" s="155"/>
      <c r="DF61" s="155"/>
      <c r="DG61" s="155"/>
      <c r="DH61" s="155"/>
      <c r="DI61" s="155"/>
      <c r="DJ61" s="155"/>
      <c r="DK61" s="155"/>
      <c r="DL61" s="155"/>
      <c r="DM61" s="155"/>
      <c r="DN61" s="155"/>
      <c r="DO61" s="155"/>
      <c r="DP61" s="155"/>
      <c r="DQ61" s="155"/>
      <c r="DR61" s="155"/>
    </row>
    <row r="62" spans="1:122" ht="17.149999999999999" customHeight="1" x14ac:dyDescent="0.3">
      <c r="A62" s="16"/>
      <c r="B62" s="77" t="s">
        <v>31</v>
      </c>
      <c r="C62" s="38"/>
      <c r="D62" s="74"/>
      <c r="E62" s="117" t="s">
        <v>115</v>
      </c>
      <c r="F62" s="1"/>
      <c r="G62" s="128"/>
      <c r="H62" s="75"/>
      <c r="I62" s="7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  <c r="BJ62" s="155"/>
      <c r="BK62" s="155"/>
      <c r="BL62" s="155"/>
      <c r="BM62" s="155"/>
      <c r="BN62" s="155"/>
      <c r="BO62" s="155"/>
      <c r="BP62" s="155"/>
      <c r="BQ62" s="155"/>
      <c r="BR62" s="155"/>
      <c r="BS62" s="155"/>
      <c r="BT62" s="155"/>
      <c r="BU62" s="155"/>
      <c r="BV62" s="155"/>
      <c r="BW62" s="155"/>
      <c r="BX62" s="155"/>
      <c r="BY62" s="155"/>
      <c r="BZ62" s="155"/>
      <c r="CA62" s="155"/>
      <c r="CB62" s="155"/>
      <c r="CC62" s="155"/>
      <c r="CD62" s="155"/>
      <c r="CE62" s="155"/>
      <c r="CF62" s="155"/>
      <c r="CG62" s="155"/>
      <c r="CH62" s="155"/>
      <c r="CI62" s="155"/>
      <c r="CJ62" s="155"/>
      <c r="CK62" s="155"/>
      <c r="CL62" s="155"/>
      <c r="CM62" s="155"/>
      <c r="CN62" s="155"/>
      <c r="CO62" s="155"/>
      <c r="CP62" s="155"/>
      <c r="CQ62" s="155"/>
      <c r="CR62" s="155"/>
      <c r="CS62" s="155"/>
      <c r="CT62" s="155"/>
      <c r="CU62" s="155"/>
      <c r="CV62" s="155"/>
      <c r="CW62" s="155"/>
      <c r="CX62" s="155"/>
      <c r="CY62" s="155"/>
      <c r="CZ62" s="155"/>
      <c r="DA62" s="155"/>
      <c r="DB62" s="155"/>
      <c r="DC62" s="155"/>
      <c r="DD62" s="155"/>
      <c r="DE62" s="155"/>
      <c r="DF62" s="155"/>
      <c r="DG62" s="155"/>
      <c r="DH62" s="155"/>
      <c r="DI62" s="155"/>
      <c r="DJ62" s="155"/>
      <c r="DK62" s="155"/>
      <c r="DL62" s="155"/>
      <c r="DM62" s="155"/>
      <c r="DN62" s="155"/>
      <c r="DO62" s="155"/>
      <c r="DP62" s="155"/>
      <c r="DQ62" s="155"/>
      <c r="DR62" s="155"/>
    </row>
    <row r="63" spans="1:122" ht="17.149999999999999" customHeight="1" thickBot="1" x14ac:dyDescent="0.35">
      <c r="A63" s="16"/>
      <c r="B63" s="36"/>
      <c r="C63" s="38"/>
      <c r="D63" s="74"/>
      <c r="E63" s="75"/>
      <c r="F63" s="79"/>
      <c r="G63" s="36"/>
      <c r="H63" s="75"/>
      <c r="I63" s="7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5"/>
      <c r="BC63" s="155"/>
      <c r="BD63" s="155"/>
      <c r="BE63" s="155"/>
      <c r="BF63" s="155"/>
      <c r="BG63" s="155"/>
      <c r="BH63" s="155"/>
      <c r="BI63" s="155"/>
      <c r="BJ63" s="155"/>
      <c r="BK63" s="155"/>
      <c r="BL63" s="155"/>
      <c r="BM63" s="155"/>
      <c r="BN63" s="155"/>
      <c r="BO63" s="155"/>
      <c r="BP63" s="155"/>
      <c r="BQ63" s="155"/>
      <c r="BR63" s="155"/>
      <c r="BS63" s="155"/>
      <c r="BT63" s="155"/>
      <c r="BU63" s="155"/>
      <c r="BV63" s="155"/>
      <c r="BW63" s="155"/>
      <c r="BX63" s="155"/>
      <c r="BY63" s="155"/>
      <c r="BZ63" s="155"/>
      <c r="CA63" s="155"/>
      <c r="CB63" s="155"/>
      <c r="CC63" s="155"/>
      <c r="CD63" s="155"/>
      <c r="CE63" s="155"/>
      <c r="CF63" s="155"/>
      <c r="CG63" s="155"/>
      <c r="CH63" s="155"/>
      <c r="CI63" s="155"/>
      <c r="CJ63" s="155"/>
      <c r="CK63" s="155"/>
      <c r="CL63" s="155"/>
      <c r="CM63" s="155"/>
      <c r="CN63" s="155"/>
      <c r="CO63" s="155"/>
      <c r="CP63" s="155"/>
      <c r="CQ63" s="155"/>
      <c r="CR63" s="155"/>
      <c r="CS63" s="155"/>
      <c r="CT63" s="155"/>
      <c r="CU63" s="155"/>
      <c r="CV63" s="155"/>
      <c r="CW63" s="155"/>
      <c r="CX63" s="155"/>
      <c r="CY63" s="155"/>
      <c r="CZ63" s="155"/>
      <c r="DA63" s="155"/>
      <c r="DB63" s="155"/>
      <c r="DC63" s="155"/>
      <c r="DD63" s="155"/>
      <c r="DE63" s="155"/>
      <c r="DF63" s="155"/>
      <c r="DG63" s="155"/>
      <c r="DH63" s="155"/>
      <c r="DI63" s="155"/>
      <c r="DJ63" s="155"/>
      <c r="DK63" s="155"/>
      <c r="DL63" s="155"/>
      <c r="DM63" s="155"/>
      <c r="DN63" s="155"/>
      <c r="DO63" s="155"/>
      <c r="DP63" s="155"/>
      <c r="DQ63" s="155"/>
      <c r="DR63" s="155"/>
    </row>
    <row r="64" spans="1:122" ht="33.75" customHeight="1" thickBot="1" x14ac:dyDescent="0.35">
      <c r="A64" s="16"/>
      <c r="B64" s="36"/>
      <c r="C64" s="94" t="s">
        <v>32</v>
      </c>
      <c r="D64" s="95" t="s">
        <v>33</v>
      </c>
      <c r="E64" s="94" t="s">
        <v>34</v>
      </c>
      <c r="F64" s="94" t="s">
        <v>35</v>
      </c>
      <c r="G64" s="36"/>
      <c r="H64" s="669" t="s">
        <v>60</v>
      </c>
      <c r="I64" s="670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155"/>
      <c r="BA64" s="155"/>
      <c r="BB64" s="155"/>
      <c r="BC64" s="155"/>
      <c r="BD64" s="155"/>
      <c r="BE64" s="155"/>
      <c r="BF64" s="155"/>
      <c r="BG64" s="155"/>
      <c r="BH64" s="155"/>
      <c r="BI64" s="155"/>
      <c r="BJ64" s="155"/>
      <c r="BK64" s="155"/>
      <c r="BL64" s="155"/>
      <c r="BM64" s="155"/>
      <c r="BN64" s="155"/>
      <c r="BO64" s="155"/>
      <c r="BP64" s="155"/>
      <c r="BQ64" s="155"/>
      <c r="BR64" s="155"/>
      <c r="BS64" s="155"/>
      <c r="BT64" s="155"/>
      <c r="BU64" s="155"/>
      <c r="BV64" s="155"/>
      <c r="BW64" s="155"/>
      <c r="BX64" s="155"/>
      <c r="BY64" s="155"/>
      <c r="BZ64" s="155"/>
      <c r="CA64" s="155"/>
      <c r="CB64" s="155"/>
      <c r="CC64" s="155"/>
      <c r="CD64" s="155"/>
      <c r="CE64" s="155"/>
      <c r="CF64" s="155"/>
      <c r="CG64" s="155"/>
      <c r="CH64" s="155"/>
      <c r="CI64" s="155"/>
      <c r="CJ64" s="155"/>
      <c r="CK64" s="155"/>
      <c r="CL64" s="155"/>
      <c r="CM64" s="155"/>
      <c r="CN64" s="155"/>
      <c r="CO64" s="155"/>
      <c r="CP64" s="155"/>
      <c r="CQ64" s="155"/>
      <c r="CR64" s="155"/>
      <c r="CS64" s="155"/>
      <c r="CT64" s="155"/>
      <c r="CU64" s="155"/>
      <c r="CV64" s="155"/>
      <c r="CW64" s="155"/>
      <c r="CX64" s="155"/>
      <c r="CY64" s="155"/>
      <c r="CZ64" s="155"/>
      <c r="DA64" s="155"/>
      <c r="DB64" s="155"/>
      <c r="DC64" s="155"/>
      <c r="DD64" s="155"/>
      <c r="DE64" s="155"/>
      <c r="DF64" s="155"/>
      <c r="DG64" s="155"/>
      <c r="DH64" s="155"/>
      <c r="DI64" s="155"/>
      <c r="DJ64" s="155"/>
      <c r="DK64" s="155"/>
      <c r="DL64" s="155"/>
      <c r="DM64" s="155"/>
      <c r="DN64" s="155"/>
      <c r="DO64" s="155"/>
      <c r="DP64" s="155"/>
      <c r="DQ64" s="155"/>
      <c r="DR64" s="155"/>
    </row>
    <row r="65" spans="1:122" ht="17.149999999999999" customHeight="1" x14ac:dyDescent="0.3">
      <c r="A65" s="16"/>
      <c r="B65" s="93" t="str">
        <f>B48</f>
        <v>2020-21</v>
      </c>
      <c r="C65" s="129"/>
      <c r="D65" s="224">
        <f>F48</f>
        <v>2068</v>
      </c>
      <c r="E65" s="225">
        <f>D65-C65</f>
        <v>2068</v>
      </c>
      <c r="F65" s="226">
        <f>IF(D65&lt;&gt;0,E65/D65,"")</f>
        <v>1</v>
      </c>
      <c r="G65" s="36" t="str">
        <f>IF($G$62="","",IF(D65-$G$62&gt;0,"Exceeds Cap",""))</f>
        <v/>
      </c>
      <c r="H65" s="671"/>
      <c r="I65" s="671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  <c r="BJ65" s="155"/>
      <c r="BK65" s="155"/>
      <c r="BL65" s="155"/>
      <c r="BM65" s="155"/>
      <c r="BN65" s="155"/>
      <c r="BO65" s="155"/>
      <c r="BP65" s="155"/>
      <c r="BQ65" s="155"/>
      <c r="BR65" s="155"/>
      <c r="BS65" s="155"/>
      <c r="BT65" s="155"/>
      <c r="BU65" s="155"/>
      <c r="BV65" s="155"/>
      <c r="BW65" s="155"/>
      <c r="BX65" s="155"/>
      <c r="BY65" s="155"/>
      <c r="BZ65" s="155"/>
      <c r="CA65" s="155"/>
      <c r="CB65" s="155"/>
      <c r="CC65" s="155"/>
      <c r="CD65" s="155"/>
      <c r="CE65" s="155"/>
      <c r="CF65" s="155"/>
      <c r="CG65" s="155"/>
      <c r="CH65" s="155"/>
      <c r="CI65" s="155"/>
      <c r="CJ65" s="155"/>
      <c r="CK65" s="155"/>
      <c r="CL65" s="155"/>
      <c r="CM65" s="155"/>
      <c r="CN65" s="155"/>
      <c r="CO65" s="155"/>
      <c r="CP65" s="155"/>
      <c r="CQ65" s="155"/>
      <c r="CR65" s="155"/>
      <c r="CS65" s="155"/>
      <c r="CT65" s="155"/>
      <c r="CU65" s="155"/>
      <c r="CV65" s="155"/>
      <c r="CW65" s="155"/>
      <c r="CX65" s="155"/>
      <c r="CY65" s="155"/>
      <c r="CZ65" s="155"/>
      <c r="DA65" s="155"/>
      <c r="DB65" s="155"/>
      <c r="DC65" s="155"/>
      <c r="DD65" s="155"/>
      <c r="DE65" s="155"/>
      <c r="DF65" s="155"/>
      <c r="DG65" s="155"/>
      <c r="DH65" s="155"/>
      <c r="DI65" s="155"/>
      <c r="DJ65" s="155"/>
      <c r="DK65" s="155"/>
      <c r="DL65" s="155"/>
      <c r="DM65" s="155"/>
      <c r="DN65" s="155"/>
      <c r="DO65" s="155"/>
      <c r="DP65" s="155"/>
      <c r="DQ65" s="155"/>
      <c r="DR65" s="155"/>
    </row>
    <row r="66" spans="1:122" ht="17.149999999999999" customHeight="1" x14ac:dyDescent="0.3">
      <c r="A66" s="16"/>
      <c r="B66" s="93" t="str">
        <f>B49</f>
        <v>2021-22</v>
      </c>
      <c r="C66" s="130"/>
      <c r="D66" s="224">
        <f>F49</f>
        <v>2044</v>
      </c>
      <c r="E66" s="225">
        <f>D66-C66</f>
        <v>2044</v>
      </c>
      <c r="F66" s="226">
        <f>IF(D66&lt;&gt;0,E66/D66,"")</f>
        <v>1</v>
      </c>
      <c r="G66" s="36" t="str">
        <f>IF($G$62="","",IF(D66-$G$62&gt;0,"Exceeds Cap",""))</f>
        <v/>
      </c>
      <c r="H66" s="672"/>
      <c r="I66" s="672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5"/>
      <c r="BG66" s="155"/>
      <c r="BH66" s="155"/>
      <c r="BI66" s="155"/>
      <c r="BJ66" s="155"/>
      <c r="BK66" s="155"/>
      <c r="BL66" s="155"/>
      <c r="BM66" s="155"/>
      <c r="BN66" s="155"/>
      <c r="BO66" s="155"/>
      <c r="BP66" s="155"/>
      <c r="BQ66" s="155"/>
      <c r="BR66" s="155"/>
      <c r="BS66" s="155"/>
      <c r="BT66" s="155"/>
      <c r="BU66" s="155"/>
      <c r="BV66" s="155"/>
      <c r="BW66" s="155"/>
      <c r="BX66" s="155"/>
      <c r="BY66" s="155"/>
      <c r="BZ66" s="155"/>
      <c r="CA66" s="155"/>
      <c r="CB66" s="155"/>
      <c r="CC66" s="155"/>
      <c r="CD66" s="155"/>
      <c r="CE66" s="155"/>
      <c r="CF66" s="155"/>
      <c r="CG66" s="155"/>
      <c r="CH66" s="155"/>
      <c r="CI66" s="155"/>
      <c r="CJ66" s="155"/>
      <c r="CK66" s="155"/>
      <c r="CL66" s="155"/>
      <c r="CM66" s="155"/>
      <c r="CN66" s="155"/>
      <c r="CO66" s="155"/>
      <c r="CP66" s="155"/>
      <c r="CQ66" s="155"/>
      <c r="CR66" s="155"/>
      <c r="CS66" s="155"/>
      <c r="CT66" s="155"/>
      <c r="CU66" s="155"/>
      <c r="CV66" s="155"/>
      <c r="CW66" s="155"/>
      <c r="CX66" s="155"/>
      <c r="CY66" s="155"/>
      <c r="CZ66" s="155"/>
      <c r="DA66" s="155"/>
      <c r="DB66" s="155"/>
      <c r="DC66" s="155"/>
      <c r="DD66" s="155"/>
      <c r="DE66" s="155"/>
      <c r="DF66" s="155"/>
      <c r="DG66" s="155"/>
      <c r="DH66" s="155"/>
      <c r="DI66" s="155"/>
      <c r="DJ66" s="155"/>
      <c r="DK66" s="155"/>
      <c r="DL66" s="155"/>
      <c r="DM66" s="155"/>
      <c r="DN66" s="155"/>
      <c r="DO66" s="155"/>
      <c r="DP66" s="155"/>
      <c r="DQ66" s="155"/>
      <c r="DR66" s="155"/>
    </row>
    <row r="67" spans="1:122" ht="17.149999999999999" customHeight="1" x14ac:dyDescent="0.3">
      <c r="A67" s="16"/>
      <c r="B67" s="97" t="str">
        <f>B50</f>
        <v>2022-23</v>
      </c>
      <c r="C67" s="131"/>
      <c r="D67" s="227">
        <f>F50</f>
        <v>2022</v>
      </c>
      <c r="E67" s="228">
        <f>D67-C67</f>
        <v>2022</v>
      </c>
      <c r="F67" s="229">
        <f>IF(D67&lt;&gt;0,E67/D67,"")</f>
        <v>1</v>
      </c>
      <c r="G67" s="36" t="str">
        <f>IF($G$62="","",IF(D67-$G$62&gt;0,"Exceeds Cap",""))</f>
        <v/>
      </c>
      <c r="H67" s="672"/>
      <c r="I67" s="672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  <c r="BJ67" s="155"/>
      <c r="BK67" s="155"/>
      <c r="BL67" s="155"/>
      <c r="BM67" s="155"/>
      <c r="BN67" s="155"/>
      <c r="BO67" s="155"/>
      <c r="BP67" s="155"/>
      <c r="BQ67" s="155"/>
      <c r="BR67" s="155"/>
      <c r="BS67" s="155"/>
      <c r="BT67" s="155"/>
      <c r="BU67" s="155"/>
      <c r="BV67" s="155"/>
      <c r="BW67" s="155"/>
      <c r="BX67" s="155"/>
      <c r="BY67" s="155"/>
      <c r="BZ67" s="155"/>
      <c r="CA67" s="155"/>
      <c r="CB67" s="155"/>
      <c r="CC67" s="155"/>
      <c r="CD67" s="155"/>
      <c r="CE67" s="155"/>
      <c r="CF67" s="155"/>
      <c r="CG67" s="155"/>
      <c r="CH67" s="155"/>
      <c r="CI67" s="155"/>
      <c r="CJ67" s="155"/>
      <c r="CK67" s="155"/>
      <c r="CL67" s="155"/>
      <c r="CM67" s="155"/>
      <c r="CN67" s="155"/>
      <c r="CO67" s="155"/>
      <c r="CP67" s="155"/>
      <c r="CQ67" s="155"/>
      <c r="CR67" s="155"/>
      <c r="CS67" s="155"/>
      <c r="CT67" s="155"/>
      <c r="CU67" s="155"/>
      <c r="CV67" s="155"/>
      <c r="CW67" s="155"/>
      <c r="CX67" s="155"/>
      <c r="CY67" s="155"/>
      <c r="CZ67" s="155"/>
      <c r="DA67" s="155"/>
      <c r="DB67" s="155"/>
      <c r="DC67" s="155"/>
      <c r="DD67" s="155"/>
      <c r="DE67" s="155"/>
      <c r="DF67" s="155"/>
      <c r="DG67" s="155"/>
      <c r="DH67" s="155"/>
      <c r="DI67" s="155"/>
      <c r="DJ67" s="155"/>
      <c r="DK67" s="155"/>
      <c r="DL67" s="155"/>
      <c r="DM67" s="155"/>
      <c r="DN67" s="155"/>
      <c r="DO67" s="155"/>
      <c r="DP67" s="155"/>
      <c r="DQ67" s="155"/>
      <c r="DR67" s="155"/>
    </row>
    <row r="68" spans="1:122" ht="17.149999999999999" customHeight="1" x14ac:dyDescent="0.3">
      <c r="A68" s="16"/>
      <c r="B68" s="97" t="str">
        <f>B51</f>
        <v>2023-24</v>
      </c>
      <c r="C68" s="131"/>
      <c r="D68" s="227">
        <f>F51</f>
        <v>2022</v>
      </c>
      <c r="E68" s="228">
        <f>D68-C68</f>
        <v>2022</v>
      </c>
      <c r="F68" s="229">
        <f>IF(D68&lt;&gt;0,E68/D68,"")</f>
        <v>1</v>
      </c>
      <c r="G68" s="36" t="str">
        <f>IF($G$62="","",IF(D68-$G$62&gt;0,"Exceeds Cap",""))</f>
        <v/>
      </c>
      <c r="H68" s="672"/>
      <c r="I68" s="672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  <c r="BA68" s="155"/>
      <c r="BB68" s="155"/>
      <c r="BC68" s="155"/>
      <c r="BD68" s="155"/>
      <c r="BE68" s="155"/>
      <c r="BF68" s="155"/>
      <c r="BG68" s="155"/>
      <c r="BH68" s="155"/>
      <c r="BI68" s="155"/>
      <c r="BJ68" s="155"/>
      <c r="BK68" s="155"/>
      <c r="BL68" s="155"/>
      <c r="BM68" s="155"/>
      <c r="BN68" s="155"/>
      <c r="BO68" s="155"/>
      <c r="BP68" s="155"/>
      <c r="BQ68" s="155"/>
      <c r="BR68" s="155"/>
      <c r="BS68" s="155"/>
      <c r="BT68" s="155"/>
      <c r="BU68" s="155"/>
      <c r="BV68" s="155"/>
      <c r="BW68" s="155"/>
      <c r="BX68" s="155"/>
      <c r="BY68" s="155"/>
      <c r="BZ68" s="155"/>
      <c r="CA68" s="155"/>
      <c r="CB68" s="155"/>
      <c r="CC68" s="155"/>
      <c r="CD68" s="155"/>
      <c r="CE68" s="155"/>
      <c r="CF68" s="155"/>
      <c r="CG68" s="155"/>
      <c r="CH68" s="155"/>
      <c r="CI68" s="155"/>
      <c r="CJ68" s="155"/>
      <c r="CK68" s="155"/>
      <c r="CL68" s="155"/>
      <c r="CM68" s="155"/>
      <c r="CN68" s="155"/>
      <c r="CO68" s="155"/>
      <c r="CP68" s="155"/>
      <c r="CQ68" s="155"/>
      <c r="CR68" s="155"/>
      <c r="CS68" s="155"/>
      <c r="CT68" s="155"/>
      <c r="CU68" s="155"/>
      <c r="CV68" s="155"/>
      <c r="CW68" s="155"/>
      <c r="CX68" s="155"/>
      <c r="CY68" s="155"/>
      <c r="CZ68" s="155"/>
      <c r="DA68" s="155"/>
      <c r="DB68" s="155"/>
      <c r="DC68" s="155"/>
      <c r="DD68" s="155"/>
      <c r="DE68" s="155"/>
      <c r="DF68" s="155"/>
      <c r="DG68" s="155"/>
      <c r="DH68" s="155"/>
      <c r="DI68" s="155"/>
      <c r="DJ68" s="155"/>
      <c r="DK68" s="155"/>
      <c r="DL68" s="155"/>
      <c r="DM68" s="155"/>
      <c r="DN68" s="155"/>
      <c r="DO68" s="155"/>
      <c r="DP68" s="155"/>
      <c r="DQ68" s="155"/>
      <c r="DR68" s="155"/>
    </row>
    <row r="69" spans="1:122" ht="17.149999999999999" customHeight="1" x14ac:dyDescent="0.3">
      <c r="A69" s="16"/>
      <c r="B69" s="98" t="str">
        <f>B52</f>
        <v>2024-25</v>
      </c>
      <c r="C69" s="131"/>
      <c r="D69" s="227">
        <f>F52</f>
        <v>2022</v>
      </c>
      <c r="E69" s="228">
        <f>D69-C69</f>
        <v>2022</v>
      </c>
      <c r="F69" s="229">
        <f>IF(D69&lt;&gt;0,E69/D69,"")</f>
        <v>1</v>
      </c>
      <c r="G69" s="36" t="str">
        <f>IF($G$62="","",IF(D69-$G$62&gt;0,"Exceeds Cap",""))</f>
        <v/>
      </c>
      <c r="H69" s="672"/>
      <c r="I69" s="672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5"/>
      <c r="BD69" s="155"/>
      <c r="BE69" s="155"/>
      <c r="BF69" s="155"/>
      <c r="BG69" s="155"/>
      <c r="BH69" s="155"/>
      <c r="BI69" s="155"/>
      <c r="BJ69" s="155"/>
      <c r="BK69" s="155"/>
      <c r="BL69" s="155"/>
      <c r="BM69" s="155"/>
      <c r="BN69" s="155"/>
      <c r="BO69" s="155"/>
      <c r="BP69" s="155"/>
      <c r="BQ69" s="155"/>
      <c r="BR69" s="155"/>
      <c r="BS69" s="155"/>
      <c r="BT69" s="155"/>
      <c r="BU69" s="155"/>
      <c r="BV69" s="155"/>
      <c r="BW69" s="155"/>
      <c r="BX69" s="155"/>
      <c r="BY69" s="155"/>
      <c r="BZ69" s="155"/>
      <c r="CA69" s="155"/>
      <c r="CB69" s="155"/>
      <c r="CC69" s="155"/>
      <c r="CD69" s="155"/>
      <c r="CE69" s="155"/>
      <c r="CF69" s="155"/>
      <c r="CG69" s="155"/>
      <c r="CH69" s="155"/>
      <c r="CI69" s="155"/>
      <c r="CJ69" s="155"/>
      <c r="CK69" s="155"/>
      <c r="CL69" s="155"/>
      <c r="CM69" s="155"/>
      <c r="CN69" s="155"/>
      <c r="CO69" s="155"/>
      <c r="CP69" s="155"/>
      <c r="CQ69" s="155"/>
      <c r="CR69" s="155"/>
      <c r="CS69" s="155"/>
      <c r="CT69" s="155"/>
      <c r="CU69" s="155"/>
      <c r="CV69" s="155"/>
      <c r="CW69" s="155"/>
      <c r="CX69" s="155"/>
      <c r="CY69" s="155"/>
      <c r="CZ69" s="155"/>
      <c r="DA69" s="155"/>
      <c r="DB69" s="155"/>
      <c r="DC69" s="155"/>
      <c r="DD69" s="155"/>
      <c r="DE69" s="155"/>
      <c r="DF69" s="155"/>
      <c r="DG69" s="155"/>
      <c r="DH69" s="155"/>
      <c r="DI69" s="155"/>
      <c r="DJ69" s="155"/>
      <c r="DK69" s="155"/>
      <c r="DL69" s="155"/>
      <c r="DM69" s="155"/>
      <c r="DN69" s="155"/>
      <c r="DO69" s="155"/>
      <c r="DP69" s="155"/>
      <c r="DQ69" s="155"/>
      <c r="DR69" s="155"/>
    </row>
    <row r="70" spans="1:122" ht="7.5" customHeight="1" x14ac:dyDescent="0.3">
      <c r="A70" s="16"/>
      <c r="B70" s="36"/>
      <c r="C70" s="38"/>
      <c r="D70" s="74"/>
      <c r="E70" s="75"/>
      <c r="F70" s="79"/>
      <c r="G70" s="36"/>
      <c r="H70" s="75"/>
      <c r="I70" s="7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155"/>
      <c r="BA70" s="155"/>
      <c r="BB70" s="155"/>
      <c r="BC70" s="155"/>
      <c r="BD70" s="155"/>
      <c r="BE70" s="155"/>
      <c r="BF70" s="155"/>
      <c r="BG70" s="155"/>
      <c r="BH70" s="155"/>
      <c r="BI70" s="155"/>
      <c r="BJ70" s="155"/>
      <c r="BK70" s="155"/>
      <c r="BL70" s="155"/>
      <c r="BM70" s="155"/>
      <c r="BN70" s="155"/>
      <c r="BO70" s="155"/>
      <c r="BP70" s="155"/>
      <c r="BQ70" s="155"/>
      <c r="BR70" s="155"/>
      <c r="BS70" s="155"/>
      <c r="BT70" s="155"/>
      <c r="BU70" s="155"/>
      <c r="BV70" s="155"/>
      <c r="BW70" s="155"/>
      <c r="BX70" s="155"/>
      <c r="BY70" s="155"/>
      <c r="BZ70" s="155"/>
      <c r="CA70" s="155"/>
      <c r="CB70" s="155"/>
      <c r="CC70" s="155"/>
      <c r="CD70" s="155"/>
      <c r="CE70" s="155"/>
      <c r="CF70" s="155"/>
      <c r="CG70" s="155"/>
      <c r="CH70" s="155"/>
      <c r="CI70" s="155"/>
      <c r="CJ70" s="155"/>
      <c r="CK70" s="155"/>
      <c r="CL70" s="155"/>
      <c r="CM70" s="155"/>
      <c r="CN70" s="155"/>
      <c r="CO70" s="155"/>
      <c r="CP70" s="155"/>
      <c r="CQ70" s="155"/>
      <c r="CR70" s="155"/>
      <c r="CS70" s="155"/>
      <c r="CT70" s="155"/>
      <c r="CU70" s="155"/>
      <c r="CV70" s="155"/>
      <c r="CW70" s="155"/>
      <c r="CX70" s="155"/>
      <c r="CY70" s="155"/>
      <c r="CZ70" s="155"/>
      <c r="DA70" s="155"/>
      <c r="DB70" s="155"/>
      <c r="DC70" s="155"/>
      <c r="DD70" s="155"/>
      <c r="DE70" s="155"/>
      <c r="DF70" s="155"/>
      <c r="DG70" s="155"/>
      <c r="DH70" s="155"/>
      <c r="DI70" s="155"/>
      <c r="DJ70" s="155"/>
      <c r="DK70" s="155"/>
      <c r="DL70" s="155"/>
      <c r="DM70" s="155"/>
      <c r="DN70" s="155"/>
      <c r="DO70" s="155"/>
      <c r="DP70" s="155"/>
      <c r="DQ70" s="155"/>
      <c r="DR70" s="155"/>
    </row>
    <row r="71" spans="1:122" ht="17.149999999999999" customHeight="1" thickBot="1" x14ac:dyDescent="0.35">
      <c r="A71" s="11"/>
      <c r="D71" s="4"/>
      <c r="E71" s="96" t="s">
        <v>109</v>
      </c>
      <c r="F71" s="12"/>
      <c r="G71" s="6"/>
      <c r="H71" s="1"/>
      <c r="I71" s="1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155"/>
      <c r="BA71" s="155"/>
      <c r="BB71" s="155"/>
      <c r="BC71" s="155"/>
      <c r="BD71" s="155"/>
      <c r="BE71" s="155"/>
      <c r="BF71" s="155"/>
      <c r="BG71" s="155"/>
      <c r="BH71" s="155"/>
      <c r="BI71" s="155"/>
      <c r="BJ71" s="155"/>
      <c r="BK71" s="155"/>
      <c r="BL71" s="155"/>
      <c r="BM71" s="155"/>
      <c r="BN71" s="155"/>
      <c r="BO71" s="155"/>
      <c r="BP71" s="155"/>
      <c r="BQ71" s="155"/>
      <c r="BR71" s="155"/>
      <c r="BS71" s="155"/>
      <c r="BT71" s="155"/>
      <c r="BU71" s="155"/>
      <c r="BV71" s="155"/>
      <c r="BW71" s="155"/>
      <c r="BX71" s="155"/>
      <c r="BY71" s="155"/>
      <c r="BZ71" s="155"/>
      <c r="CA71" s="155"/>
      <c r="CB71" s="155"/>
      <c r="CC71" s="155"/>
      <c r="CD71" s="155"/>
      <c r="CE71" s="155"/>
      <c r="CF71" s="155"/>
      <c r="CG71" s="155"/>
      <c r="CH71" s="155"/>
      <c r="CI71" s="155"/>
      <c r="CJ71" s="155"/>
      <c r="CK71" s="155"/>
      <c r="CL71" s="155"/>
      <c r="CM71" s="155"/>
      <c r="CN71" s="155"/>
      <c r="CO71" s="155"/>
      <c r="CP71" s="155"/>
      <c r="CQ71" s="155"/>
      <c r="CR71" s="155"/>
      <c r="CS71" s="155"/>
      <c r="CT71" s="155"/>
      <c r="CU71" s="155"/>
      <c r="CV71" s="155"/>
      <c r="CW71" s="155"/>
      <c r="CX71" s="155"/>
      <c r="CY71" s="155"/>
      <c r="CZ71" s="155"/>
      <c r="DA71" s="155"/>
      <c r="DB71" s="155"/>
      <c r="DC71" s="155"/>
      <c r="DD71" s="155"/>
      <c r="DE71" s="155"/>
      <c r="DF71" s="155"/>
      <c r="DG71" s="155"/>
      <c r="DH71" s="155"/>
      <c r="DI71" s="155"/>
      <c r="DJ71" s="155"/>
      <c r="DK71" s="155"/>
      <c r="DL71" s="155"/>
      <c r="DM71" s="155"/>
      <c r="DN71" s="155"/>
      <c r="DO71" s="155"/>
      <c r="DP71" s="155"/>
      <c r="DQ71" s="155"/>
      <c r="DR71" s="155"/>
    </row>
    <row r="72" spans="1:122" ht="17.149999999999999" customHeight="1" thickBot="1" x14ac:dyDescent="0.35">
      <c r="A72" s="11"/>
      <c r="D72" s="139" t="str">
        <f>B67&amp;" ADA Reasonable?"</f>
        <v>2022-23 ADA Reasonable?</v>
      </c>
      <c r="E72" s="44" t="s">
        <v>113</v>
      </c>
      <c r="F72" s="12"/>
      <c r="G72" s="607" t="s">
        <v>37</v>
      </c>
      <c r="H72" s="608"/>
      <c r="I72" s="609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55"/>
      <c r="AR72" s="155"/>
      <c r="AS72" s="155"/>
      <c r="AT72" s="155"/>
      <c r="AU72" s="155"/>
      <c r="AV72" s="155"/>
      <c r="AW72" s="155"/>
      <c r="AX72" s="155"/>
      <c r="AY72" s="155"/>
      <c r="AZ72" s="155"/>
      <c r="BA72" s="155"/>
      <c r="BB72" s="155"/>
      <c r="BC72" s="155"/>
      <c r="BD72" s="155"/>
      <c r="BE72" s="155"/>
      <c r="BF72" s="155"/>
      <c r="BG72" s="155"/>
      <c r="BH72" s="155"/>
      <c r="BI72" s="155"/>
      <c r="BJ72" s="155"/>
      <c r="BK72" s="155"/>
      <c r="BL72" s="155"/>
      <c r="BM72" s="155"/>
      <c r="BN72" s="155"/>
      <c r="BO72" s="155"/>
      <c r="BP72" s="155"/>
      <c r="BQ72" s="155"/>
      <c r="BR72" s="155"/>
      <c r="BS72" s="155"/>
      <c r="BT72" s="155"/>
      <c r="BU72" s="155"/>
      <c r="BV72" s="155"/>
      <c r="BW72" s="155"/>
      <c r="BX72" s="155"/>
      <c r="BY72" s="155"/>
      <c r="BZ72" s="155"/>
      <c r="CA72" s="155"/>
      <c r="CB72" s="155"/>
      <c r="CC72" s="155"/>
      <c r="CD72" s="155"/>
      <c r="CE72" s="155"/>
      <c r="CF72" s="155"/>
      <c r="CG72" s="155"/>
      <c r="CH72" s="155"/>
      <c r="CI72" s="155"/>
      <c r="CJ72" s="155"/>
      <c r="CK72" s="155"/>
      <c r="CL72" s="155"/>
      <c r="CM72" s="155"/>
      <c r="CN72" s="155"/>
      <c r="CO72" s="155"/>
      <c r="CP72" s="155"/>
      <c r="CQ72" s="155"/>
      <c r="CR72" s="155"/>
      <c r="CS72" s="155"/>
      <c r="CT72" s="155"/>
      <c r="CU72" s="155"/>
      <c r="CV72" s="155"/>
      <c r="CW72" s="155"/>
      <c r="CX72" s="155"/>
      <c r="CY72" s="155"/>
      <c r="CZ72" s="155"/>
      <c r="DA72" s="155"/>
      <c r="DB72" s="155"/>
      <c r="DC72" s="155"/>
      <c r="DD72" s="155"/>
      <c r="DE72" s="155"/>
      <c r="DF72" s="155"/>
      <c r="DG72" s="155"/>
      <c r="DH72" s="155"/>
      <c r="DI72" s="155"/>
      <c r="DJ72" s="155"/>
      <c r="DK72" s="155"/>
      <c r="DL72" s="155"/>
      <c r="DM72" s="155"/>
      <c r="DN72" s="155"/>
      <c r="DO72" s="155"/>
      <c r="DP72" s="155"/>
      <c r="DQ72" s="155"/>
      <c r="DR72" s="155"/>
    </row>
    <row r="73" spans="1:122" ht="17.149999999999999" customHeight="1" thickBot="1" x14ac:dyDescent="0.35">
      <c r="A73" s="11"/>
      <c r="B73" s="23" t="str">
        <f>"Budget Year "&amp;B67</f>
        <v>Budget Year 2022-23</v>
      </c>
      <c r="C73" s="13"/>
      <c r="D73" s="23"/>
      <c r="E73" s="31" t="s">
        <v>108</v>
      </c>
      <c r="F73" s="37" t="s">
        <v>38</v>
      </c>
      <c r="G73" s="137" t="s">
        <v>39</v>
      </c>
      <c r="H73" s="135"/>
      <c r="I73" s="136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155"/>
      <c r="AK73" s="155"/>
      <c r="AL73" s="155"/>
      <c r="AM73" s="155"/>
      <c r="AN73" s="155"/>
      <c r="AO73" s="155"/>
      <c r="AP73" s="155"/>
      <c r="AQ73" s="155"/>
      <c r="AR73" s="155"/>
      <c r="AS73" s="155"/>
      <c r="AT73" s="155"/>
      <c r="AU73" s="155"/>
      <c r="AV73" s="155"/>
      <c r="AW73" s="155"/>
      <c r="AX73" s="155"/>
      <c r="AY73" s="155"/>
      <c r="AZ73" s="155"/>
      <c r="BA73" s="155"/>
      <c r="BB73" s="155"/>
      <c r="BC73" s="155"/>
      <c r="BD73" s="155"/>
      <c r="BE73" s="155"/>
      <c r="BF73" s="155"/>
      <c r="BG73" s="155"/>
      <c r="BH73" s="155"/>
      <c r="BI73" s="155"/>
      <c r="BJ73" s="155"/>
      <c r="BK73" s="155"/>
      <c r="BL73" s="155"/>
      <c r="BM73" s="155"/>
      <c r="BN73" s="155"/>
      <c r="BO73" s="155"/>
      <c r="BP73" s="155"/>
      <c r="BQ73" s="155"/>
      <c r="BR73" s="155"/>
      <c r="BS73" s="155"/>
      <c r="BT73" s="155"/>
      <c r="BU73" s="155"/>
      <c r="BV73" s="155"/>
      <c r="BW73" s="155"/>
      <c r="BX73" s="155"/>
      <c r="BY73" s="155"/>
      <c r="BZ73" s="155"/>
      <c r="CA73" s="155"/>
      <c r="CB73" s="155"/>
      <c r="CC73" s="155"/>
      <c r="CD73" s="155"/>
      <c r="CE73" s="155"/>
      <c r="CF73" s="155"/>
      <c r="CG73" s="155"/>
      <c r="CH73" s="155"/>
      <c r="CI73" s="155"/>
      <c r="CJ73" s="155"/>
      <c r="CK73" s="155"/>
      <c r="CL73" s="155"/>
      <c r="CM73" s="155"/>
      <c r="CN73" s="155"/>
      <c r="CO73" s="155"/>
      <c r="CP73" s="155"/>
      <c r="CQ73" s="155"/>
      <c r="CR73" s="155"/>
      <c r="CS73" s="155"/>
      <c r="CT73" s="155"/>
      <c r="CU73" s="155"/>
      <c r="CV73" s="155"/>
      <c r="CW73" s="155"/>
      <c r="CX73" s="155"/>
      <c r="CY73" s="155"/>
      <c r="CZ73" s="155"/>
      <c r="DA73" s="155"/>
      <c r="DB73" s="155"/>
      <c r="DC73" s="155"/>
      <c r="DD73" s="155"/>
      <c r="DE73" s="155"/>
      <c r="DF73" s="155"/>
      <c r="DG73" s="155"/>
      <c r="DH73" s="155"/>
      <c r="DI73" s="155"/>
      <c r="DJ73" s="155"/>
      <c r="DK73" s="155"/>
      <c r="DL73" s="155"/>
      <c r="DM73" s="155"/>
      <c r="DN73" s="155"/>
      <c r="DO73" s="155"/>
      <c r="DP73" s="155"/>
      <c r="DQ73" s="155"/>
      <c r="DR73" s="155"/>
    </row>
    <row r="74" spans="1:122" ht="17.149999999999999" customHeight="1" x14ac:dyDescent="0.3">
      <c r="B74" s="13" t="s">
        <v>40</v>
      </c>
      <c r="C74" s="13"/>
      <c r="D74" s="13"/>
      <c r="E74" s="33">
        <f>E50</f>
        <v>5.4525030816334778E-3</v>
      </c>
      <c r="F74" s="110">
        <f>H50</f>
        <v>-1.0763209393346379E-2</v>
      </c>
      <c r="G74" s="601"/>
      <c r="H74" s="602"/>
      <c r="I74" s="603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55"/>
      <c r="AR74" s="155"/>
      <c r="AS74" s="155"/>
      <c r="AT74" s="155"/>
      <c r="AU74" s="155"/>
      <c r="AV74" s="155"/>
      <c r="AW74" s="155"/>
      <c r="AX74" s="155"/>
      <c r="AY74" s="155"/>
      <c r="AZ74" s="155"/>
      <c r="BA74" s="155"/>
      <c r="BB74" s="155"/>
      <c r="BC74" s="155"/>
      <c r="BD74" s="155"/>
      <c r="BE74" s="155"/>
      <c r="BF74" s="155"/>
      <c r="BG74" s="155"/>
      <c r="BH74" s="155"/>
      <c r="BI74" s="155"/>
      <c r="BJ74" s="155"/>
      <c r="BK74" s="155"/>
      <c r="BL74" s="155"/>
      <c r="BM74" s="155"/>
      <c r="BN74" s="155"/>
      <c r="BO74" s="155"/>
      <c r="BP74" s="155"/>
      <c r="BQ74" s="155"/>
      <c r="BR74" s="155"/>
      <c r="BS74" s="155"/>
      <c r="BT74" s="155"/>
      <c r="BU74" s="155"/>
      <c r="BV74" s="155"/>
      <c r="BW74" s="155"/>
      <c r="BX74" s="155"/>
      <c r="BY74" s="155"/>
      <c r="BZ74" s="155"/>
      <c r="CA74" s="155"/>
      <c r="CB74" s="155"/>
      <c r="CC74" s="155"/>
      <c r="CD74" s="155"/>
      <c r="CE74" s="155"/>
      <c r="CF74" s="155"/>
      <c r="CG74" s="155"/>
      <c r="CH74" s="155"/>
      <c r="CI74" s="155"/>
      <c r="CJ74" s="155"/>
      <c r="CK74" s="155"/>
      <c r="CL74" s="155"/>
      <c r="CM74" s="155"/>
      <c r="CN74" s="155"/>
      <c r="CO74" s="155"/>
      <c r="CP74" s="155"/>
      <c r="CQ74" s="155"/>
      <c r="CR74" s="155"/>
      <c r="CS74" s="155"/>
      <c r="CT74" s="155"/>
      <c r="CU74" s="155"/>
      <c r="CV74" s="155"/>
      <c r="CW74" s="155"/>
      <c r="CX74" s="155"/>
      <c r="CY74" s="155"/>
      <c r="CZ74" s="155"/>
      <c r="DA74" s="155"/>
      <c r="DB74" s="155"/>
      <c r="DC74" s="155"/>
      <c r="DD74" s="155"/>
      <c r="DE74" s="155"/>
      <c r="DF74" s="155"/>
      <c r="DG74" s="155"/>
      <c r="DH74" s="155"/>
      <c r="DI74" s="155"/>
      <c r="DJ74" s="155"/>
      <c r="DK74" s="155"/>
      <c r="DL74" s="155"/>
      <c r="DM74" s="155"/>
      <c r="DN74" s="155"/>
      <c r="DO74" s="155"/>
      <c r="DP74" s="155"/>
      <c r="DQ74" s="155"/>
      <c r="DR74" s="155"/>
    </row>
    <row r="75" spans="1:122" ht="17.149999999999999" customHeight="1" x14ac:dyDescent="0.3">
      <c r="B75" s="13" t="s">
        <v>110</v>
      </c>
      <c r="C75" s="13"/>
      <c r="D75" s="13"/>
      <c r="E75" s="538" t="str">
        <f>IF($E$53="Insufficient History","Insufficient History",IF(E74&lt;=$E$53,"Meets","Not Met"))</f>
        <v>Meets</v>
      </c>
      <c r="F75" s="539" t="str">
        <f>IF($H$53="Insufficient History","Insufficient History",IF(F74&lt;=$H$53,"Meets","Not Met"))</f>
        <v>Meets</v>
      </c>
      <c r="G75" s="601"/>
      <c r="H75" s="602"/>
      <c r="I75" s="603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  <c r="AH75" s="155"/>
      <c r="AI75" s="155"/>
      <c r="AJ75" s="155"/>
      <c r="AK75" s="155"/>
      <c r="AL75" s="155"/>
      <c r="AM75" s="155"/>
      <c r="AN75" s="155"/>
      <c r="AO75" s="155"/>
      <c r="AP75" s="155"/>
      <c r="AQ75" s="155"/>
      <c r="AR75" s="155"/>
      <c r="AS75" s="155"/>
      <c r="AT75" s="155"/>
      <c r="AU75" s="155"/>
      <c r="AV75" s="155"/>
      <c r="AW75" s="155"/>
      <c r="AX75" s="155"/>
      <c r="AY75" s="155"/>
      <c r="AZ75" s="155"/>
      <c r="BA75" s="155"/>
      <c r="BB75" s="155"/>
      <c r="BC75" s="155"/>
      <c r="BD75" s="155"/>
      <c r="BE75" s="155"/>
      <c r="BF75" s="155"/>
      <c r="BG75" s="155"/>
      <c r="BH75" s="155"/>
      <c r="BI75" s="155"/>
      <c r="BJ75" s="155"/>
      <c r="BK75" s="155"/>
      <c r="BL75" s="155"/>
      <c r="BM75" s="155"/>
      <c r="BN75" s="155"/>
      <c r="BO75" s="155"/>
      <c r="BP75" s="155"/>
      <c r="BQ75" s="155"/>
      <c r="BR75" s="155"/>
      <c r="BS75" s="155"/>
      <c r="BT75" s="155"/>
      <c r="BU75" s="155"/>
      <c r="BV75" s="155"/>
      <c r="BW75" s="155"/>
      <c r="BX75" s="155"/>
      <c r="BY75" s="155"/>
      <c r="BZ75" s="155"/>
      <c r="CA75" s="155"/>
      <c r="CB75" s="155"/>
      <c r="CC75" s="155"/>
      <c r="CD75" s="155"/>
      <c r="CE75" s="155"/>
      <c r="CF75" s="155"/>
      <c r="CG75" s="155"/>
      <c r="CH75" s="155"/>
      <c r="CI75" s="155"/>
      <c r="CJ75" s="155"/>
      <c r="CK75" s="155"/>
      <c r="CL75" s="155"/>
      <c r="CM75" s="155"/>
      <c r="CN75" s="155"/>
      <c r="CO75" s="155"/>
      <c r="CP75" s="155"/>
      <c r="CQ75" s="155"/>
      <c r="CR75" s="155"/>
      <c r="CS75" s="155"/>
      <c r="CT75" s="155"/>
      <c r="CU75" s="155"/>
      <c r="CV75" s="155"/>
      <c r="CW75" s="155"/>
      <c r="CX75" s="155"/>
      <c r="CY75" s="155"/>
      <c r="CZ75" s="155"/>
      <c r="DA75" s="155"/>
      <c r="DB75" s="155"/>
      <c r="DC75" s="155"/>
      <c r="DD75" s="155"/>
      <c r="DE75" s="155"/>
      <c r="DF75" s="155"/>
      <c r="DG75" s="155"/>
      <c r="DH75" s="155"/>
      <c r="DI75" s="155"/>
      <c r="DJ75" s="155"/>
      <c r="DK75" s="155"/>
      <c r="DL75" s="155"/>
      <c r="DM75" s="155"/>
      <c r="DN75" s="155"/>
      <c r="DO75" s="155"/>
      <c r="DP75" s="155"/>
      <c r="DQ75" s="155"/>
      <c r="DR75" s="155"/>
    </row>
    <row r="76" spans="1:122" ht="17.149999999999999" customHeight="1" x14ac:dyDescent="0.3">
      <c r="B76" s="13" t="s">
        <v>41</v>
      </c>
      <c r="C76" s="13"/>
      <c r="D76" s="13"/>
      <c r="E76" s="132">
        <f>C50</f>
        <v>2022.89</v>
      </c>
      <c r="F76" s="133">
        <f>F50</f>
        <v>2022</v>
      </c>
      <c r="G76" s="601"/>
      <c r="H76" s="602"/>
      <c r="I76" s="603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55"/>
      <c r="AM76" s="155"/>
      <c r="AN76" s="155"/>
      <c r="AO76" s="155"/>
      <c r="AP76" s="155"/>
      <c r="AQ76" s="155"/>
      <c r="AR76" s="155"/>
      <c r="AS76" s="155"/>
      <c r="AT76" s="155"/>
      <c r="AU76" s="155"/>
      <c r="AV76" s="155"/>
      <c r="AW76" s="155"/>
      <c r="AX76" s="155"/>
      <c r="AY76" s="155"/>
      <c r="AZ76" s="155"/>
      <c r="BA76" s="155"/>
      <c r="BB76" s="155"/>
      <c r="BC76" s="155"/>
      <c r="BD76" s="155"/>
      <c r="BE76" s="155"/>
      <c r="BF76" s="155"/>
      <c r="BG76" s="155"/>
      <c r="BH76" s="155"/>
      <c r="BI76" s="155"/>
      <c r="BJ76" s="155"/>
      <c r="BK76" s="155"/>
      <c r="BL76" s="155"/>
      <c r="BM76" s="155"/>
      <c r="BN76" s="155"/>
      <c r="BO76" s="155"/>
      <c r="BP76" s="155"/>
      <c r="BQ76" s="155"/>
      <c r="BR76" s="155"/>
      <c r="BS76" s="155"/>
      <c r="BT76" s="155"/>
      <c r="BU76" s="155"/>
      <c r="BV76" s="155"/>
      <c r="BW76" s="155"/>
      <c r="BX76" s="155"/>
      <c r="BY76" s="155"/>
      <c r="BZ76" s="155"/>
      <c r="CA76" s="155"/>
      <c r="CB76" s="155"/>
      <c r="CC76" s="155"/>
      <c r="CD76" s="155"/>
      <c r="CE76" s="155"/>
      <c r="CF76" s="155"/>
      <c r="CG76" s="155"/>
      <c r="CH76" s="155"/>
      <c r="CI76" s="155"/>
      <c r="CJ76" s="155"/>
      <c r="CK76" s="155"/>
      <c r="CL76" s="155"/>
      <c r="CM76" s="155"/>
      <c r="CN76" s="155"/>
      <c r="CO76" s="155"/>
      <c r="CP76" s="155"/>
      <c r="CQ76" s="155"/>
      <c r="CR76" s="155"/>
      <c r="CS76" s="155"/>
      <c r="CT76" s="155"/>
      <c r="CU76" s="155"/>
      <c r="CV76" s="155"/>
      <c r="CW76" s="155"/>
      <c r="CX76" s="155"/>
      <c r="CY76" s="155"/>
      <c r="CZ76" s="155"/>
      <c r="DA76" s="155"/>
      <c r="DB76" s="155"/>
      <c r="DC76" s="155"/>
      <c r="DD76" s="155"/>
      <c r="DE76" s="155"/>
      <c r="DF76" s="155"/>
      <c r="DG76" s="155"/>
      <c r="DH76" s="155"/>
      <c r="DI76" s="155"/>
      <c r="DJ76" s="155"/>
      <c r="DK76" s="155"/>
      <c r="DL76" s="155"/>
      <c r="DM76" s="155"/>
      <c r="DN76" s="155"/>
      <c r="DO76" s="155"/>
      <c r="DP76" s="155"/>
      <c r="DQ76" s="155"/>
      <c r="DR76" s="155"/>
    </row>
    <row r="77" spans="1:122" ht="17.149999999999999" customHeight="1" x14ac:dyDescent="0.3">
      <c r="B77" s="13"/>
      <c r="C77" s="13"/>
      <c r="D77" s="13"/>
      <c r="E77" s="41"/>
      <c r="F77" s="109"/>
      <c r="G77" s="604"/>
      <c r="H77" s="605"/>
      <c r="I77" s="606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  <c r="AH77" s="155"/>
      <c r="AI77" s="155"/>
      <c r="AJ77" s="155"/>
      <c r="AK77" s="155"/>
      <c r="AL77" s="155"/>
      <c r="AM77" s="155"/>
      <c r="AN77" s="155"/>
      <c r="AO77" s="155"/>
      <c r="AP77" s="155"/>
      <c r="AQ77" s="155"/>
      <c r="AR77" s="155"/>
      <c r="AS77" s="155"/>
      <c r="AT77" s="155"/>
      <c r="AU77" s="155"/>
      <c r="AV77" s="155"/>
      <c r="AW77" s="155"/>
      <c r="AX77" s="155"/>
      <c r="AY77" s="155"/>
      <c r="AZ77" s="155"/>
      <c r="BA77" s="155"/>
      <c r="BB77" s="155"/>
      <c r="BC77" s="155"/>
      <c r="BD77" s="155"/>
      <c r="BE77" s="155"/>
      <c r="BF77" s="155"/>
      <c r="BG77" s="155"/>
      <c r="BH77" s="155"/>
      <c r="BI77" s="155"/>
      <c r="BJ77" s="155"/>
      <c r="BK77" s="155"/>
      <c r="BL77" s="155"/>
      <c r="BM77" s="155"/>
      <c r="BN77" s="155"/>
      <c r="BO77" s="155"/>
      <c r="BP77" s="155"/>
      <c r="BQ77" s="155"/>
      <c r="BR77" s="155"/>
      <c r="BS77" s="155"/>
      <c r="BT77" s="155"/>
      <c r="BU77" s="155"/>
      <c r="BV77" s="155"/>
      <c r="BW77" s="155"/>
      <c r="BX77" s="155"/>
      <c r="BY77" s="155"/>
      <c r="BZ77" s="155"/>
      <c r="CA77" s="155"/>
      <c r="CB77" s="155"/>
      <c r="CC77" s="155"/>
      <c r="CD77" s="155"/>
      <c r="CE77" s="155"/>
      <c r="CF77" s="155"/>
      <c r="CG77" s="155"/>
      <c r="CH77" s="155"/>
      <c r="CI77" s="155"/>
      <c r="CJ77" s="155"/>
      <c r="CK77" s="155"/>
      <c r="CL77" s="155"/>
      <c r="CM77" s="155"/>
      <c r="CN77" s="155"/>
      <c r="CO77" s="155"/>
      <c r="CP77" s="155"/>
      <c r="CQ77" s="155"/>
      <c r="CR77" s="155"/>
      <c r="CS77" s="155"/>
      <c r="CT77" s="155"/>
      <c r="CU77" s="155"/>
      <c r="CV77" s="155"/>
      <c r="CW77" s="155"/>
      <c r="CX77" s="155"/>
      <c r="CY77" s="155"/>
      <c r="CZ77" s="155"/>
      <c r="DA77" s="155"/>
      <c r="DB77" s="155"/>
      <c r="DC77" s="155"/>
      <c r="DD77" s="155"/>
      <c r="DE77" s="155"/>
      <c r="DF77" s="155"/>
      <c r="DG77" s="155"/>
      <c r="DH77" s="155"/>
      <c r="DI77" s="155"/>
      <c r="DJ77" s="155"/>
      <c r="DK77" s="155"/>
      <c r="DL77" s="155"/>
      <c r="DM77" s="155"/>
      <c r="DN77" s="155"/>
      <c r="DO77" s="155"/>
      <c r="DP77" s="155"/>
      <c r="DQ77" s="155"/>
      <c r="DR77" s="155"/>
    </row>
    <row r="78" spans="1:122" s="4" customFormat="1" ht="17.149999999999999" customHeight="1" thickBot="1" x14ac:dyDescent="0.35">
      <c r="B78" s="35"/>
      <c r="C78" s="13"/>
      <c r="D78" s="13"/>
      <c r="E78" s="96" t="s">
        <v>109</v>
      </c>
      <c r="F78" s="32"/>
      <c r="G78" s="111"/>
      <c r="H78" s="20"/>
      <c r="I78" s="20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67"/>
      <c r="AT78" s="167"/>
      <c r="AU78" s="167"/>
      <c r="AV78" s="167"/>
      <c r="AW78" s="167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167"/>
      <c r="BZ78" s="167"/>
      <c r="CA78" s="167"/>
      <c r="CB78" s="167"/>
      <c r="CC78" s="167"/>
      <c r="CD78" s="167"/>
      <c r="CE78" s="167"/>
      <c r="CF78" s="167"/>
      <c r="CG78" s="167"/>
      <c r="CH78" s="167"/>
      <c r="CI78" s="167"/>
      <c r="CJ78" s="167"/>
      <c r="CK78" s="167"/>
      <c r="CL78" s="167"/>
      <c r="CM78" s="167"/>
      <c r="CN78" s="167"/>
      <c r="CO78" s="167"/>
      <c r="CP78" s="167"/>
      <c r="CQ78" s="167"/>
      <c r="CR78" s="167"/>
      <c r="CS78" s="167"/>
      <c r="CT78" s="167"/>
      <c r="CU78" s="167"/>
      <c r="CV78" s="167"/>
      <c r="CW78" s="167"/>
      <c r="CX78" s="167"/>
      <c r="CY78" s="167"/>
      <c r="CZ78" s="167"/>
      <c r="DA78" s="167"/>
      <c r="DB78" s="167"/>
      <c r="DC78" s="167"/>
      <c r="DD78" s="167"/>
      <c r="DE78" s="167"/>
      <c r="DF78" s="167"/>
      <c r="DG78" s="167"/>
      <c r="DH78" s="167"/>
      <c r="DI78" s="167"/>
      <c r="DJ78" s="167"/>
      <c r="DK78" s="167"/>
      <c r="DL78" s="167"/>
      <c r="DM78" s="167"/>
      <c r="DN78" s="167"/>
      <c r="DO78" s="167"/>
      <c r="DP78" s="167"/>
      <c r="DQ78" s="167"/>
      <c r="DR78" s="167"/>
    </row>
    <row r="79" spans="1:122" s="4" customFormat="1" ht="17.149999999999999" customHeight="1" thickBot="1" x14ac:dyDescent="0.35">
      <c r="B79" s="35"/>
      <c r="C79" s="13"/>
      <c r="D79" s="139" t="str">
        <f>B68&amp;" ADA Reasonable?"</f>
        <v>2023-24 ADA Reasonable?</v>
      </c>
      <c r="E79" s="44" t="s">
        <v>132</v>
      </c>
      <c r="F79" s="32"/>
      <c r="G79" s="607" t="s">
        <v>37</v>
      </c>
      <c r="H79" s="608"/>
      <c r="I79" s="609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67"/>
      <c r="AT79" s="167"/>
      <c r="AU79" s="167"/>
      <c r="AV79" s="167"/>
      <c r="AW79" s="167"/>
      <c r="AX79" s="167"/>
      <c r="AY79" s="167"/>
      <c r="AZ79" s="167"/>
      <c r="BA79" s="167"/>
      <c r="BB79" s="167"/>
      <c r="BC79" s="167"/>
      <c r="BD79" s="167"/>
      <c r="BE79" s="167"/>
      <c r="BF79" s="167"/>
      <c r="BG79" s="167"/>
      <c r="BH79" s="167"/>
      <c r="BI79" s="167"/>
      <c r="BJ79" s="167"/>
      <c r="BK79" s="167"/>
      <c r="BL79" s="167"/>
      <c r="BM79" s="167"/>
      <c r="BN79" s="167"/>
      <c r="BO79" s="167"/>
      <c r="BP79" s="167"/>
      <c r="BQ79" s="167"/>
      <c r="BR79" s="167"/>
      <c r="BS79" s="167"/>
      <c r="BT79" s="167"/>
      <c r="BU79" s="167"/>
      <c r="BV79" s="167"/>
      <c r="BW79" s="167"/>
      <c r="BX79" s="167"/>
      <c r="BY79" s="167"/>
      <c r="BZ79" s="167"/>
      <c r="CA79" s="167"/>
      <c r="CB79" s="167"/>
      <c r="CC79" s="167"/>
      <c r="CD79" s="167"/>
      <c r="CE79" s="167"/>
      <c r="CF79" s="167"/>
      <c r="CG79" s="167"/>
      <c r="CH79" s="167"/>
      <c r="CI79" s="167"/>
      <c r="CJ79" s="167"/>
      <c r="CK79" s="167"/>
      <c r="CL79" s="167"/>
      <c r="CM79" s="167"/>
      <c r="CN79" s="167"/>
      <c r="CO79" s="167"/>
      <c r="CP79" s="167"/>
      <c r="CQ79" s="167"/>
      <c r="CR79" s="167"/>
      <c r="CS79" s="167"/>
      <c r="CT79" s="167"/>
      <c r="CU79" s="167"/>
      <c r="CV79" s="167"/>
      <c r="CW79" s="167"/>
      <c r="CX79" s="167"/>
      <c r="CY79" s="167"/>
      <c r="CZ79" s="167"/>
      <c r="DA79" s="167"/>
      <c r="DB79" s="167"/>
      <c r="DC79" s="167"/>
      <c r="DD79" s="167"/>
      <c r="DE79" s="167"/>
      <c r="DF79" s="167"/>
      <c r="DG79" s="167"/>
      <c r="DH79" s="167"/>
      <c r="DI79" s="167"/>
      <c r="DJ79" s="167"/>
      <c r="DK79" s="167"/>
      <c r="DL79" s="167"/>
      <c r="DM79" s="167"/>
      <c r="DN79" s="167"/>
      <c r="DO79" s="167"/>
      <c r="DP79" s="167"/>
      <c r="DQ79" s="167"/>
      <c r="DR79" s="167"/>
    </row>
    <row r="80" spans="1:122" s="4" customFormat="1" ht="17.149999999999999" customHeight="1" thickBot="1" x14ac:dyDescent="0.35">
      <c r="B80" s="23" t="str">
        <f>"1st Subsequent Year "&amp;B68</f>
        <v>1st Subsequent Year 2023-24</v>
      </c>
      <c r="C80" s="13"/>
      <c r="E80" s="31" t="s">
        <v>108</v>
      </c>
      <c r="F80" s="37" t="s">
        <v>38</v>
      </c>
      <c r="G80" s="137" t="s">
        <v>39</v>
      </c>
      <c r="H80" s="135"/>
      <c r="I80" s="136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  <c r="AT80" s="167"/>
      <c r="AU80" s="167"/>
      <c r="AV80" s="167"/>
      <c r="AW80" s="167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167"/>
      <c r="BZ80" s="167"/>
      <c r="CA80" s="167"/>
      <c r="CB80" s="167"/>
      <c r="CC80" s="167"/>
      <c r="CD80" s="167"/>
      <c r="CE80" s="167"/>
      <c r="CF80" s="167"/>
      <c r="CG80" s="167"/>
      <c r="CH80" s="167"/>
      <c r="CI80" s="167"/>
      <c r="CJ80" s="167"/>
      <c r="CK80" s="167"/>
      <c r="CL80" s="167"/>
      <c r="CM80" s="167"/>
      <c r="CN80" s="167"/>
      <c r="CO80" s="167"/>
      <c r="CP80" s="167"/>
      <c r="CQ80" s="167"/>
      <c r="CR80" s="167"/>
      <c r="CS80" s="167"/>
      <c r="CT80" s="167"/>
      <c r="CU80" s="167"/>
      <c r="CV80" s="167"/>
      <c r="CW80" s="167"/>
      <c r="CX80" s="167"/>
      <c r="CY80" s="167"/>
      <c r="CZ80" s="167"/>
      <c r="DA80" s="167"/>
      <c r="DB80" s="167"/>
      <c r="DC80" s="167"/>
      <c r="DD80" s="167"/>
      <c r="DE80" s="167"/>
      <c r="DF80" s="167"/>
      <c r="DG80" s="167"/>
      <c r="DH80" s="167"/>
      <c r="DI80" s="167"/>
      <c r="DJ80" s="167"/>
      <c r="DK80" s="167"/>
      <c r="DL80" s="167"/>
      <c r="DM80" s="167"/>
      <c r="DN80" s="167"/>
      <c r="DO80" s="167"/>
      <c r="DP80" s="167"/>
      <c r="DQ80" s="167"/>
      <c r="DR80" s="167"/>
    </row>
    <row r="81" spans="1:122" s="4" customFormat="1" ht="17.149999999999999" customHeight="1" x14ac:dyDescent="0.3">
      <c r="B81" s="13" t="s">
        <v>40</v>
      </c>
      <c r="C81" s="13"/>
      <c r="D81" s="13"/>
      <c r="E81" s="33">
        <f>E51</f>
        <v>0</v>
      </c>
      <c r="F81" s="33">
        <f>H51</f>
        <v>0</v>
      </c>
      <c r="G81" s="601"/>
      <c r="H81" s="602"/>
      <c r="I81" s="603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  <c r="AT81" s="167"/>
      <c r="AU81" s="167"/>
      <c r="AV81" s="167"/>
      <c r="AW81" s="167"/>
      <c r="AX81" s="167"/>
      <c r="AY81" s="167"/>
      <c r="AZ81" s="167"/>
      <c r="BA81" s="167"/>
      <c r="BB81" s="167"/>
      <c r="BC81" s="167"/>
      <c r="BD81" s="167"/>
      <c r="BE81" s="167"/>
      <c r="BF81" s="167"/>
      <c r="BG81" s="167"/>
      <c r="BH81" s="167"/>
      <c r="BI81" s="167"/>
      <c r="BJ81" s="167"/>
      <c r="BK81" s="167"/>
      <c r="BL81" s="167"/>
      <c r="BM81" s="167"/>
      <c r="BN81" s="167"/>
      <c r="BO81" s="167"/>
      <c r="BP81" s="167"/>
      <c r="BQ81" s="167"/>
      <c r="BR81" s="167"/>
      <c r="BS81" s="167"/>
      <c r="BT81" s="167"/>
      <c r="BU81" s="167"/>
      <c r="BV81" s="167"/>
      <c r="BW81" s="167"/>
      <c r="BX81" s="167"/>
      <c r="BY81" s="167"/>
      <c r="BZ81" s="167"/>
      <c r="CA81" s="167"/>
      <c r="CB81" s="167"/>
      <c r="CC81" s="167"/>
      <c r="CD81" s="167"/>
      <c r="CE81" s="167"/>
      <c r="CF81" s="167"/>
      <c r="CG81" s="167"/>
      <c r="CH81" s="167"/>
      <c r="CI81" s="167"/>
      <c r="CJ81" s="167"/>
      <c r="CK81" s="167"/>
      <c r="CL81" s="167"/>
      <c r="CM81" s="167"/>
      <c r="CN81" s="167"/>
      <c r="CO81" s="167"/>
      <c r="CP81" s="167"/>
      <c r="CQ81" s="167"/>
      <c r="CR81" s="167"/>
      <c r="CS81" s="167"/>
      <c r="CT81" s="167"/>
      <c r="CU81" s="167"/>
      <c r="CV81" s="167"/>
      <c r="CW81" s="167"/>
      <c r="CX81" s="167"/>
      <c r="CY81" s="167"/>
      <c r="CZ81" s="167"/>
      <c r="DA81" s="167"/>
      <c r="DB81" s="167"/>
      <c r="DC81" s="167"/>
      <c r="DD81" s="167"/>
      <c r="DE81" s="167"/>
      <c r="DF81" s="167"/>
      <c r="DG81" s="167"/>
      <c r="DH81" s="167"/>
      <c r="DI81" s="167"/>
      <c r="DJ81" s="167"/>
      <c r="DK81" s="167"/>
      <c r="DL81" s="167"/>
      <c r="DM81" s="167"/>
      <c r="DN81" s="167"/>
      <c r="DO81" s="167"/>
      <c r="DP81" s="167"/>
      <c r="DQ81" s="167"/>
      <c r="DR81" s="167"/>
    </row>
    <row r="82" spans="1:122" s="4" customFormat="1" ht="17.149999999999999" customHeight="1" x14ac:dyDescent="0.3">
      <c r="B82" s="13" t="s">
        <v>110</v>
      </c>
      <c r="C82" s="13"/>
      <c r="D82" s="13"/>
      <c r="E82" s="538" t="str">
        <f>IF($E$53="Insufficient History","Insufficient History",IF(E81&lt;=$E$53,"Meets","Not Met"))</f>
        <v>Meets</v>
      </c>
      <c r="F82" s="538" t="str">
        <f>IF($H$53="Insufficient History","Insufficient History",IF(F81&lt;=$H$53,"Meets","Not Met"))</f>
        <v>Meets</v>
      </c>
      <c r="G82" s="601"/>
      <c r="H82" s="602"/>
      <c r="I82" s="603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7"/>
      <c r="AU82" s="167"/>
      <c r="AV82" s="167"/>
      <c r="AW82" s="167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167"/>
      <c r="BZ82" s="167"/>
      <c r="CA82" s="167"/>
      <c r="CB82" s="167"/>
      <c r="CC82" s="167"/>
      <c r="CD82" s="167"/>
      <c r="CE82" s="167"/>
      <c r="CF82" s="167"/>
      <c r="CG82" s="167"/>
      <c r="CH82" s="167"/>
      <c r="CI82" s="167"/>
      <c r="CJ82" s="167"/>
      <c r="CK82" s="167"/>
      <c r="CL82" s="167"/>
      <c r="CM82" s="167"/>
      <c r="CN82" s="167"/>
      <c r="CO82" s="167"/>
      <c r="CP82" s="167"/>
      <c r="CQ82" s="167"/>
      <c r="CR82" s="167"/>
      <c r="CS82" s="167"/>
      <c r="CT82" s="167"/>
      <c r="CU82" s="167"/>
      <c r="CV82" s="167"/>
      <c r="CW82" s="167"/>
      <c r="CX82" s="167"/>
      <c r="CY82" s="167"/>
      <c r="CZ82" s="167"/>
      <c r="DA82" s="167"/>
      <c r="DB82" s="167"/>
      <c r="DC82" s="167"/>
      <c r="DD82" s="167"/>
      <c r="DE82" s="167"/>
      <c r="DF82" s="167"/>
      <c r="DG82" s="167"/>
      <c r="DH82" s="167"/>
      <c r="DI82" s="167"/>
      <c r="DJ82" s="167"/>
      <c r="DK82" s="167"/>
      <c r="DL82" s="167"/>
      <c r="DM82" s="167"/>
      <c r="DN82" s="167"/>
      <c r="DO82" s="167"/>
      <c r="DP82" s="167"/>
      <c r="DQ82" s="167"/>
      <c r="DR82" s="167"/>
    </row>
    <row r="83" spans="1:122" s="4" customFormat="1" ht="17.149999999999999" customHeight="1" x14ac:dyDescent="0.3">
      <c r="B83" s="13" t="s">
        <v>41</v>
      </c>
      <c r="C83" s="13"/>
      <c r="D83" s="13"/>
      <c r="E83" s="132">
        <f>C51</f>
        <v>2022.89</v>
      </c>
      <c r="F83" s="134">
        <f>F51</f>
        <v>2022</v>
      </c>
      <c r="G83" s="601"/>
      <c r="H83" s="602"/>
      <c r="I83" s="603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7"/>
      <c r="BW83" s="167"/>
      <c r="BX83" s="167"/>
      <c r="BY83" s="167"/>
      <c r="BZ83" s="167"/>
      <c r="CA83" s="167"/>
      <c r="CB83" s="167"/>
      <c r="CC83" s="167"/>
      <c r="CD83" s="167"/>
      <c r="CE83" s="167"/>
      <c r="CF83" s="167"/>
      <c r="CG83" s="167"/>
      <c r="CH83" s="167"/>
      <c r="CI83" s="167"/>
      <c r="CJ83" s="167"/>
      <c r="CK83" s="167"/>
      <c r="CL83" s="167"/>
      <c r="CM83" s="167"/>
      <c r="CN83" s="167"/>
      <c r="CO83" s="167"/>
      <c r="CP83" s="167"/>
      <c r="CQ83" s="167"/>
      <c r="CR83" s="167"/>
      <c r="CS83" s="167"/>
      <c r="CT83" s="167"/>
      <c r="CU83" s="167"/>
      <c r="CV83" s="167"/>
      <c r="CW83" s="167"/>
      <c r="CX83" s="167"/>
      <c r="CY83" s="167"/>
      <c r="CZ83" s="167"/>
      <c r="DA83" s="167"/>
      <c r="DB83" s="167"/>
      <c r="DC83" s="167"/>
      <c r="DD83" s="167"/>
      <c r="DE83" s="167"/>
      <c r="DF83" s="167"/>
      <c r="DG83" s="167"/>
      <c r="DH83" s="167"/>
      <c r="DI83" s="167"/>
      <c r="DJ83" s="167"/>
      <c r="DK83" s="167"/>
      <c r="DL83" s="167"/>
      <c r="DM83" s="167"/>
      <c r="DN83" s="167"/>
      <c r="DO83" s="167"/>
      <c r="DP83" s="167"/>
      <c r="DQ83" s="167"/>
      <c r="DR83" s="167"/>
    </row>
    <row r="84" spans="1:122" s="4" customFormat="1" ht="17.149999999999999" customHeight="1" x14ac:dyDescent="0.3">
      <c r="B84" s="13"/>
      <c r="C84" s="13"/>
      <c r="D84" s="13"/>
      <c r="E84" s="41"/>
      <c r="F84" s="109"/>
      <c r="G84" s="604"/>
      <c r="H84" s="605"/>
      <c r="I84" s="606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167"/>
      <c r="BZ84" s="167"/>
      <c r="CA84" s="167"/>
      <c r="CB84" s="167"/>
      <c r="CC84" s="167"/>
      <c r="CD84" s="167"/>
      <c r="CE84" s="167"/>
      <c r="CF84" s="167"/>
      <c r="CG84" s="167"/>
      <c r="CH84" s="167"/>
      <c r="CI84" s="167"/>
      <c r="CJ84" s="167"/>
      <c r="CK84" s="167"/>
      <c r="CL84" s="167"/>
      <c r="CM84" s="167"/>
      <c r="CN84" s="167"/>
      <c r="CO84" s="167"/>
      <c r="CP84" s="167"/>
      <c r="CQ84" s="167"/>
      <c r="CR84" s="167"/>
      <c r="CS84" s="167"/>
      <c r="CT84" s="167"/>
      <c r="CU84" s="167"/>
      <c r="CV84" s="167"/>
      <c r="CW84" s="167"/>
      <c r="CX84" s="167"/>
      <c r="CY84" s="167"/>
      <c r="CZ84" s="167"/>
      <c r="DA84" s="167"/>
      <c r="DB84" s="167"/>
      <c r="DC84" s="167"/>
      <c r="DD84" s="167"/>
      <c r="DE84" s="167"/>
      <c r="DF84" s="167"/>
      <c r="DG84" s="167"/>
      <c r="DH84" s="167"/>
      <c r="DI84" s="167"/>
      <c r="DJ84" s="167"/>
      <c r="DK84" s="167"/>
      <c r="DL84" s="167"/>
      <c r="DM84" s="167"/>
      <c r="DN84" s="167"/>
      <c r="DO84" s="167"/>
      <c r="DP84" s="167"/>
      <c r="DQ84" s="167"/>
      <c r="DR84" s="167"/>
    </row>
    <row r="85" spans="1:122" s="4" customFormat="1" ht="17.149999999999999" customHeight="1" thickBot="1" x14ac:dyDescent="0.35">
      <c r="B85" s="35"/>
      <c r="C85" s="13"/>
      <c r="D85" s="13"/>
      <c r="E85" s="96" t="s">
        <v>109</v>
      </c>
      <c r="F85" s="32"/>
      <c r="G85" s="111"/>
      <c r="H85" s="20"/>
      <c r="I85" s="20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7"/>
      <c r="BW85" s="167"/>
      <c r="BX85" s="167"/>
      <c r="BY85" s="167"/>
      <c r="BZ85" s="167"/>
      <c r="CA85" s="167"/>
      <c r="CB85" s="167"/>
      <c r="CC85" s="167"/>
      <c r="CD85" s="167"/>
      <c r="CE85" s="167"/>
      <c r="CF85" s="167"/>
      <c r="CG85" s="167"/>
      <c r="CH85" s="167"/>
      <c r="CI85" s="167"/>
      <c r="CJ85" s="167"/>
      <c r="CK85" s="167"/>
      <c r="CL85" s="167"/>
      <c r="CM85" s="167"/>
      <c r="CN85" s="167"/>
      <c r="CO85" s="167"/>
      <c r="CP85" s="167"/>
      <c r="CQ85" s="167"/>
      <c r="CR85" s="167"/>
      <c r="CS85" s="167"/>
      <c r="CT85" s="167"/>
      <c r="CU85" s="167"/>
      <c r="CV85" s="167"/>
      <c r="CW85" s="167"/>
      <c r="CX85" s="167"/>
      <c r="CY85" s="167"/>
      <c r="CZ85" s="167"/>
      <c r="DA85" s="167"/>
      <c r="DB85" s="167"/>
      <c r="DC85" s="167"/>
      <c r="DD85" s="167"/>
      <c r="DE85" s="167"/>
      <c r="DF85" s="167"/>
      <c r="DG85" s="167"/>
      <c r="DH85" s="167"/>
      <c r="DI85" s="167"/>
      <c r="DJ85" s="167"/>
      <c r="DK85" s="167"/>
      <c r="DL85" s="167"/>
      <c r="DM85" s="167"/>
      <c r="DN85" s="167"/>
      <c r="DO85" s="167"/>
      <c r="DP85" s="167"/>
      <c r="DQ85" s="167"/>
      <c r="DR85" s="167"/>
    </row>
    <row r="86" spans="1:122" s="4" customFormat="1" ht="17.149999999999999" customHeight="1" thickBot="1" x14ac:dyDescent="0.35">
      <c r="B86" s="35"/>
      <c r="C86" s="13"/>
      <c r="D86" s="139" t="str">
        <f>B69&amp;" ADA Reasonable?"</f>
        <v>2024-25 ADA Reasonable?</v>
      </c>
      <c r="E86" s="44" t="s">
        <v>132</v>
      </c>
      <c r="F86" s="32"/>
      <c r="G86" s="607" t="s">
        <v>37</v>
      </c>
      <c r="H86" s="608"/>
      <c r="I86" s="609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167"/>
      <c r="BX86" s="167"/>
      <c r="BY86" s="167"/>
      <c r="BZ86" s="167"/>
      <c r="CA86" s="167"/>
      <c r="CB86" s="167"/>
      <c r="CC86" s="167"/>
      <c r="CD86" s="167"/>
      <c r="CE86" s="167"/>
      <c r="CF86" s="167"/>
      <c r="CG86" s="167"/>
      <c r="CH86" s="167"/>
      <c r="CI86" s="167"/>
      <c r="CJ86" s="167"/>
      <c r="CK86" s="167"/>
      <c r="CL86" s="167"/>
      <c r="CM86" s="167"/>
      <c r="CN86" s="167"/>
      <c r="CO86" s="167"/>
      <c r="CP86" s="167"/>
      <c r="CQ86" s="167"/>
      <c r="CR86" s="167"/>
      <c r="CS86" s="167"/>
      <c r="CT86" s="167"/>
      <c r="CU86" s="167"/>
      <c r="CV86" s="167"/>
      <c r="CW86" s="167"/>
      <c r="CX86" s="167"/>
      <c r="CY86" s="167"/>
      <c r="CZ86" s="167"/>
      <c r="DA86" s="167"/>
      <c r="DB86" s="167"/>
      <c r="DC86" s="167"/>
      <c r="DD86" s="167"/>
      <c r="DE86" s="167"/>
      <c r="DF86" s="167"/>
      <c r="DG86" s="167"/>
      <c r="DH86" s="167"/>
      <c r="DI86" s="167"/>
      <c r="DJ86" s="167"/>
      <c r="DK86" s="167"/>
      <c r="DL86" s="167"/>
      <c r="DM86" s="167"/>
      <c r="DN86" s="167"/>
      <c r="DO86" s="167"/>
      <c r="DP86" s="167"/>
      <c r="DQ86" s="167"/>
      <c r="DR86" s="167"/>
    </row>
    <row r="87" spans="1:122" s="4" customFormat="1" ht="17.149999999999999" customHeight="1" thickBot="1" x14ac:dyDescent="0.35">
      <c r="B87" s="23" t="str">
        <f>"2nd Subsequent Year "&amp;B69</f>
        <v>2nd Subsequent Year 2024-25</v>
      </c>
      <c r="C87" s="13"/>
      <c r="E87" s="31" t="s">
        <v>108</v>
      </c>
      <c r="F87" s="37" t="s">
        <v>38</v>
      </c>
      <c r="G87" s="137" t="s">
        <v>39</v>
      </c>
      <c r="H87" s="135"/>
      <c r="I87" s="136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7"/>
      <c r="BW87" s="167"/>
      <c r="BX87" s="167"/>
      <c r="BY87" s="167"/>
      <c r="BZ87" s="167"/>
      <c r="CA87" s="167"/>
      <c r="CB87" s="167"/>
      <c r="CC87" s="167"/>
      <c r="CD87" s="167"/>
      <c r="CE87" s="167"/>
      <c r="CF87" s="167"/>
      <c r="CG87" s="167"/>
      <c r="CH87" s="167"/>
      <c r="CI87" s="167"/>
      <c r="CJ87" s="167"/>
      <c r="CK87" s="167"/>
      <c r="CL87" s="167"/>
      <c r="CM87" s="167"/>
      <c r="CN87" s="167"/>
      <c r="CO87" s="167"/>
      <c r="CP87" s="167"/>
      <c r="CQ87" s="167"/>
      <c r="CR87" s="167"/>
      <c r="CS87" s="167"/>
      <c r="CT87" s="167"/>
      <c r="CU87" s="167"/>
      <c r="CV87" s="167"/>
      <c r="CW87" s="167"/>
      <c r="CX87" s="167"/>
      <c r="CY87" s="167"/>
      <c r="CZ87" s="167"/>
      <c r="DA87" s="167"/>
      <c r="DB87" s="167"/>
      <c r="DC87" s="167"/>
      <c r="DD87" s="167"/>
      <c r="DE87" s="167"/>
      <c r="DF87" s="167"/>
      <c r="DG87" s="167"/>
      <c r="DH87" s="167"/>
      <c r="DI87" s="167"/>
      <c r="DJ87" s="167"/>
      <c r="DK87" s="167"/>
      <c r="DL87" s="167"/>
      <c r="DM87" s="167"/>
      <c r="DN87" s="167"/>
      <c r="DO87" s="167"/>
      <c r="DP87" s="167"/>
      <c r="DQ87" s="167"/>
      <c r="DR87" s="167"/>
    </row>
    <row r="88" spans="1:122" s="4" customFormat="1" ht="17.149999999999999" customHeight="1" x14ac:dyDescent="0.3">
      <c r="B88" s="13" t="s">
        <v>40</v>
      </c>
      <c r="C88" s="13"/>
      <c r="D88" s="13"/>
      <c r="E88" s="33">
        <f>E52</f>
        <v>0</v>
      </c>
      <c r="F88" s="33">
        <f>H52</f>
        <v>0</v>
      </c>
      <c r="G88" s="601"/>
      <c r="H88" s="602"/>
      <c r="I88" s="603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167"/>
      <c r="AV88" s="167"/>
      <c r="AW88" s="167"/>
      <c r="AX88" s="167"/>
      <c r="AY88" s="167"/>
      <c r="AZ88" s="167"/>
      <c r="BA88" s="167"/>
      <c r="BB88" s="167"/>
      <c r="BC88" s="167"/>
      <c r="BD88" s="167"/>
      <c r="BE88" s="167"/>
      <c r="BF88" s="167"/>
      <c r="BG88" s="167"/>
      <c r="BH88" s="167"/>
      <c r="BI88" s="167"/>
      <c r="BJ88" s="167"/>
      <c r="BK88" s="167"/>
      <c r="BL88" s="167"/>
      <c r="BM88" s="167"/>
      <c r="BN88" s="167"/>
      <c r="BO88" s="167"/>
      <c r="BP88" s="167"/>
      <c r="BQ88" s="167"/>
      <c r="BR88" s="167"/>
      <c r="BS88" s="167"/>
      <c r="BT88" s="167"/>
      <c r="BU88" s="167"/>
      <c r="BV88" s="167"/>
      <c r="BW88" s="167"/>
      <c r="BX88" s="167"/>
      <c r="BY88" s="167"/>
      <c r="BZ88" s="167"/>
      <c r="CA88" s="167"/>
      <c r="CB88" s="167"/>
      <c r="CC88" s="167"/>
      <c r="CD88" s="167"/>
      <c r="CE88" s="167"/>
      <c r="CF88" s="167"/>
      <c r="CG88" s="167"/>
      <c r="CH88" s="167"/>
      <c r="CI88" s="167"/>
      <c r="CJ88" s="167"/>
      <c r="CK88" s="167"/>
      <c r="CL88" s="167"/>
      <c r="CM88" s="167"/>
      <c r="CN88" s="167"/>
      <c r="CO88" s="167"/>
      <c r="CP88" s="167"/>
      <c r="CQ88" s="167"/>
      <c r="CR88" s="167"/>
      <c r="CS88" s="167"/>
      <c r="CT88" s="167"/>
      <c r="CU88" s="167"/>
      <c r="CV88" s="167"/>
      <c r="CW88" s="167"/>
      <c r="CX88" s="167"/>
      <c r="CY88" s="167"/>
      <c r="CZ88" s="167"/>
      <c r="DA88" s="167"/>
      <c r="DB88" s="167"/>
      <c r="DC88" s="167"/>
      <c r="DD88" s="167"/>
      <c r="DE88" s="167"/>
      <c r="DF88" s="167"/>
      <c r="DG88" s="167"/>
      <c r="DH88" s="167"/>
      <c r="DI88" s="167"/>
      <c r="DJ88" s="167"/>
      <c r="DK88" s="167"/>
      <c r="DL88" s="167"/>
      <c r="DM88" s="167"/>
      <c r="DN88" s="167"/>
      <c r="DO88" s="167"/>
      <c r="DP88" s="167"/>
      <c r="DQ88" s="167"/>
      <c r="DR88" s="167"/>
    </row>
    <row r="89" spans="1:122" s="4" customFormat="1" ht="17.149999999999999" customHeight="1" x14ac:dyDescent="0.3">
      <c r="B89" s="13" t="s">
        <v>110</v>
      </c>
      <c r="C89" s="13"/>
      <c r="D89" s="13"/>
      <c r="E89" s="538" t="str">
        <f>IF($E$53="Insufficient History","Insufficient History",IF(E88&lt;=$E$53,"Meets","Not Met"))</f>
        <v>Meets</v>
      </c>
      <c r="F89" s="538" t="str">
        <f>IF($H$53="Insufficient History","Insufficient History",IF(F88&lt;=$H$53,"Meets","Not Met"))</f>
        <v>Meets</v>
      </c>
      <c r="G89" s="601"/>
      <c r="H89" s="602"/>
      <c r="I89" s="603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167"/>
      <c r="AT89" s="167"/>
      <c r="AU89" s="167"/>
      <c r="AV89" s="167"/>
      <c r="AW89" s="167"/>
      <c r="AX89" s="167"/>
      <c r="AY89" s="167"/>
      <c r="AZ89" s="167"/>
      <c r="BA89" s="167"/>
      <c r="BB89" s="167"/>
      <c r="BC89" s="167"/>
      <c r="BD89" s="167"/>
      <c r="BE89" s="167"/>
      <c r="BF89" s="167"/>
      <c r="BG89" s="167"/>
      <c r="BH89" s="167"/>
      <c r="BI89" s="167"/>
      <c r="BJ89" s="167"/>
      <c r="BK89" s="167"/>
      <c r="BL89" s="167"/>
      <c r="BM89" s="167"/>
      <c r="BN89" s="167"/>
      <c r="BO89" s="167"/>
      <c r="BP89" s="167"/>
      <c r="BQ89" s="167"/>
      <c r="BR89" s="167"/>
      <c r="BS89" s="167"/>
      <c r="BT89" s="167"/>
      <c r="BU89" s="167"/>
      <c r="BV89" s="167"/>
      <c r="BW89" s="167"/>
      <c r="BX89" s="167"/>
      <c r="BY89" s="167"/>
      <c r="BZ89" s="167"/>
      <c r="CA89" s="167"/>
      <c r="CB89" s="167"/>
      <c r="CC89" s="167"/>
      <c r="CD89" s="167"/>
      <c r="CE89" s="167"/>
      <c r="CF89" s="167"/>
      <c r="CG89" s="167"/>
      <c r="CH89" s="167"/>
      <c r="CI89" s="167"/>
      <c r="CJ89" s="167"/>
      <c r="CK89" s="167"/>
      <c r="CL89" s="167"/>
      <c r="CM89" s="167"/>
      <c r="CN89" s="167"/>
      <c r="CO89" s="167"/>
      <c r="CP89" s="167"/>
      <c r="CQ89" s="167"/>
      <c r="CR89" s="167"/>
      <c r="CS89" s="167"/>
      <c r="CT89" s="167"/>
      <c r="CU89" s="167"/>
      <c r="CV89" s="167"/>
      <c r="CW89" s="167"/>
      <c r="CX89" s="167"/>
      <c r="CY89" s="167"/>
      <c r="CZ89" s="167"/>
      <c r="DA89" s="167"/>
      <c r="DB89" s="167"/>
      <c r="DC89" s="167"/>
      <c r="DD89" s="167"/>
      <c r="DE89" s="167"/>
      <c r="DF89" s="167"/>
      <c r="DG89" s="167"/>
      <c r="DH89" s="167"/>
      <c r="DI89" s="167"/>
      <c r="DJ89" s="167"/>
      <c r="DK89" s="167"/>
      <c r="DL89" s="167"/>
      <c r="DM89" s="167"/>
      <c r="DN89" s="167"/>
      <c r="DO89" s="167"/>
      <c r="DP89" s="167"/>
      <c r="DQ89" s="167"/>
      <c r="DR89" s="167"/>
    </row>
    <row r="90" spans="1:122" s="4" customFormat="1" ht="17.149999999999999" customHeight="1" x14ac:dyDescent="0.3">
      <c r="B90" s="13" t="s">
        <v>41</v>
      </c>
      <c r="C90" s="13"/>
      <c r="D90" s="13"/>
      <c r="E90" s="132">
        <f>C52</f>
        <v>2022.89</v>
      </c>
      <c r="F90" s="134">
        <f>F52</f>
        <v>2022</v>
      </c>
      <c r="G90" s="601"/>
      <c r="H90" s="602"/>
      <c r="I90" s="603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167"/>
      <c r="AT90" s="167"/>
      <c r="AU90" s="167"/>
      <c r="AV90" s="167"/>
      <c r="AW90" s="167"/>
      <c r="AX90" s="167"/>
      <c r="AY90" s="167"/>
      <c r="AZ90" s="167"/>
      <c r="BA90" s="167"/>
      <c r="BB90" s="167"/>
      <c r="BC90" s="167"/>
      <c r="BD90" s="167"/>
      <c r="BE90" s="167"/>
      <c r="BF90" s="167"/>
      <c r="BG90" s="167"/>
      <c r="BH90" s="167"/>
      <c r="BI90" s="167"/>
      <c r="BJ90" s="167"/>
      <c r="BK90" s="167"/>
      <c r="BL90" s="167"/>
      <c r="BM90" s="167"/>
      <c r="BN90" s="167"/>
      <c r="BO90" s="167"/>
      <c r="BP90" s="167"/>
      <c r="BQ90" s="167"/>
      <c r="BR90" s="167"/>
      <c r="BS90" s="167"/>
      <c r="BT90" s="167"/>
      <c r="BU90" s="167"/>
      <c r="BV90" s="167"/>
      <c r="BW90" s="167"/>
      <c r="BX90" s="167"/>
      <c r="BY90" s="167"/>
      <c r="BZ90" s="167"/>
      <c r="CA90" s="167"/>
      <c r="CB90" s="167"/>
      <c r="CC90" s="167"/>
      <c r="CD90" s="167"/>
      <c r="CE90" s="167"/>
      <c r="CF90" s="167"/>
      <c r="CG90" s="167"/>
      <c r="CH90" s="167"/>
      <c r="CI90" s="167"/>
      <c r="CJ90" s="167"/>
      <c r="CK90" s="167"/>
      <c r="CL90" s="167"/>
      <c r="CM90" s="167"/>
      <c r="CN90" s="167"/>
      <c r="CO90" s="167"/>
      <c r="CP90" s="167"/>
      <c r="CQ90" s="167"/>
      <c r="CR90" s="167"/>
      <c r="CS90" s="167"/>
      <c r="CT90" s="167"/>
      <c r="CU90" s="167"/>
      <c r="CV90" s="167"/>
      <c r="CW90" s="167"/>
      <c r="CX90" s="167"/>
      <c r="CY90" s="167"/>
      <c r="CZ90" s="167"/>
      <c r="DA90" s="167"/>
      <c r="DB90" s="167"/>
      <c r="DC90" s="167"/>
      <c r="DD90" s="167"/>
      <c r="DE90" s="167"/>
      <c r="DF90" s="167"/>
      <c r="DG90" s="167"/>
      <c r="DH90" s="167"/>
      <c r="DI90" s="167"/>
      <c r="DJ90" s="167"/>
      <c r="DK90" s="167"/>
      <c r="DL90" s="167"/>
      <c r="DM90" s="167"/>
      <c r="DN90" s="167"/>
      <c r="DO90" s="167"/>
      <c r="DP90" s="167"/>
      <c r="DQ90" s="167"/>
      <c r="DR90" s="167"/>
    </row>
    <row r="91" spans="1:122" s="4" customFormat="1" ht="17.149999999999999" customHeight="1" x14ac:dyDescent="0.3">
      <c r="B91" s="15"/>
      <c r="E91" s="14"/>
      <c r="F91" s="12"/>
      <c r="G91" s="604"/>
      <c r="H91" s="605"/>
      <c r="I91" s="606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7"/>
      <c r="AT91" s="167"/>
      <c r="AU91" s="167"/>
      <c r="AV91" s="167"/>
      <c r="AW91" s="167"/>
      <c r="AX91" s="167"/>
      <c r="AY91" s="167"/>
      <c r="AZ91" s="167"/>
      <c r="BA91" s="167"/>
      <c r="BB91" s="167"/>
      <c r="BC91" s="167"/>
      <c r="BD91" s="167"/>
      <c r="BE91" s="167"/>
      <c r="BF91" s="167"/>
      <c r="BG91" s="167"/>
      <c r="BH91" s="167"/>
      <c r="BI91" s="167"/>
      <c r="BJ91" s="167"/>
      <c r="BK91" s="167"/>
      <c r="BL91" s="167"/>
      <c r="BM91" s="167"/>
      <c r="BN91" s="167"/>
      <c r="BO91" s="167"/>
      <c r="BP91" s="167"/>
      <c r="BQ91" s="167"/>
      <c r="BR91" s="167"/>
      <c r="BS91" s="167"/>
      <c r="BT91" s="167"/>
      <c r="BU91" s="167"/>
      <c r="BV91" s="167"/>
      <c r="BW91" s="167"/>
      <c r="BX91" s="167"/>
      <c r="BY91" s="167"/>
      <c r="BZ91" s="167"/>
      <c r="CA91" s="167"/>
      <c r="CB91" s="167"/>
      <c r="CC91" s="167"/>
      <c r="CD91" s="167"/>
      <c r="CE91" s="167"/>
      <c r="CF91" s="167"/>
      <c r="CG91" s="167"/>
      <c r="CH91" s="167"/>
      <c r="CI91" s="167"/>
      <c r="CJ91" s="167"/>
      <c r="CK91" s="167"/>
      <c r="CL91" s="167"/>
      <c r="CM91" s="167"/>
      <c r="CN91" s="167"/>
      <c r="CO91" s="167"/>
      <c r="CP91" s="167"/>
      <c r="CQ91" s="167"/>
      <c r="CR91" s="167"/>
      <c r="CS91" s="167"/>
      <c r="CT91" s="167"/>
      <c r="CU91" s="167"/>
      <c r="CV91" s="167"/>
      <c r="CW91" s="167"/>
      <c r="CX91" s="167"/>
      <c r="CY91" s="167"/>
      <c r="CZ91" s="167"/>
      <c r="DA91" s="167"/>
      <c r="DB91" s="167"/>
      <c r="DC91" s="167"/>
      <c r="DD91" s="167"/>
      <c r="DE91" s="167"/>
      <c r="DF91" s="167"/>
      <c r="DG91" s="167"/>
      <c r="DH91" s="167"/>
      <c r="DI91" s="167"/>
      <c r="DJ91" s="167"/>
      <c r="DK91" s="167"/>
      <c r="DL91" s="167"/>
      <c r="DM91" s="167"/>
      <c r="DN91" s="167"/>
      <c r="DO91" s="167"/>
      <c r="DP91" s="167"/>
      <c r="DQ91" s="167"/>
      <c r="DR91" s="167"/>
    </row>
    <row r="92" spans="1:122" s="64" customFormat="1" ht="19.5" customHeight="1" x14ac:dyDescent="0.25">
      <c r="A92" s="60" t="s">
        <v>120</v>
      </c>
      <c r="B92" s="61"/>
      <c r="C92" s="61"/>
      <c r="D92" s="62"/>
      <c r="E92" s="62"/>
      <c r="F92" s="63"/>
      <c r="G92" s="61"/>
      <c r="H92" s="61"/>
      <c r="I92" s="61"/>
      <c r="J92" s="61"/>
      <c r="K92" s="216"/>
      <c r="L92" s="216"/>
      <c r="M92" s="216"/>
      <c r="N92" s="216"/>
      <c r="O92" s="216"/>
      <c r="P92" s="216"/>
      <c r="Q92" s="216"/>
      <c r="R92" s="216"/>
      <c r="S92" s="216"/>
      <c r="T92" s="216"/>
      <c r="U92" s="216"/>
      <c r="V92" s="216"/>
      <c r="W92" s="216"/>
      <c r="X92" s="216"/>
      <c r="Y92" s="216"/>
      <c r="Z92" s="216"/>
      <c r="AA92" s="216"/>
      <c r="AB92" s="216"/>
      <c r="AC92" s="216"/>
      <c r="AD92" s="216"/>
      <c r="AE92" s="216"/>
      <c r="AF92" s="216"/>
      <c r="AG92" s="216"/>
      <c r="AH92" s="216"/>
      <c r="AI92" s="216"/>
      <c r="AJ92" s="216"/>
      <c r="AK92" s="216"/>
      <c r="AL92" s="216"/>
      <c r="AM92" s="216"/>
      <c r="AN92" s="216"/>
      <c r="AO92" s="216"/>
      <c r="AP92" s="216"/>
      <c r="AQ92" s="216"/>
      <c r="AR92" s="216"/>
      <c r="AS92" s="216"/>
      <c r="AT92" s="216"/>
      <c r="AU92" s="216"/>
      <c r="AV92" s="216"/>
      <c r="AW92" s="216"/>
      <c r="AX92" s="216"/>
      <c r="AY92" s="216"/>
      <c r="AZ92" s="216"/>
      <c r="BA92" s="216"/>
      <c r="BB92" s="216"/>
      <c r="BC92" s="216"/>
      <c r="BD92" s="216"/>
      <c r="BE92" s="216"/>
      <c r="BF92" s="216"/>
      <c r="BG92" s="216"/>
      <c r="BH92" s="216"/>
      <c r="BI92" s="216"/>
      <c r="BJ92" s="216"/>
      <c r="BK92" s="216"/>
      <c r="BL92" s="216"/>
      <c r="BM92" s="216"/>
      <c r="BN92" s="216"/>
      <c r="BO92" s="216"/>
      <c r="BP92" s="216"/>
      <c r="BQ92" s="216"/>
      <c r="BR92" s="216"/>
      <c r="BS92" s="216"/>
      <c r="BT92" s="216"/>
      <c r="BU92" s="216"/>
      <c r="BV92" s="216"/>
      <c r="BW92" s="216"/>
      <c r="BX92" s="216"/>
      <c r="BY92" s="216"/>
      <c r="BZ92" s="216"/>
      <c r="CA92" s="216"/>
      <c r="CB92" s="216"/>
      <c r="CC92" s="216"/>
      <c r="CD92" s="216"/>
      <c r="CE92" s="216"/>
      <c r="CF92" s="216"/>
      <c r="CG92" s="216"/>
      <c r="CH92" s="216"/>
      <c r="CI92" s="216"/>
      <c r="CJ92" s="216"/>
      <c r="CK92" s="216"/>
      <c r="CL92" s="216"/>
      <c r="CM92" s="216"/>
      <c r="CN92" s="216"/>
      <c r="CO92" s="216"/>
      <c r="CP92" s="216"/>
      <c r="CQ92" s="216"/>
      <c r="CR92" s="216"/>
      <c r="CS92" s="216"/>
      <c r="CT92" s="216"/>
      <c r="CU92" s="216"/>
      <c r="CV92" s="216"/>
      <c r="CW92" s="216"/>
      <c r="CX92" s="216"/>
      <c r="CY92" s="216"/>
      <c r="CZ92" s="216"/>
      <c r="DA92" s="216"/>
      <c r="DB92" s="216"/>
      <c r="DC92" s="216"/>
      <c r="DD92" s="216"/>
      <c r="DE92" s="216"/>
      <c r="DF92" s="216"/>
      <c r="DG92" s="216"/>
      <c r="DH92" s="216"/>
      <c r="DI92" s="216"/>
      <c r="DJ92" s="216"/>
      <c r="DK92" s="216"/>
      <c r="DL92" s="216"/>
      <c r="DM92" s="216"/>
      <c r="DN92" s="216"/>
      <c r="DO92" s="216"/>
      <c r="DP92" s="216"/>
      <c r="DQ92" s="216"/>
      <c r="DR92" s="216"/>
    </row>
    <row r="93" spans="1:122" s="72" customFormat="1" ht="8.25" customHeight="1" thickBot="1" x14ac:dyDescent="0.3">
      <c r="A93" s="71"/>
      <c r="B93" s="118"/>
      <c r="C93" s="118"/>
      <c r="D93" s="119"/>
      <c r="E93" s="119"/>
      <c r="F93" s="120"/>
      <c r="G93" s="118"/>
      <c r="H93" s="118"/>
      <c r="I93" s="118"/>
      <c r="J93" s="1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8"/>
      <c r="AX93" s="218"/>
      <c r="AY93" s="218"/>
      <c r="AZ93" s="218"/>
      <c r="BA93" s="218"/>
      <c r="BB93" s="218"/>
      <c r="BC93" s="218"/>
      <c r="BD93" s="218"/>
      <c r="BE93" s="218"/>
      <c r="BF93" s="218"/>
      <c r="BG93" s="218"/>
      <c r="BH93" s="218"/>
      <c r="BI93" s="218"/>
      <c r="BJ93" s="218"/>
      <c r="BK93" s="218"/>
      <c r="BL93" s="218"/>
      <c r="BM93" s="218"/>
      <c r="BN93" s="218"/>
      <c r="BO93" s="218"/>
      <c r="BP93" s="218"/>
      <c r="BQ93" s="218"/>
      <c r="BR93" s="218"/>
      <c r="BS93" s="218"/>
      <c r="BT93" s="218"/>
      <c r="BU93" s="218"/>
      <c r="BV93" s="218"/>
      <c r="BW93" s="218"/>
      <c r="BX93" s="218"/>
      <c r="BY93" s="218"/>
      <c r="BZ93" s="218"/>
      <c r="CA93" s="218"/>
      <c r="CB93" s="218"/>
      <c r="CC93" s="218"/>
      <c r="CD93" s="218"/>
      <c r="CE93" s="218"/>
      <c r="CF93" s="218"/>
      <c r="CG93" s="218"/>
      <c r="CH93" s="218"/>
      <c r="CI93" s="218"/>
      <c r="CJ93" s="218"/>
      <c r="CK93" s="218"/>
      <c r="CL93" s="218"/>
      <c r="CM93" s="218"/>
      <c r="CN93" s="218"/>
      <c r="CO93" s="218"/>
      <c r="CP93" s="218"/>
      <c r="CQ93" s="218"/>
      <c r="CR93" s="218"/>
      <c r="CS93" s="218"/>
      <c r="CT93" s="218"/>
      <c r="CU93" s="218"/>
      <c r="CV93" s="218"/>
      <c r="CW93" s="218"/>
      <c r="CX93" s="218"/>
      <c r="CY93" s="218"/>
      <c r="CZ93" s="218"/>
      <c r="DA93" s="218"/>
      <c r="DB93" s="218"/>
      <c r="DC93" s="218"/>
      <c r="DD93" s="218"/>
      <c r="DE93" s="218"/>
      <c r="DF93" s="218"/>
      <c r="DG93" s="218"/>
      <c r="DH93" s="218"/>
      <c r="DI93" s="218"/>
      <c r="DJ93" s="218"/>
      <c r="DK93" s="218"/>
      <c r="DL93" s="218"/>
      <c r="DM93" s="218"/>
      <c r="DN93" s="218"/>
      <c r="DO93" s="218"/>
      <c r="DP93" s="218"/>
      <c r="DQ93" s="218"/>
      <c r="DR93" s="218"/>
    </row>
    <row r="94" spans="1:122" ht="17.149999999999999" customHeight="1" x14ac:dyDescent="0.3">
      <c r="A94" s="17"/>
      <c r="B94" s="632" t="s">
        <v>146</v>
      </c>
      <c r="C94" s="632"/>
      <c r="D94" s="632"/>
      <c r="E94" s="632"/>
      <c r="F94" s="632"/>
      <c r="H94" s="587" t="s">
        <v>239</v>
      </c>
      <c r="I94" s="588"/>
      <c r="J94" s="589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  <c r="AA94" s="155"/>
      <c r="AB94" s="155"/>
      <c r="AC94" s="155"/>
      <c r="AD94" s="155"/>
      <c r="AE94" s="155"/>
      <c r="AF94" s="155"/>
      <c r="AG94" s="155"/>
      <c r="AH94" s="155"/>
      <c r="AI94" s="155"/>
      <c r="AJ94" s="155"/>
      <c r="AK94" s="155"/>
      <c r="AL94" s="155"/>
      <c r="AM94" s="155"/>
      <c r="AN94" s="155"/>
      <c r="AO94" s="155"/>
      <c r="AP94" s="155"/>
      <c r="AQ94" s="155"/>
      <c r="AR94" s="155"/>
      <c r="AS94" s="155"/>
      <c r="AT94" s="155"/>
      <c r="AU94" s="155"/>
      <c r="AV94" s="155"/>
      <c r="AW94" s="155"/>
      <c r="AX94" s="155"/>
      <c r="AY94" s="155"/>
      <c r="AZ94" s="155"/>
      <c r="BA94" s="155"/>
      <c r="BB94" s="155"/>
      <c r="BC94" s="155"/>
      <c r="BD94" s="155"/>
      <c r="BE94" s="155"/>
      <c r="BF94" s="155"/>
      <c r="BG94" s="155"/>
      <c r="BH94" s="155"/>
      <c r="BI94" s="155"/>
      <c r="BJ94" s="155"/>
      <c r="BK94" s="155"/>
      <c r="BL94" s="155"/>
      <c r="BM94" s="155"/>
      <c r="BN94" s="155"/>
      <c r="BO94" s="155"/>
      <c r="BP94" s="155"/>
      <c r="BQ94" s="155"/>
      <c r="BR94" s="155"/>
      <c r="BS94" s="155"/>
      <c r="BT94" s="155"/>
      <c r="BU94" s="155"/>
      <c r="BV94" s="155"/>
      <c r="BW94" s="155"/>
      <c r="BX94" s="155"/>
      <c r="BY94" s="155"/>
      <c r="BZ94" s="155"/>
      <c r="CA94" s="155"/>
      <c r="CB94" s="155"/>
      <c r="CC94" s="155"/>
      <c r="CD94" s="155"/>
      <c r="CE94" s="155"/>
      <c r="CF94" s="155"/>
      <c r="CG94" s="155"/>
      <c r="CH94" s="155"/>
      <c r="CI94" s="155"/>
      <c r="CJ94" s="155"/>
      <c r="CK94" s="155"/>
      <c r="CL94" s="155"/>
      <c r="CM94" s="155"/>
      <c r="CN94" s="155"/>
      <c r="CO94" s="155"/>
      <c r="CP94" s="155"/>
      <c r="CQ94" s="155"/>
      <c r="CR94" s="155"/>
      <c r="CS94" s="155"/>
      <c r="CT94" s="155"/>
      <c r="CU94" s="155"/>
      <c r="CV94" s="155"/>
      <c r="CW94" s="155"/>
      <c r="CX94" s="155"/>
      <c r="CY94" s="155"/>
      <c r="CZ94" s="155"/>
      <c r="DA94" s="155"/>
      <c r="DB94" s="155"/>
      <c r="DC94" s="155"/>
      <c r="DD94" s="155"/>
      <c r="DE94" s="155"/>
      <c r="DF94" s="155"/>
      <c r="DG94" s="155"/>
      <c r="DH94" s="155"/>
      <c r="DI94" s="155"/>
      <c r="DJ94" s="155"/>
      <c r="DK94" s="155"/>
      <c r="DL94" s="155"/>
      <c r="DM94" s="155"/>
      <c r="DN94" s="155"/>
      <c r="DO94" s="155"/>
      <c r="DP94" s="155"/>
      <c r="DQ94" s="155"/>
      <c r="DR94" s="155"/>
    </row>
    <row r="95" spans="1:122" ht="17.149999999999999" customHeight="1" x14ac:dyDescent="0.3">
      <c r="A95" s="17"/>
      <c r="B95" s="632"/>
      <c r="C95" s="632"/>
      <c r="D95" s="632"/>
      <c r="E95" s="632"/>
      <c r="F95" s="632"/>
      <c r="G95" s="495"/>
      <c r="H95" s="496" t="str">
        <f>B107</f>
        <v>2022-23</v>
      </c>
      <c r="I95" s="497" t="str">
        <f>B108</f>
        <v>2023-24</v>
      </c>
      <c r="J95" s="498" t="str">
        <f>B109</f>
        <v>2024-25</v>
      </c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  <c r="AD95" s="155"/>
      <c r="AE95" s="155"/>
      <c r="AF95" s="155"/>
      <c r="AG95" s="155"/>
      <c r="AH95" s="155"/>
      <c r="AI95" s="155"/>
      <c r="AJ95" s="155"/>
      <c r="AK95" s="155"/>
      <c r="AL95" s="155"/>
      <c r="AM95" s="155"/>
      <c r="AN95" s="155"/>
      <c r="AO95" s="155"/>
      <c r="AP95" s="155"/>
      <c r="AQ95" s="155"/>
      <c r="AR95" s="155"/>
      <c r="AS95" s="155"/>
      <c r="AT95" s="155"/>
      <c r="AU95" s="155"/>
      <c r="AV95" s="155"/>
      <c r="AW95" s="155"/>
      <c r="AX95" s="155"/>
      <c r="AY95" s="155"/>
      <c r="AZ95" s="155"/>
      <c r="BA95" s="155"/>
      <c r="BB95" s="155"/>
      <c r="BC95" s="155"/>
      <c r="BD95" s="155"/>
      <c r="BE95" s="155"/>
      <c r="BF95" s="155"/>
      <c r="BG95" s="155"/>
      <c r="BH95" s="155"/>
      <c r="BI95" s="155"/>
      <c r="BJ95" s="155"/>
      <c r="BK95" s="155"/>
      <c r="BL95" s="155"/>
      <c r="BM95" s="155"/>
      <c r="BN95" s="155"/>
      <c r="BO95" s="155"/>
      <c r="BP95" s="155"/>
      <c r="BQ95" s="155"/>
      <c r="BR95" s="155"/>
      <c r="BS95" s="155"/>
      <c r="BT95" s="155"/>
      <c r="BU95" s="155"/>
      <c r="BV95" s="155"/>
      <c r="BW95" s="155"/>
      <c r="BX95" s="155"/>
      <c r="BY95" s="155"/>
      <c r="BZ95" s="155"/>
      <c r="CA95" s="155"/>
      <c r="CB95" s="155"/>
      <c r="CC95" s="155"/>
      <c r="CD95" s="155"/>
      <c r="CE95" s="155"/>
      <c r="CF95" s="155"/>
      <c r="CG95" s="155"/>
      <c r="CH95" s="155"/>
      <c r="CI95" s="155"/>
      <c r="CJ95" s="155"/>
      <c r="CK95" s="155"/>
      <c r="CL95" s="155"/>
      <c r="CM95" s="155"/>
      <c r="CN95" s="155"/>
      <c r="CO95" s="155"/>
      <c r="CP95" s="155"/>
      <c r="CQ95" s="155"/>
      <c r="CR95" s="155"/>
      <c r="CS95" s="155"/>
      <c r="CT95" s="155"/>
      <c r="CU95" s="155"/>
      <c r="CV95" s="155"/>
      <c r="CW95" s="155"/>
      <c r="CX95" s="155"/>
      <c r="CY95" s="155"/>
      <c r="CZ95" s="155"/>
      <c r="DA95" s="155"/>
      <c r="DB95" s="155"/>
      <c r="DC95" s="155"/>
      <c r="DD95" s="155"/>
      <c r="DE95" s="155"/>
      <c r="DF95" s="155"/>
      <c r="DG95" s="155"/>
      <c r="DH95" s="155"/>
      <c r="DI95" s="155"/>
      <c r="DJ95" s="155"/>
      <c r="DK95" s="155"/>
      <c r="DL95" s="155"/>
      <c r="DM95" s="155"/>
      <c r="DN95" s="155"/>
      <c r="DO95" s="155"/>
      <c r="DP95" s="155"/>
      <c r="DQ95" s="155"/>
      <c r="DR95" s="155"/>
    </row>
    <row r="96" spans="1:122" ht="17.149999999999999" customHeight="1" thickBot="1" x14ac:dyDescent="0.35">
      <c r="A96" s="17"/>
      <c r="B96" s="112"/>
      <c r="C96" s="112"/>
      <c r="D96" s="112"/>
      <c r="E96" s="112"/>
      <c r="F96" s="102"/>
      <c r="G96" s="499"/>
      <c r="H96" s="500">
        <f>Data!C78</f>
        <v>0</v>
      </c>
      <c r="I96" s="501">
        <f>Data!D78</f>
        <v>0</v>
      </c>
      <c r="J96" s="502">
        <f>Data!E78</f>
        <v>0</v>
      </c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  <c r="AA96" s="155"/>
      <c r="AB96" s="155"/>
      <c r="AC96" s="155"/>
      <c r="AD96" s="155"/>
      <c r="AE96" s="155"/>
      <c r="AF96" s="155"/>
      <c r="AG96" s="155"/>
      <c r="AH96" s="155"/>
      <c r="AI96" s="155"/>
      <c r="AJ96" s="155"/>
      <c r="AK96" s="155"/>
      <c r="AL96" s="155"/>
      <c r="AM96" s="155"/>
      <c r="AN96" s="155"/>
      <c r="AO96" s="155"/>
      <c r="AP96" s="155"/>
      <c r="AQ96" s="155"/>
      <c r="AR96" s="155"/>
      <c r="AS96" s="155"/>
      <c r="AT96" s="155"/>
      <c r="AU96" s="155"/>
      <c r="AV96" s="155"/>
      <c r="AW96" s="155"/>
      <c r="AX96" s="155"/>
      <c r="AY96" s="155"/>
      <c r="AZ96" s="155"/>
      <c r="BA96" s="155"/>
      <c r="BB96" s="155"/>
      <c r="BC96" s="155"/>
      <c r="BD96" s="155"/>
      <c r="BE96" s="155"/>
      <c r="BF96" s="155"/>
      <c r="BG96" s="155"/>
      <c r="BH96" s="155"/>
      <c r="BI96" s="155"/>
      <c r="BJ96" s="155"/>
      <c r="BK96" s="155"/>
      <c r="BL96" s="155"/>
      <c r="BM96" s="155"/>
      <c r="BN96" s="155"/>
      <c r="BO96" s="155"/>
      <c r="BP96" s="155"/>
      <c r="BQ96" s="155"/>
      <c r="BR96" s="155"/>
      <c r="BS96" s="155"/>
      <c r="BT96" s="155"/>
      <c r="BU96" s="155"/>
      <c r="BV96" s="155"/>
      <c r="BW96" s="155"/>
      <c r="BX96" s="155"/>
      <c r="BY96" s="155"/>
      <c r="BZ96" s="155"/>
      <c r="CA96" s="155"/>
      <c r="CB96" s="155"/>
      <c r="CC96" s="155"/>
      <c r="CD96" s="155"/>
      <c r="CE96" s="155"/>
      <c r="CF96" s="155"/>
      <c r="CG96" s="155"/>
      <c r="CH96" s="155"/>
      <c r="CI96" s="155"/>
      <c r="CJ96" s="155"/>
      <c r="CK96" s="155"/>
      <c r="CL96" s="155"/>
      <c r="CM96" s="155"/>
      <c r="CN96" s="155"/>
      <c r="CO96" s="155"/>
      <c r="CP96" s="155"/>
      <c r="CQ96" s="155"/>
      <c r="CR96" s="155"/>
      <c r="CS96" s="155"/>
      <c r="CT96" s="155"/>
      <c r="CU96" s="155"/>
      <c r="CV96" s="155"/>
      <c r="CW96" s="155"/>
      <c r="CX96" s="155"/>
      <c r="CY96" s="155"/>
      <c r="CZ96" s="155"/>
      <c r="DA96" s="155"/>
      <c r="DB96" s="155"/>
      <c r="DC96" s="155"/>
      <c r="DD96" s="155"/>
      <c r="DE96" s="155"/>
      <c r="DF96" s="155"/>
      <c r="DG96" s="155"/>
      <c r="DH96" s="155"/>
      <c r="DI96" s="155"/>
      <c r="DJ96" s="155"/>
      <c r="DK96" s="155"/>
      <c r="DL96" s="155"/>
      <c r="DM96" s="155"/>
      <c r="DN96" s="155"/>
      <c r="DO96" s="155"/>
      <c r="DP96" s="155"/>
      <c r="DQ96" s="155"/>
      <c r="DR96" s="155"/>
    </row>
    <row r="97" spans="1:122" ht="15.5" thickBot="1" x14ac:dyDescent="0.35">
      <c r="A97" s="17"/>
      <c r="B97" s="101"/>
      <c r="D97" s="18"/>
      <c r="G97" s="39"/>
      <c r="H97" s="30"/>
      <c r="I97" s="39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55"/>
      <c r="AD97" s="155"/>
      <c r="AE97" s="155"/>
      <c r="AF97" s="155"/>
      <c r="AG97" s="155"/>
      <c r="AH97" s="155"/>
      <c r="AI97" s="155"/>
      <c r="AJ97" s="155"/>
      <c r="AK97" s="155"/>
      <c r="AL97" s="155"/>
      <c r="AM97" s="155"/>
      <c r="AN97" s="155"/>
      <c r="AO97" s="155"/>
      <c r="AP97" s="155"/>
      <c r="AQ97" s="155"/>
      <c r="AR97" s="155"/>
      <c r="AS97" s="155"/>
      <c r="AT97" s="155"/>
      <c r="AU97" s="155"/>
      <c r="AV97" s="155"/>
      <c r="AW97" s="155"/>
      <c r="AX97" s="155"/>
      <c r="AY97" s="155"/>
      <c r="AZ97" s="155"/>
      <c r="BA97" s="155"/>
      <c r="BB97" s="155"/>
      <c r="BC97" s="155"/>
      <c r="BD97" s="155"/>
      <c r="BE97" s="155"/>
      <c r="BF97" s="155"/>
      <c r="BG97" s="155"/>
      <c r="BH97" s="155"/>
      <c r="BI97" s="155"/>
      <c r="BJ97" s="155"/>
      <c r="BK97" s="155"/>
      <c r="BL97" s="155"/>
      <c r="BM97" s="155"/>
      <c r="BN97" s="155"/>
      <c r="BO97" s="155"/>
      <c r="BP97" s="155"/>
      <c r="BQ97" s="155"/>
      <c r="BR97" s="155"/>
      <c r="BS97" s="155"/>
      <c r="BT97" s="155"/>
      <c r="BU97" s="155"/>
      <c r="BV97" s="155"/>
      <c r="BW97" s="155"/>
      <c r="BX97" s="155"/>
      <c r="BY97" s="155"/>
      <c r="BZ97" s="155"/>
      <c r="CA97" s="155"/>
      <c r="CB97" s="155"/>
      <c r="CC97" s="155"/>
      <c r="CD97" s="155"/>
      <c r="CE97" s="155"/>
      <c r="CF97" s="155"/>
      <c r="CG97" s="155"/>
      <c r="CH97" s="155"/>
      <c r="CI97" s="155"/>
      <c r="CJ97" s="155"/>
      <c r="CK97" s="155"/>
      <c r="CL97" s="155"/>
      <c r="CM97" s="155"/>
      <c r="CN97" s="155"/>
      <c r="CO97" s="155"/>
      <c r="CP97" s="155"/>
      <c r="CQ97" s="155"/>
      <c r="CR97" s="155"/>
      <c r="CS97" s="155"/>
      <c r="CT97" s="155"/>
      <c r="CU97" s="155"/>
      <c r="CV97" s="155"/>
      <c r="CW97" s="155"/>
      <c r="CX97" s="155"/>
      <c r="CY97" s="155"/>
      <c r="CZ97" s="155"/>
      <c r="DA97" s="155"/>
      <c r="DB97" s="155"/>
      <c r="DC97" s="155"/>
      <c r="DD97" s="155"/>
      <c r="DE97" s="155"/>
      <c r="DF97" s="155"/>
      <c r="DG97" s="155"/>
      <c r="DH97" s="155"/>
      <c r="DI97" s="155"/>
      <c r="DJ97" s="155"/>
      <c r="DK97" s="155"/>
      <c r="DL97" s="155"/>
      <c r="DM97" s="155"/>
      <c r="DN97" s="155"/>
      <c r="DO97" s="155"/>
      <c r="DP97" s="155"/>
      <c r="DQ97" s="155"/>
      <c r="DR97" s="155"/>
    </row>
    <row r="98" spans="1:122" ht="29.25" customHeight="1" thickBot="1" x14ac:dyDescent="0.35">
      <c r="B98" s="644" t="s">
        <v>121</v>
      </c>
      <c r="C98" s="644"/>
      <c r="D98" s="645"/>
      <c r="E98" s="58" t="s">
        <v>115</v>
      </c>
      <c r="F98" s="32"/>
      <c r="G98" s="230" t="s">
        <v>42</v>
      </c>
      <c r="H98" s="231" t="str">
        <f>IF($C$17="Positive - Charter will meet it's financial obligations in current and 2 subsequent years","Yes","No")</f>
        <v>Yes</v>
      </c>
      <c r="I98" s="232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/>
      <c r="AP98" s="155"/>
      <c r="AQ98" s="155"/>
      <c r="AR98" s="155"/>
      <c r="AS98" s="155"/>
      <c r="AT98" s="155"/>
      <c r="AU98" s="155"/>
      <c r="AV98" s="155"/>
      <c r="AW98" s="155"/>
      <c r="AX98" s="155"/>
      <c r="AY98" s="155"/>
      <c r="AZ98" s="155"/>
      <c r="BA98" s="155"/>
      <c r="BB98" s="155"/>
      <c r="BC98" s="155"/>
      <c r="BD98" s="155"/>
      <c r="BE98" s="155"/>
      <c r="BF98" s="155"/>
      <c r="BG98" s="155"/>
      <c r="BH98" s="155"/>
      <c r="BI98" s="155"/>
      <c r="BJ98" s="155"/>
      <c r="BK98" s="155"/>
      <c r="BL98" s="155"/>
      <c r="BM98" s="155"/>
      <c r="BN98" s="155"/>
      <c r="BO98" s="155"/>
      <c r="BP98" s="155"/>
      <c r="BQ98" s="155"/>
      <c r="BR98" s="155"/>
      <c r="BS98" s="155"/>
      <c r="BT98" s="155"/>
      <c r="BU98" s="155"/>
      <c r="BV98" s="155"/>
      <c r="BW98" s="155"/>
      <c r="BX98" s="155"/>
      <c r="BY98" s="155"/>
      <c r="BZ98" s="155"/>
      <c r="CA98" s="155"/>
      <c r="CB98" s="155"/>
      <c r="CC98" s="155"/>
      <c r="CD98" s="155"/>
      <c r="CE98" s="155"/>
      <c r="CF98" s="155"/>
      <c r="CG98" s="155"/>
      <c r="CH98" s="155"/>
      <c r="CI98" s="155"/>
      <c r="CJ98" s="155"/>
      <c r="CK98" s="155"/>
      <c r="CL98" s="155"/>
      <c r="CM98" s="155"/>
      <c r="CN98" s="155"/>
      <c r="CO98" s="155"/>
      <c r="CP98" s="155"/>
      <c r="CQ98" s="155"/>
      <c r="CR98" s="155"/>
      <c r="CS98" s="155"/>
      <c r="CT98" s="155"/>
      <c r="CU98" s="155"/>
      <c r="CV98" s="155"/>
      <c r="CW98" s="155"/>
      <c r="CX98" s="155"/>
      <c r="CY98" s="155"/>
      <c r="CZ98" s="155"/>
      <c r="DA98" s="155"/>
      <c r="DB98" s="155"/>
      <c r="DC98" s="155"/>
      <c r="DD98" s="155"/>
      <c r="DE98" s="155"/>
      <c r="DF98" s="155"/>
      <c r="DG98" s="155"/>
      <c r="DH98" s="155"/>
      <c r="DI98" s="155"/>
      <c r="DJ98" s="155"/>
      <c r="DK98" s="155"/>
      <c r="DL98" s="155"/>
      <c r="DM98" s="155"/>
      <c r="DN98" s="155"/>
      <c r="DO98" s="155"/>
      <c r="DP98" s="155"/>
      <c r="DQ98" s="155"/>
      <c r="DR98" s="155"/>
    </row>
    <row r="99" spans="1:122" s="24" customFormat="1" ht="26.25" customHeight="1" x14ac:dyDescent="0.3">
      <c r="B99" s="234"/>
      <c r="C99" s="235"/>
      <c r="D99" s="236"/>
      <c r="E99" s="237"/>
      <c r="F99" s="238"/>
      <c r="G99" s="668" t="s">
        <v>116</v>
      </c>
      <c r="H99" s="668"/>
      <c r="I99" s="668"/>
      <c r="J99" s="668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  <c r="AG99" s="215"/>
      <c r="AH99" s="215"/>
      <c r="AI99" s="215"/>
      <c r="AJ99" s="215"/>
      <c r="AK99" s="215"/>
      <c r="AL99" s="215"/>
      <c r="AM99" s="215"/>
      <c r="AN99" s="215"/>
      <c r="AO99" s="215"/>
      <c r="AP99" s="215"/>
      <c r="AQ99" s="215"/>
      <c r="AR99" s="215"/>
      <c r="AS99" s="215"/>
      <c r="AT99" s="215"/>
      <c r="AU99" s="215"/>
      <c r="AV99" s="215"/>
      <c r="AW99" s="215"/>
      <c r="AX99" s="215"/>
      <c r="AY99" s="215"/>
      <c r="AZ99" s="215"/>
      <c r="BA99" s="215"/>
      <c r="BB99" s="215"/>
      <c r="BC99" s="215"/>
      <c r="BD99" s="215"/>
      <c r="BE99" s="215"/>
      <c r="BF99" s="215"/>
      <c r="BG99" s="215"/>
      <c r="BH99" s="215"/>
      <c r="BI99" s="215"/>
      <c r="BJ99" s="215"/>
      <c r="BK99" s="215"/>
      <c r="BL99" s="215"/>
      <c r="BM99" s="215"/>
      <c r="BN99" s="215"/>
      <c r="BO99" s="215"/>
      <c r="BP99" s="215"/>
      <c r="BQ99" s="215"/>
      <c r="BR99" s="215"/>
      <c r="BS99" s="215"/>
      <c r="BT99" s="215"/>
      <c r="BU99" s="215"/>
      <c r="BV99" s="215"/>
      <c r="BW99" s="215"/>
      <c r="BX99" s="215"/>
      <c r="BY99" s="215"/>
      <c r="BZ99" s="215"/>
      <c r="CA99" s="215"/>
      <c r="CB99" s="215"/>
      <c r="CC99" s="215"/>
      <c r="CD99" s="215"/>
      <c r="CE99" s="215"/>
      <c r="CF99" s="215"/>
      <c r="CG99" s="215"/>
      <c r="CH99" s="215"/>
      <c r="CI99" s="215"/>
      <c r="CJ99" s="215"/>
      <c r="CK99" s="215"/>
      <c r="CL99" s="215"/>
      <c r="CM99" s="215"/>
      <c r="CN99" s="215"/>
      <c r="CO99" s="215"/>
      <c r="CP99" s="215"/>
      <c r="CQ99" s="215"/>
      <c r="CR99" s="215"/>
      <c r="CS99" s="215"/>
      <c r="CT99" s="215"/>
      <c r="CU99" s="215"/>
      <c r="CV99" s="215"/>
      <c r="CW99" s="215"/>
      <c r="CX99" s="215"/>
      <c r="CY99" s="215"/>
      <c r="CZ99" s="215"/>
      <c r="DA99" s="215"/>
      <c r="DB99" s="215"/>
      <c r="DC99" s="215"/>
      <c r="DD99" s="215"/>
      <c r="DE99" s="215"/>
      <c r="DF99" s="215"/>
      <c r="DG99" s="215"/>
      <c r="DH99" s="215"/>
      <c r="DI99" s="215"/>
      <c r="DJ99" s="215"/>
      <c r="DK99" s="215"/>
      <c r="DL99" s="215"/>
      <c r="DM99" s="215"/>
      <c r="DN99" s="215"/>
      <c r="DO99" s="215"/>
      <c r="DP99" s="215"/>
      <c r="DQ99" s="215"/>
      <c r="DR99" s="215"/>
    </row>
    <row r="100" spans="1:122" s="24" customFormat="1" ht="12.75" customHeight="1" thickBot="1" x14ac:dyDescent="0.35">
      <c r="B100" s="234"/>
      <c r="C100" s="235"/>
      <c r="D100" s="236"/>
      <c r="E100" s="237"/>
      <c r="F100" s="238"/>
      <c r="G100" s="233"/>
      <c r="H100" s="233"/>
      <c r="I100" s="233"/>
      <c r="J100" s="233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  <c r="AG100" s="215"/>
      <c r="AH100" s="215"/>
      <c r="AI100" s="215"/>
      <c r="AJ100" s="215"/>
      <c r="AK100" s="215"/>
      <c r="AL100" s="215"/>
      <c r="AM100" s="215"/>
      <c r="AN100" s="215"/>
      <c r="AO100" s="215"/>
      <c r="AP100" s="215"/>
      <c r="AQ100" s="215"/>
      <c r="AR100" s="215"/>
      <c r="AS100" s="215"/>
      <c r="AT100" s="215"/>
      <c r="AU100" s="215"/>
      <c r="AV100" s="215"/>
      <c r="AW100" s="215"/>
      <c r="AX100" s="215"/>
      <c r="AY100" s="215"/>
      <c r="AZ100" s="215"/>
      <c r="BA100" s="215"/>
      <c r="BB100" s="215"/>
      <c r="BC100" s="215"/>
      <c r="BD100" s="215"/>
      <c r="BE100" s="215"/>
      <c r="BF100" s="215"/>
      <c r="BG100" s="215"/>
      <c r="BH100" s="215"/>
      <c r="BI100" s="215"/>
      <c r="BJ100" s="215"/>
      <c r="BK100" s="215"/>
      <c r="BL100" s="215"/>
      <c r="BM100" s="215"/>
      <c r="BN100" s="215"/>
      <c r="BO100" s="215"/>
      <c r="BP100" s="215"/>
      <c r="BQ100" s="215"/>
      <c r="BR100" s="215"/>
      <c r="BS100" s="215"/>
      <c r="BT100" s="215"/>
      <c r="BU100" s="215"/>
      <c r="BV100" s="215"/>
      <c r="BW100" s="215"/>
      <c r="BX100" s="215"/>
      <c r="BY100" s="215"/>
      <c r="BZ100" s="215"/>
      <c r="CA100" s="215"/>
      <c r="CB100" s="215"/>
      <c r="CC100" s="215"/>
      <c r="CD100" s="215"/>
      <c r="CE100" s="215"/>
      <c r="CF100" s="215"/>
      <c r="CG100" s="215"/>
      <c r="CH100" s="215"/>
      <c r="CI100" s="215"/>
      <c r="CJ100" s="215"/>
      <c r="CK100" s="215"/>
      <c r="CL100" s="215"/>
      <c r="CM100" s="215"/>
      <c r="CN100" s="215"/>
      <c r="CO100" s="215"/>
      <c r="CP100" s="215"/>
      <c r="CQ100" s="215"/>
      <c r="CR100" s="215"/>
      <c r="CS100" s="215"/>
      <c r="CT100" s="215"/>
      <c r="CU100" s="215"/>
      <c r="CV100" s="215"/>
      <c r="CW100" s="215"/>
      <c r="CX100" s="215"/>
      <c r="CY100" s="215"/>
      <c r="CZ100" s="215"/>
      <c r="DA100" s="215"/>
      <c r="DB100" s="215"/>
      <c r="DC100" s="215"/>
      <c r="DD100" s="215"/>
      <c r="DE100" s="215"/>
      <c r="DF100" s="215"/>
      <c r="DG100" s="215"/>
      <c r="DH100" s="215"/>
      <c r="DI100" s="215"/>
      <c r="DJ100" s="215"/>
      <c r="DK100" s="215"/>
      <c r="DL100" s="215"/>
      <c r="DM100" s="215"/>
      <c r="DN100" s="215"/>
      <c r="DO100" s="215"/>
      <c r="DP100" s="215"/>
      <c r="DQ100" s="215"/>
      <c r="DR100" s="215"/>
    </row>
    <row r="101" spans="1:122" ht="17.149999999999999" customHeight="1" thickBot="1" x14ac:dyDescent="0.35">
      <c r="A101" s="4"/>
      <c r="B101" s="239"/>
      <c r="C101" s="326" t="s">
        <v>241</v>
      </c>
      <c r="D101" s="620" t="s">
        <v>43</v>
      </c>
      <c r="E101" s="621"/>
      <c r="F101" s="621"/>
      <c r="G101" s="621"/>
      <c r="H101" s="621"/>
      <c r="I101" s="621"/>
      <c r="J101" s="622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5"/>
      <c r="Z101" s="155"/>
      <c r="AA101" s="155"/>
      <c r="AB101" s="155"/>
      <c r="AC101" s="155"/>
      <c r="AD101" s="155"/>
      <c r="AE101" s="155"/>
      <c r="AF101" s="155"/>
      <c r="AG101" s="155"/>
      <c r="AH101" s="155"/>
      <c r="AI101" s="155"/>
      <c r="AJ101" s="155"/>
      <c r="AK101" s="155"/>
      <c r="AL101" s="155"/>
      <c r="AM101" s="155"/>
      <c r="AN101" s="155"/>
      <c r="AO101" s="155"/>
      <c r="AP101" s="155"/>
      <c r="AQ101" s="155"/>
      <c r="AR101" s="155"/>
      <c r="AS101" s="155"/>
      <c r="AT101" s="155"/>
      <c r="AU101" s="155"/>
      <c r="AV101" s="155"/>
      <c r="AW101" s="155"/>
      <c r="AX101" s="155"/>
      <c r="AY101" s="155"/>
      <c r="AZ101" s="155"/>
      <c r="BA101" s="155"/>
      <c r="BB101" s="155"/>
      <c r="BC101" s="155"/>
      <c r="BD101" s="155"/>
      <c r="BE101" s="155"/>
      <c r="BF101" s="155"/>
      <c r="BG101" s="155"/>
      <c r="BH101" s="155"/>
      <c r="BI101" s="155"/>
      <c r="BJ101" s="155"/>
      <c r="BK101" s="155"/>
      <c r="BL101" s="155"/>
      <c r="BM101" s="155"/>
      <c r="BN101" s="155"/>
      <c r="BO101" s="155"/>
      <c r="BP101" s="155"/>
      <c r="BQ101" s="155"/>
      <c r="BR101" s="155"/>
      <c r="BS101" s="155"/>
      <c r="BT101" s="155"/>
      <c r="BU101" s="155"/>
      <c r="BV101" s="155"/>
      <c r="BW101" s="155"/>
      <c r="BX101" s="155"/>
      <c r="BY101" s="155"/>
      <c r="BZ101" s="155"/>
      <c r="CA101" s="155"/>
      <c r="CB101" s="155"/>
      <c r="CC101" s="155"/>
      <c r="CD101" s="155"/>
      <c r="CE101" s="155"/>
      <c r="CF101" s="155"/>
      <c r="CG101" s="155"/>
      <c r="CH101" s="155"/>
      <c r="CI101" s="155"/>
      <c r="CJ101" s="155"/>
      <c r="CK101" s="155"/>
      <c r="CL101" s="155"/>
      <c r="CM101" s="155"/>
      <c r="CN101" s="155"/>
      <c r="CO101" s="155"/>
      <c r="CP101" s="155"/>
      <c r="CQ101" s="155"/>
      <c r="CR101" s="155"/>
      <c r="CS101" s="155"/>
      <c r="CT101" s="155"/>
      <c r="CU101" s="155"/>
      <c r="CV101" s="155"/>
      <c r="CW101" s="155"/>
      <c r="CX101" s="155"/>
      <c r="CY101" s="155"/>
      <c r="CZ101" s="155"/>
      <c r="DA101" s="155"/>
      <c r="DB101" s="155"/>
      <c r="DC101" s="155"/>
      <c r="DD101" s="155"/>
      <c r="DE101" s="155"/>
      <c r="DF101" s="155"/>
      <c r="DG101" s="155"/>
      <c r="DH101" s="155"/>
      <c r="DI101" s="155"/>
      <c r="DJ101" s="155"/>
      <c r="DK101" s="155"/>
      <c r="DL101" s="155"/>
      <c r="DM101" s="155"/>
      <c r="DN101" s="155"/>
      <c r="DO101" s="155"/>
      <c r="DP101" s="155"/>
      <c r="DQ101" s="155"/>
      <c r="DR101" s="155"/>
    </row>
    <row r="102" spans="1:122" ht="17.149999999999999" customHeight="1" x14ac:dyDescent="0.3">
      <c r="B102" s="239"/>
      <c r="C102" s="239" t="s">
        <v>119</v>
      </c>
      <c r="D102" s="240" t="s">
        <v>44</v>
      </c>
      <c r="E102" s="241" t="s">
        <v>45</v>
      </c>
      <c r="F102" s="241" t="s">
        <v>46</v>
      </c>
      <c r="G102" s="241" t="s">
        <v>47</v>
      </c>
      <c r="H102" s="241" t="s">
        <v>48</v>
      </c>
      <c r="I102" s="241" t="s">
        <v>56</v>
      </c>
      <c r="J102" s="243" t="s">
        <v>49</v>
      </c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5"/>
      <c r="BC102" s="155"/>
      <c r="BD102" s="155"/>
      <c r="BE102" s="155"/>
      <c r="BF102" s="155"/>
      <c r="BG102" s="155"/>
      <c r="BH102" s="155"/>
      <c r="BI102" s="155"/>
      <c r="BJ102" s="155"/>
      <c r="BK102" s="155"/>
      <c r="BL102" s="155"/>
      <c r="BM102" s="155"/>
      <c r="BN102" s="155"/>
      <c r="BO102" s="155"/>
      <c r="BP102" s="155"/>
      <c r="BQ102" s="155"/>
      <c r="BR102" s="155"/>
      <c r="BS102" s="155"/>
      <c r="BT102" s="155"/>
      <c r="BU102" s="155"/>
      <c r="BV102" s="155"/>
      <c r="BW102" s="155"/>
      <c r="BX102" s="155"/>
      <c r="BY102" s="155"/>
      <c r="BZ102" s="155"/>
      <c r="CA102" s="155"/>
      <c r="CB102" s="155"/>
      <c r="CC102" s="155"/>
      <c r="CD102" s="155"/>
      <c r="CE102" s="155"/>
      <c r="CF102" s="155"/>
      <c r="CG102" s="155"/>
      <c r="CH102" s="155"/>
      <c r="CI102" s="155"/>
      <c r="CJ102" s="155"/>
      <c r="CK102" s="155"/>
      <c r="CL102" s="155"/>
      <c r="CM102" s="155"/>
      <c r="CN102" s="155"/>
      <c r="CO102" s="155"/>
      <c r="CP102" s="155"/>
      <c r="CQ102" s="155"/>
      <c r="CR102" s="155"/>
      <c r="CS102" s="155"/>
      <c r="CT102" s="155"/>
      <c r="CU102" s="155"/>
      <c r="CV102" s="155"/>
      <c r="CW102" s="155"/>
      <c r="CX102" s="155"/>
      <c r="CY102" s="155"/>
      <c r="CZ102" s="155"/>
      <c r="DA102" s="155"/>
      <c r="DB102" s="155"/>
      <c r="DC102" s="155"/>
      <c r="DD102" s="155"/>
      <c r="DE102" s="155"/>
      <c r="DF102" s="155"/>
      <c r="DG102" s="155"/>
      <c r="DH102" s="155"/>
      <c r="DI102" s="155"/>
      <c r="DJ102" s="155"/>
      <c r="DK102" s="155"/>
      <c r="DL102" s="155"/>
      <c r="DM102" s="155"/>
      <c r="DN102" s="155"/>
      <c r="DO102" s="155"/>
      <c r="DP102" s="155"/>
      <c r="DQ102" s="155"/>
      <c r="DR102" s="155"/>
    </row>
    <row r="103" spans="1:122" ht="17.149999999999999" customHeight="1" x14ac:dyDescent="0.3">
      <c r="B103" s="244"/>
      <c r="C103" s="244" t="s">
        <v>118</v>
      </c>
      <c r="D103" s="245" t="s">
        <v>51</v>
      </c>
      <c r="E103" s="246" t="s">
        <v>52</v>
      </c>
      <c r="F103" s="246" t="s">
        <v>53</v>
      </c>
      <c r="G103" s="242" t="s">
        <v>54</v>
      </c>
      <c r="H103" s="246" t="s">
        <v>55</v>
      </c>
      <c r="I103" s="494" t="s">
        <v>145</v>
      </c>
      <c r="J103" s="265" t="s">
        <v>57</v>
      </c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  <c r="AA103" s="155"/>
      <c r="AB103" s="155"/>
      <c r="AC103" s="155"/>
      <c r="AD103" s="155"/>
      <c r="AE103" s="155"/>
      <c r="AF103" s="155"/>
      <c r="AG103" s="155"/>
      <c r="AH103" s="155"/>
      <c r="AI103" s="155"/>
      <c r="AJ103" s="155"/>
      <c r="AK103" s="155"/>
      <c r="AL103" s="155"/>
      <c r="AM103" s="155"/>
      <c r="AN103" s="155"/>
      <c r="AO103" s="155"/>
      <c r="AP103" s="155"/>
      <c r="AQ103" s="155"/>
      <c r="AR103" s="155"/>
      <c r="AS103" s="155"/>
      <c r="AT103" s="155"/>
      <c r="AU103" s="155"/>
      <c r="AV103" s="155"/>
      <c r="AW103" s="155"/>
      <c r="AX103" s="155"/>
      <c r="AY103" s="155"/>
      <c r="AZ103" s="155"/>
      <c r="BA103" s="155"/>
      <c r="BB103" s="155"/>
      <c r="BC103" s="155"/>
      <c r="BD103" s="155"/>
      <c r="BE103" s="155"/>
      <c r="BF103" s="155"/>
      <c r="BG103" s="155"/>
      <c r="BH103" s="155"/>
      <c r="BI103" s="155"/>
      <c r="BJ103" s="155"/>
      <c r="BK103" s="155"/>
      <c r="BL103" s="155"/>
      <c r="BM103" s="155"/>
      <c r="BN103" s="155"/>
      <c r="BO103" s="155"/>
      <c r="BP103" s="155"/>
      <c r="BQ103" s="155"/>
      <c r="BR103" s="155"/>
      <c r="BS103" s="155"/>
      <c r="BT103" s="155"/>
      <c r="BU103" s="155"/>
      <c r="BV103" s="155"/>
      <c r="BW103" s="155"/>
      <c r="BX103" s="155"/>
      <c r="BY103" s="155"/>
      <c r="BZ103" s="155"/>
      <c r="CA103" s="155"/>
      <c r="CB103" s="155"/>
      <c r="CC103" s="155"/>
      <c r="CD103" s="155"/>
      <c r="CE103" s="155"/>
      <c r="CF103" s="155"/>
      <c r="CG103" s="155"/>
      <c r="CH103" s="155"/>
      <c r="CI103" s="155"/>
      <c r="CJ103" s="155"/>
      <c r="CK103" s="155"/>
      <c r="CL103" s="155"/>
      <c r="CM103" s="155"/>
      <c r="CN103" s="155"/>
      <c r="CO103" s="155"/>
      <c r="CP103" s="155"/>
      <c r="CQ103" s="155"/>
      <c r="CR103" s="155"/>
      <c r="CS103" s="155"/>
      <c r="CT103" s="155"/>
      <c r="CU103" s="155"/>
      <c r="CV103" s="155"/>
      <c r="CW103" s="155"/>
      <c r="CX103" s="155"/>
      <c r="CY103" s="155"/>
      <c r="CZ103" s="155"/>
      <c r="DA103" s="155"/>
      <c r="DB103" s="155"/>
      <c r="DC103" s="155"/>
      <c r="DD103" s="155"/>
      <c r="DE103" s="155"/>
      <c r="DF103" s="155"/>
      <c r="DG103" s="155"/>
      <c r="DH103" s="155"/>
      <c r="DI103" s="155"/>
      <c r="DJ103" s="155"/>
      <c r="DK103" s="155"/>
      <c r="DL103" s="155"/>
      <c r="DM103" s="155"/>
      <c r="DN103" s="155"/>
      <c r="DO103" s="155"/>
      <c r="DP103" s="155"/>
      <c r="DQ103" s="155"/>
      <c r="DR103" s="155"/>
    </row>
    <row r="104" spans="1:122" ht="17.149999999999999" customHeight="1" x14ac:dyDescent="0.3">
      <c r="A104" s="155"/>
      <c r="B104" s="247" t="str">
        <f t="shared" ref="B104:B109" si="5">B47</f>
        <v>2019-20</v>
      </c>
      <c r="C104" s="529"/>
      <c r="D104" s="523">
        <v>141150.57999999999</v>
      </c>
      <c r="E104" s="526">
        <v>25055439.719999999</v>
      </c>
      <c r="F104" s="523">
        <v>24678106.640000001</v>
      </c>
      <c r="G104" s="522">
        <f>+D104+E104-F104</f>
        <v>518483.65999999642</v>
      </c>
      <c r="H104" s="522">
        <f t="shared" ref="H104:H109" si="6">E104-F104</f>
        <v>377333.07999999821</v>
      </c>
      <c r="I104" s="402"/>
      <c r="J104" s="415" t="str">
        <f t="shared" ref="J104:J106" si="7">IF(H104&lt;0,-H104/F104,"no deficit")</f>
        <v>no deficit</v>
      </c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  <c r="AA104" s="155"/>
      <c r="AB104" s="155"/>
      <c r="AC104" s="155"/>
      <c r="AD104" s="155"/>
      <c r="AE104" s="155"/>
      <c r="AF104" s="155"/>
      <c r="AG104" s="155"/>
      <c r="AH104" s="155"/>
      <c r="AI104" s="155"/>
      <c r="AJ104" s="155"/>
      <c r="AK104" s="155"/>
      <c r="AL104" s="155"/>
      <c r="AM104" s="155"/>
      <c r="AN104" s="155"/>
      <c r="AO104" s="155"/>
      <c r="AP104" s="155"/>
      <c r="AQ104" s="155"/>
      <c r="AR104" s="155"/>
      <c r="AS104" s="155"/>
      <c r="AT104" s="155"/>
      <c r="AU104" s="155"/>
      <c r="AV104" s="155"/>
      <c r="AW104" s="155"/>
      <c r="AX104" s="155"/>
      <c r="AY104" s="155"/>
      <c r="AZ104" s="155"/>
      <c r="BA104" s="155"/>
      <c r="BB104" s="155"/>
      <c r="BC104" s="155"/>
      <c r="BD104" s="155"/>
      <c r="BE104" s="155"/>
      <c r="BF104" s="155"/>
      <c r="BG104" s="155"/>
      <c r="BH104" s="155"/>
      <c r="BI104" s="155"/>
      <c r="BJ104" s="155"/>
      <c r="BK104" s="155"/>
      <c r="BL104" s="155"/>
      <c r="BM104" s="155"/>
      <c r="BN104" s="155"/>
      <c r="BO104" s="155"/>
      <c r="BP104" s="155"/>
      <c r="BQ104" s="155"/>
      <c r="BR104" s="155"/>
      <c r="BS104" s="155"/>
      <c r="BT104" s="155"/>
      <c r="BU104" s="155"/>
      <c r="BV104" s="155"/>
      <c r="BW104" s="155"/>
      <c r="BX104" s="155"/>
      <c r="BY104" s="155"/>
      <c r="BZ104" s="155"/>
      <c r="CA104" s="155"/>
      <c r="CB104" s="155"/>
      <c r="CC104" s="155"/>
      <c r="CD104" s="155"/>
      <c r="CE104" s="155"/>
      <c r="CF104" s="155"/>
      <c r="CG104" s="155"/>
      <c r="CH104" s="155"/>
      <c r="CI104" s="155"/>
      <c r="CJ104" s="155"/>
      <c r="CK104" s="155"/>
      <c r="CL104" s="155"/>
      <c r="CM104" s="155"/>
      <c r="CN104" s="155"/>
      <c r="CO104" s="155"/>
      <c r="CP104" s="155"/>
      <c r="CQ104" s="155"/>
      <c r="CR104" s="155"/>
      <c r="CS104" s="155"/>
      <c r="CT104" s="155"/>
      <c r="CU104" s="155"/>
      <c r="CV104" s="155"/>
      <c r="CW104" s="155"/>
      <c r="CX104" s="155"/>
      <c r="CY104" s="155"/>
      <c r="CZ104" s="155"/>
      <c r="DA104" s="155"/>
      <c r="DB104" s="155"/>
      <c r="DC104" s="155"/>
      <c r="DD104" s="155"/>
      <c r="DE104" s="155"/>
      <c r="DF104" s="155"/>
      <c r="DG104" s="155"/>
      <c r="DH104" s="155"/>
      <c r="DI104" s="155"/>
      <c r="DJ104" s="155"/>
      <c r="DK104" s="155"/>
      <c r="DL104" s="155"/>
      <c r="DM104" s="155"/>
      <c r="DN104" s="155"/>
      <c r="DO104" s="155"/>
      <c r="DP104" s="155"/>
      <c r="DQ104" s="155"/>
      <c r="DR104" s="155"/>
    </row>
    <row r="105" spans="1:122" ht="17.149999999999999" customHeight="1" x14ac:dyDescent="0.3">
      <c r="A105" s="155"/>
      <c r="B105" s="247" t="str">
        <f t="shared" si="5"/>
        <v>2020-21</v>
      </c>
      <c r="C105" s="530"/>
      <c r="D105" s="524">
        <v>520033.24</v>
      </c>
      <c r="E105" s="524">
        <f>28009723.9-2865760</f>
        <v>25143963.899999999</v>
      </c>
      <c r="F105" s="523">
        <f>26420962.04-1841398</f>
        <v>24579564.039999999</v>
      </c>
      <c r="G105" s="522">
        <f>+D105+E105-F105</f>
        <v>1084433.0999999978</v>
      </c>
      <c r="H105" s="522">
        <f t="shared" si="6"/>
        <v>564399.8599999994</v>
      </c>
      <c r="I105" s="402"/>
      <c r="J105" s="415" t="str">
        <f t="shared" si="7"/>
        <v>no deficit</v>
      </c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U105" s="155"/>
      <c r="V105" s="155"/>
      <c r="W105" s="155"/>
      <c r="X105" s="155"/>
      <c r="Y105" s="155"/>
      <c r="Z105" s="155"/>
      <c r="AA105" s="155"/>
      <c r="AB105" s="155"/>
      <c r="AC105" s="155"/>
      <c r="AD105" s="155"/>
      <c r="AE105" s="155"/>
      <c r="AF105" s="155"/>
      <c r="AG105" s="155"/>
      <c r="AH105" s="155"/>
      <c r="AI105" s="155"/>
      <c r="AJ105" s="155"/>
      <c r="AK105" s="155"/>
      <c r="AL105" s="155"/>
      <c r="AM105" s="155"/>
      <c r="AN105" s="155"/>
      <c r="AO105" s="155"/>
      <c r="AP105" s="155"/>
      <c r="AQ105" s="155"/>
      <c r="AR105" s="155"/>
      <c r="AS105" s="155"/>
      <c r="AT105" s="155"/>
      <c r="AU105" s="155"/>
      <c r="AV105" s="155"/>
      <c r="AW105" s="155"/>
      <c r="AX105" s="155"/>
      <c r="AY105" s="155"/>
      <c r="AZ105" s="155"/>
      <c r="BA105" s="155"/>
      <c r="BB105" s="155"/>
      <c r="BC105" s="155"/>
      <c r="BD105" s="155"/>
      <c r="BE105" s="155"/>
      <c r="BF105" s="155"/>
      <c r="BG105" s="155"/>
      <c r="BH105" s="155"/>
      <c r="BI105" s="155"/>
      <c r="BJ105" s="155"/>
      <c r="BK105" s="155"/>
      <c r="BL105" s="155"/>
      <c r="BM105" s="155"/>
      <c r="BN105" s="155"/>
      <c r="BO105" s="155"/>
      <c r="BP105" s="155"/>
      <c r="BQ105" s="155"/>
      <c r="BR105" s="155"/>
      <c r="BS105" s="155"/>
      <c r="BT105" s="155"/>
      <c r="BU105" s="155"/>
      <c r="BV105" s="155"/>
      <c r="BW105" s="155"/>
      <c r="BX105" s="155"/>
      <c r="BY105" s="155"/>
      <c r="BZ105" s="155"/>
      <c r="CA105" s="155"/>
      <c r="CB105" s="155"/>
      <c r="CC105" s="155"/>
      <c r="CD105" s="155"/>
      <c r="CE105" s="155"/>
      <c r="CF105" s="155"/>
      <c r="CG105" s="155"/>
      <c r="CH105" s="155"/>
      <c r="CI105" s="155"/>
      <c r="CJ105" s="155"/>
      <c r="CK105" s="155"/>
      <c r="CL105" s="155"/>
      <c r="CM105" s="155"/>
      <c r="CN105" s="155"/>
      <c r="CO105" s="155"/>
      <c r="CP105" s="155"/>
      <c r="CQ105" s="155"/>
      <c r="CR105" s="155"/>
      <c r="CS105" s="155"/>
      <c r="CT105" s="155"/>
      <c r="CU105" s="155"/>
      <c r="CV105" s="155"/>
      <c r="CW105" s="155"/>
      <c r="CX105" s="155"/>
      <c r="CY105" s="155"/>
      <c r="CZ105" s="155"/>
      <c r="DA105" s="155"/>
      <c r="DB105" s="155"/>
      <c r="DC105" s="155"/>
      <c r="DD105" s="155"/>
      <c r="DE105" s="155"/>
      <c r="DF105" s="155"/>
      <c r="DG105" s="155"/>
      <c r="DH105" s="155"/>
      <c r="DI105" s="155"/>
      <c r="DJ105" s="155"/>
      <c r="DK105" s="155"/>
      <c r="DL105" s="155"/>
      <c r="DM105" s="155"/>
      <c r="DN105" s="155"/>
      <c r="DO105" s="155"/>
      <c r="DP105" s="155"/>
      <c r="DQ105" s="155"/>
      <c r="DR105" s="155"/>
    </row>
    <row r="106" spans="1:122" ht="17.149999999999999" customHeight="1" x14ac:dyDescent="0.3">
      <c r="A106" s="155"/>
      <c r="B106" s="247" t="str">
        <f t="shared" si="5"/>
        <v>2021-22</v>
      </c>
      <c r="C106" s="530"/>
      <c r="D106" s="524">
        <f>G105</f>
        <v>1084433.0999999978</v>
      </c>
      <c r="E106" s="524">
        <v>30414012.789999999</v>
      </c>
      <c r="F106" s="523">
        <v>29783811.210000001</v>
      </c>
      <c r="G106" s="522">
        <f>C106+D106+E106-F106</f>
        <v>1714634.679999996</v>
      </c>
      <c r="H106" s="522">
        <f t="shared" si="6"/>
        <v>630201.57999999821</v>
      </c>
      <c r="I106" s="402"/>
      <c r="J106" s="415" t="str">
        <f t="shared" si="7"/>
        <v>no deficit</v>
      </c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  <c r="U106" s="155"/>
      <c r="V106" s="155"/>
      <c r="W106" s="155"/>
      <c r="X106" s="155"/>
      <c r="Y106" s="155"/>
      <c r="Z106" s="155"/>
      <c r="AA106" s="155"/>
      <c r="AB106" s="155"/>
      <c r="AC106" s="155"/>
      <c r="AD106" s="155"/>
      <c r="AE106" s="155"/>
      <c r="AF106" s="155"/>
      <c r="AG106" s="155"/>
      <c r="AH106" s="155"/>
      <c r="AI106" s="155"/>
      <c r="AJ106" s="155"/>
      <c r="AK106" s="155"/>
      <c r="AL106" s="155"/>
      <c r="AM106" s="155"/>
      <c r="AN106" s="155"/>
      <c r="AO106" s="155"/>
      <c r="AP106" s="155"/>
      <c r="AQ106" s="155"/>
      <c r="AR106" s="155"/>
      <c r="AS106" s="155"/>
      <c r="AT106" s="155"/>
      <c r="AU106" s="155"/>
      <c r="AV106" s="155"/>
      <c r="AW106" s="155"/>
      <c r="AX106" s="155"/>
      <c r="AY106" s="155"/>
      <c r="AZ106" s="155"/>
      <c r="BA106" s="155"/>
      <c r="BB106" s="155"/>
      <c r="BC106" s="155"/>
      <c r="BD106" s="155"/>
      <c r="BE106" s="155"/>
      <c r="BF106" s="155"/>
      <c r="BG106" s="155"/>
      <c r="BH106" s="155"/>
      <c r="BI106" s="155"/>
      <c r="BJ106" s="155"/>
      <c r="BK106" s="155"/>
      <c r="BL106" s="155"/>
      <c r="BM106" s="155"/>
      <c r="BN106" s="155"/>
      <c r="BO106" s="155"/>
      <c r="BP106" s="155"/>
      <c r="BQ106" s="155"/>
      <c r="BR106" s="155"/>
      <c r="BS106" s="155"/>
      <c r="BT106" s="155"/>
      <c r="BU106" s="155"/>
      <c r="BV106" s="155"/>
      <c r="BW106" s="155"/>
      <c r="BX106" s="155"/>
      <c r="BY106" s="155"/>
      <c r="BZ106" s="155"/>
      <c r="CA106" s="155"/>
      <c r="CB106" s="155"/>
      <c r="CC106" s="155"/>
      <c r="CD106" s="155"/>
      <c r="CE106" s="155"/>
      <c r="CF106" s="155"/>
      <c r="CG106" s="155"/>
      <c r="CH106" s="155"/>
      <c r="CI106" s="155"/>
      <c r="CJ106" s="155"/>
      <c r="CK106" s="155"/>
      <c r="CL106" s="155"/>
      <c r="CM106" s="155"/>
      <c r="CN106" s="155"/>
      <c r="CO106" s="155"/>
      <c r="CP106" s="155"/>
      <c r="CQ106" s="155"/>
      <c r="CR106" s="155"/>
      <c r="CS106" s="155"/>
      <c r="CT106" s="155"/>
      <c r="CU106" s="155"/>
      <c r="CV106" s="155"/>
      <c r="CW106" s="155"/>
      <c r="CX106" s="155"/>
      <c r="CY106" s="155"/>
      <c r="CZ106" s="155"/>
      <c r="DA106" s="155"/>
      <c r="DB106" s="155"/>
      <c r="DC106" s="155"/>
      <c r="DD106" s="155"/>
      <c r="DE106" s="155"/>
      <c r="DF106" s="155"/>
      <c r="DG106" s="155"/>
      <c r="DH106" s="155"/>
      <c r="DI106" s="155"/>
      <c r="DJ106" s="155"/>
      <c r="DK106" s="155"/>
      <c r="DL106" s="155"/>
      <c r="DM106" s="155"/>
      <c r="DN106" s="155"/>
      <c r="DO106" s="155"/>
      <c r="DP106" s="155"/>
      <c r="DQ106" s="155"/>
      <c r="DR106" s="155"/>
    </row>
    <row r="107" spans="1:122" ht="17.149999999999999" customHeight="1" x14ac:dyDescent="0.3">
      <c r="A107" s="155"/>
      <c r="B107" s="251" t="str">
        <f t="shared" si="5"/>
        <v>2022-23</v>
      </c>
      <c r="C107" s="527">
        <f>Data!C46+Data!C47</f>
        <v>0</v>
      </c>
      <c r="D107" s="527">
        <f>Data!C43+Data!C44</f>
        <v>1714634.679999996</v>
      </c>
      <c r="E107" s="527">
        <f>Data!C81</f>
        <v>31743293</v>
      </c>
      <c r="F107" s="528">
        <f>Data!C82</f>
        <v>32731090.359999999</v>
      </c>
      <c r="G107" s="528">
        <f>C107+D107+E107-F107</f>
        <v>726837.31999999657</v>
      </c>
      <c r="H107" s="528">
        <f t="shared" si="6"/>
        <v>-987797.3599999994</v>
      </c>
      <c r="I107" s="249" t="str">
        <f>IF(H107&gt;=0,"No",IF(J107&gt;H96,"Yes","No"))</f>
        <v>Yes</v>
      </c>
      <c r="J107" s="409">
        <f>IF(H107&lt;0,-H107/F107,"no deficit")</f>
        <v>3.0179176713500705E-2</v>
      </c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5"/>
      <c r="AF107" s="155"/>
      <c r="AG107" s="155"/>
      <c r="AH107" s="155"/>
      <c r="AI107" s="155"/>
      <c r="AJ107" s="155"/>
      <c r="AK107" s="155"/>
      <c r="AL107" s="155"/>
      <c r="AM107" s="155"/>
      <c r="AN107" s="155"/>
      <c r="AO107" s="155"/>
      <c r="AP107" s="155"/>
      <c r="AQ107" s="155"/>
      <c r="AR107" s="155"/>
      <c r="AS107" s="155"/>
      <c r="AT107" s="155"/>
      <c r="AU107" s="155"/>
      <c r="AV107" s="155"/>
      <c r="AW107" s="155"/>
      <c r="AX107" s="155"/>
      <c r="AY107" s="155"/>
      <c r="AZ107" s="155"/>
      <c r="BA107" s="155"/>
      <c r="BB107" s="155"/>
      <c r="BC107" s="155"/>
      <c r="BD107" s="155"/>
      <c r="BE107" s="155"/>
      <c r="BF107" s="155"/>
      <c r="BG107" s="155"/>
      <c r="BH107" s="155"/>
      <c r="BI107" s="155"/>
      <c r="BJ107" s="155"/>
      <c r="BK107" s="155"/>
      <c r="BL107" s="155"/>
      <c r="BM107" s="155"/>
      <c r="BN107" s="155"/>
      <c r="BO107" s="155"/>
      <c r="BP107" s="155"/>
      <c r="BQ107" s="155"/>
      <c r="BR107" s="155"/>
      <c r="BS107" s="155"/>
      <c r="BT107" s="155"/>
      <c r="BU107" s="155"/>
      <c r="BV107" s="155"/>
      <c r="BW107" s="155"/>
      <c r="BX107" s="155"/>
      <c r="BY107" s="155"/>
      <c r="BZ107" s="155"/>
      <c r="CA107" s="155"/>
      <c r="CB107" s="155"/>
      <c r="CC107" s="155"/>
      <c r="CD107" s="155"/>
      <c r="CE107" s="155"/>
      <c r="CF107" s="155"/>
      <c r="CG107" s="155"/>
      <c r="CH107" s="155"/>
      <c r="CI107" s="155"/>
      <c r="CJ107" s="155"/>
      <c r="CK107" s="155"/>
      <c r="CL107" s="155"/>
      <c r="CM107" s="155"/>
      <c r="CN107" s="155"/>
      <c r="CO107" s="155"/>
      <c r="CP107" s="155"/>
      <c r="CQ107" s="155"/>
      <c r="CR107" s="155"/>
      <c r="CS107" s="155"/>
      <c r="CT107" s="155"/>
      <c r="CU107" s="155"/>
      <c r="CV107" s="155"/>
      <c r="CW107" s="155"/>
      <c r="CX107" s="155"/>
      <c r="CY107" s="155"/>
      <c r="CZ107" s="155"/>
      <c r="DA107" s="155"/>
      <c r="DB107" s="155"/>
      <c r="DC107" s="155"/>
      <c r="DD107" s="155"/>
      <c r="DE107" s="155"/>
      <c r="DF107" s="155"/>
      <c r="DG107" s="155"/>
      <c r="DH107" s="155"/>
      <c r="DI107" s="155"/>
      <c r="DJ107" s="155"/>
      <c r="DK107" s="155"/>
      <c r="DL107" s="155"/>
      <c r="DM107" s="155"/>
      <c r="DN107" s="155"/>
      <c r="DO107" s="155"/>
      <c r="DP107" s="155"/>
      <c r="DQ107" s="155"/>
      <c r="DR107" s="155"/>
    </row>
    <row r="108" spans="1:122" ht="17.149999999999999" customHeight="1" x14ac:dyDescent="0.3">
      <c r="A108" s="155"/>
      <c r="B108" s="251" t="str">
        <f t="shared" si="5"/>
        <v>2023-24</v>
      </c>
      <c r="C108" s="531"/>
      <c r="D108" s="527">
        <f>Data!C49</f>
        <v>726836.92</v>
      </c>
      <c r="E108" s="527">
        <f>Data!D81</f>
        <v>0</v>
      </c>
      <c r="F108" s="528">
        <f>Data!D82</f>
        <v>0</v>
      </c>
      <c r="G108" s="528">
        <f>C108+D108+E108-F108</f>
        <v>726836.92</v>
      </c>
      <c r="H108" s="528">
        <f t="shared" si="6"/>
        <v>0</v>
      </c>
      <c r="I108" s="249" t="str">
        <f t="shared" ref="I108:I109" si="8">IF(H108&gt;=0,"No",IF(H108&lt;0,"Yes","No"))</f>
        <v>No</v>
      </c>
      <c r="J108" s="409" t="str">
        <f>IF(H108&lt;0,-H108/F108,"no deficit")</f>
        <v>no deficit</v>
      </c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  <c r="AA108" s="155"/>
      <c r="AB108" s="155"/>
      <c r="AC108" s="155"/>
      <c r="AD108" s="155"/>
      <c r="AE108" s="155"/>
      <c r="AF108" s="155"/>
      <c r="AG108" s="155"/>
      <c r="AH108" s="155"/>
      <c r="AI108" s="155"/>
      <c r="AJ108" s="155"/>
      <c r="AK108" s="155"/>
      <c r="AL108" s="155"/>
      <c r="AM108" s="155"/>
      <c r="AN108" s="155"/>
      <c r="AO108" s="155"/>
      <c r="AP108" s="155"/>
      <c r="AQ108" s="155"/>
      <c r="AR108" s="155"/>
      <c r="AS108" s="155"/>
      <c r="AT108" s="155"/>
      <c r="AU108" s="155"/>
      <c r="AV108" s="155"/>
      <c r="AW108" s="155"/>
      <c r="AX108" s="155"/>
      <c r="AY108" s="155"/>
      <c r="AZ108" s="155"/>
      <c r="BA108" s="155"/>
      <c r="BB108" s="155"/>
      <c r="BC108" s="155"/>
      <c r="BD108" s="155"/>
      <c r="BE108" s="155"/>
      <c r="BF108" s="155"/>
      <c r="BG108" s="155"/>
      <c r="BH108" s="155"/>
      <c r="BI108" s="155"/>
      <c r="BJ108" s="155"/>
      <c r="BK108" s="155"/>
      <c r="BL108" s="155"/>
      <c r="BM108" s="155"/>
      <c r="BN108" s="155"/>
      <c r="BO108" s="155"/>
      <c r="BP108" s="155"/>
      <c r="BQ108" s="155"/>
      <c r="BR108" s="155"/>
      <c r="BS108" s="155"/>
      <c r="BT108" s="155"/>
      <c r="BU108" s="155"/>
      <c r="BV108" s="155"/>
      <c r="BW108" s="155"/>
      <c r="BX108" s="155"/>
      <c r="BY108" s="155"/>
      <c r="BZ108" s="155"/>
      <c r="CA108" s="155"/>
      <c r="CB108" s="155"/>
      <c r="CC108" s="155"/>
      <c r="CD108" s="155"/>
      <c r="CE108" s="155"/>
      <c r="CF108" s="155"/>
      <c r="CG108" s="155"/>
      <c r="CH108" s="155"/>
      <c r="CI108" s="155"/>
      <c r="CJ108" s="155"/>
      <c r="CK108" s="155"/>
      <c r="CL108" s="155"/>
      <c r="CM108" s="155"/>
      <c r="CN108" s="155"/>
      <c r="CO108" s="155"/>
      <c r="CP108" s="155"/>
      <c r="CQ108" s="155"/>
      <c r="CR108" s="155"/>
      <c r="CS108" s="155"/>
      <c r="CT108" s="155"/>
      <c r="CU108" s="155"/>
      <c r="CV108" s="155"/>
      <c r="CW108" s="155"/>
      <c r="CX108" s="155"/>
      <c r="CY108" s="155"/>
      <c r="CZ108" s="155"/>
      <c r="DA108" s="155"/>
      <c r="DB108" s="155"/>
      <c r="DC108" s="155"/>
      <c r="DD108" s="155"/>
      <c r="DE108" s="155"/>
      <c r="DF108" s="155"/>
      <c r="DG108" s="155"/>
      <c r="DH108" s="155"/>
      <c r="DI108" s="155"/>
      <c r="DJ108" s="155"/>
      <c r="DK108" s="155"/>
      <c r="DL108" s="155"/>
      <c r="DM108" s="155"/>
      <c r="DN108" s="155"/>
      <c r="DO108" s="155"/>
      <c r="DP108" s="155"/>
      <c r="DQ108" s="155"/>
      <c r="DR108" s="155"/>
    </row>
    <row r="109" spans="1:122" ht="17.149999999999999" customHeight="1" x14ac:dyDescent="0.3">
      <c r="A109" s="155"/>
      <c r="B109" s="253" t="str">
        <f t="shared" si="5"/>
        <v>2024-25</v>
      </c>
      <c r="C109" s="531"/>
      <c r="D109" s="527">
        <f>Data!D49</f>
        <v>0</v>
      </c>
      <c r="E109" s="527">
        <f>Data!E81</f>
        <v>0</v>
      </c>
      <c r="F109" s="528">
        <f>Data!E82</f>
        <v>0</v>
      </c>
      <c r="G109" s="528">
        <f>C109+D109+E109-F109</f>
        <v>0</v>
      </c>
      <c r="H109" s="528">
        <f t="shared" si="6"/>
        <v>0</v>
      </c>
      <c r="I109" s="249" t="str">
        <f t="shared" si="8"/>
        <v>No</v>
      </c>
      <c r="J109" s="416" t="str">
        <f>IF(H109&lt;0,-H109/F109,"no deficit")</f>
        <v>no deficit</v>
      </c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  <c r="AA109" s="155"/>
      <c r="AB109" s="155"/>
      <c r="AC109" s="155"/>
      <c r="AD109" s="155"/>
      <c r="AE109" s="155"/>
      <c r="AF109" s="155"/>
      <c r="AG109" s="155"/>
      <c r="AH109" s="155"/>
      <c r="AI109" s="155"/>
      <c r="AJ109" s="155"/>
      <c r="AK109" s="155"/>
      <c r="AL109" s="155"/>
      <c r="AM109" s="155"/>
      <c r="AN109" s="155"/>
      <c r="AO109" s="155"/>
      <c r="AP109" s="155"/>
      <c r="AQ109" s="155"/>
      <c r="AR109" s="155"/>
      <c r="AS109" s="155"/>
      <c r="AT109" s="155"/>
      <c r="AU109" s="155"/>
      <c r="AV109" s="155"/>
      <c r="AW109" s="155"/>
      <c r="AX109" s="155"/>
      <c r="AY109" s="155"/>
      <c r="AZ109" s="155"/>
      <c r="BA109" s="155"/>
      <c r="BB109" s="155"/>
      <c r="BC109" s="155"/>
      <c r="BD109" s="155"/>
      <c r="BE109" s="155"/>
      <c r="BF109" s="155"/>
      <c r="BG109" s="155"/>
      <c r="BH109" s="155"/>
      <c r="BI109" s="155"/>
      <c r="BJ109" s="155"/>
      <c r="BK109" s="155"/>
      <c r="BL109" s="155"/>
      <c r="BM109" s="155"/>
      <c r="BN109" s="155"/>
      <c r="BO109" s="155"/>
      <c r="BP109" s="155"/>
      <c r="BQ109" s="155"/>
      <c r="BR109" s="155"/>
      <c r="BS109" s="155"/>
      <c r="BT109" s="155"/>
      <c r="BU109" s="155"/>
      <c r="BV109" s="155"/>
      <c r="BW109" s="155"/>
      <c r="BX109" s="155"/>
      <c r="BY109" s="155"/>
      <c r="BZ109" s="155"/>
      <c r="CA109" s="155"/>
      <c r="CB109" s="155"/>
      <c r="CC109" s="155"/>
      <c r="CD109" s="155"/>
      <c r="CE109" s="155"/>
      <c r="CF109" s="155"/>
      <c r="CG109" s="155"/>
      <c r="CH109" s="155"/>
      <c r="CI109" s="155"/>
      <c r="CJ109" s="155"/>
      <c r="CK109" s="155"/>
      <c r="CL109" s="155"/>
      <c r="CM109" s="155"/>
      <c r="CN109" s="155"/>
      <c r="CO109" s="155"/>
      <c r="CP109" s="155"/>
      <c r="CQ109" s="155"/>
      <c r="CR109" s="155"/>
      <c r="CS109" s="155"/>
      <c r="CT109" s="155"/>
      <c r="CU109" s="155"/>
      <c r="CV109" s="155"/>
      <c r="CW109" s="155"/>
      <c r="CX109" s="155"/>
      <c r="CY109" s="155"/>
      <c r="CZ109" s="155"/>
      <c r="DA109" s="155"/>
      <c r="DB109" s="155"/>
      <c r="DC109" s="155"/>
      <c r="DD109" s="155"/>
      <c r="DE109" s="155"/>
      <c r="DF109" s="155"/>
      <c r="DG109" s="155"/>
      <c r="DH109" s="155"/>
      <c r="DI109" s="155"/>
      <c r="DJ109" s="155"/>
      <c r="DK109" s="155"/>
      <c r="DL109" s="155"/>
      <c r="DM109" s="155"/>
      <c r="DN109" s="155"/>
      <c r="DO109" s="155"/>
      <c r="DP109" s="155"/>
      <c r="DQ109" s="155"/>
      <c r="DR109" s="155"/>
    </row>
    <row r="110" spans="1:122" s="24" customFormat="1" ht="6.75" customHeight="1" x14ac:dyDescent="0.3">
      <c r="A110" s="215"/>
      <c r="B110" s="254"/>
      <c r="C110" s="255"/>
      <c r="D110" s="255"/>
      <c r="E110" s="255"/>
      <c r="F110" s="255"/>
      <c r="G110" s="255"/>
      <c r="H110" s="255"/>
      <c r="I110" s="210"/>
      <c r="J110" s="256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15"/>
      <c r="AI110" s="215"/>
      <c r="AJ110" s="215"/>
      <c r="AK110" s="215"/>
      <c r="AL110" s="215"/>
      <c r="AM110" s="215"/>
      <c r="AN110" s="215"/>
      <c r="AO110" s="215"/>
      <c r="AP110" s="215"/>
      <c r="AQ110" s="215"/>
      <c r="AR110" s="215"/>
      <c r="AS110" s="215"/>
      <c r="AT110" s="215"/>
      <c r="AU110" s="215"/>
      <c r="AV110" s="215"/>
      <c r="AW110" s="215"/>
      <c r="AX110" s="215"/>
      <c r="AY110" s="215"/>
      <c r="AZ110" s="215"/>
      <c r="BA110" s="215"/>
      <c r="BB110" s="215"/>
      <c r="BC110" s="215"/>
      <c r="BD110" s="215"/>
      <c r="BE110" s="215"/>
      <c r="BF110" s="215"/>
      <c r="BG110" s="215"/>
      <c r="BH110" s="215"/>
      <c r="BI110" s="215"/>
      <c r="BJ110" s="215"/>
      <c r="BK110" s="215"/>
      <c r="BL110" s="215"/>
      <c r="BM110" s="215"/>
      <c r="BN110" s="215"/>
      <c r="BO110" s="215"/>
      <c r="BP110" s="215"/>
      <c r="BQ110" s="215"/>
      <c r="BR110" s="215"/>
      <c r="BS110" s="215"/>
      <c r="BT110" s="215"/>
      <c r="BU110" s="215"/>
      <c r="BV110" s="215"/>
      <c r="BW110" s="215"/>
      <c r="BX110" s="215"/>
      <c r="BY110" s="215"/>
      <c r="BZ110" s="215"/>
      <c r="CA110" s="215"/>
      <c r="CB110" s="215"/>
      <c r="CC110" s="215"/>
      <c r="CD110" s="215"/>
      <c r="CE110" s="215"/>
      <c r="CF110" s="215"/>
      <c r="CG110" s="215"/>
      <c r="CH110" s="215"/>
      <c r="CI110" s="215"/>
      <c r="CJ110" s="215"/>
      <c r="CK110" s="215"/>
      <c r="CL110" s="215"/>
      <c r="CM110" s="215"/>
      <c r="CN110" s="215"/>
      <c r="CO110" s="215"/>
      <c r="CP110" s="215"/>
      <c r="CQ110" s="215"/>
      <c r="CR110" s="215"/>
      <c r="CS110" s="215"/>
      <c r="CT110" s="215"/>
      <c r="CU110" s="215"/>
      <c r="CV110" s="215"/>
      <c r="CW110" s="215"/>
      <c r="CX110" s="215"/>
      <c r="CY110" s="215"/>
      <c r="CZ110" s="215"/>
      <c r="DA110" s="215"/>
      <c r="DB110" s="215"/>
      <c r="DC110" s="215"/>
      <c r="DD110" s="215"/>
      <c r="DE110" s="215"/>
      <c r="DF110" s="215"/>
      <c r="DG110" s="215"/>
      <c r="DH110" s="215"/>
      <c r="DI110" s="215"/>
      <c r="DJ110" s="215"/>
      <c r="DK110" s="215"/>
      <c r="DL110" s="215"/>
      <c r="DM110" s="215"/>
      <c r="DN110" s="215"/>
      <c r="DO110" s="215"/>
      <c r="DP110" s="215"/>
      <c r="DQ110" s="215"/>
      <c r="DR110" s="215"/>
    </row>
    <row r="111" spans="1:122" s="24" customFormat="1" ht="15.75" customHeight="1" x14ac:dyDescent="0.3">
      <c r="A111" s="215"/>
      <c r="B111" s="21" t="str">
        <f>IF(ROUND(D107+C107,0)=ROUND(G106,0),"Current year beginning fund balance plus audit adjustments equals prior year audited ending fund balance.","Current year beginning balance plus audit adjustments does not equal prior year audited ending fund balance.")</f>
        <v>Current year beginning fund balance plus audit adjustments equals prior year audited ending fund balance.</v>
      </c>
      <c r="C111" s="255"/>
      <c r="D111" s="255"/>
      <c r="E111" s="255"/>
      <c r="F111" s="255"/>
      <c r="G111" s="255"/>
      <c r="H111" s="255"/>
      <c r="I111" s="210"/>
      <c r="J111" s="256"/>
      <c r="K111" s="215"/>
      <c r="L111" s="215"/>
      <c r="M111" s="215"/>
      <c r="N111" s="215"/>
      <c r="O111" s="215"/>
      <c r="P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  <c r="AC111" s="215"/>
      <c r="AD111" s="215"/>
      <c r="AE111" s="215"/>
      <c r="AF111" s="215"/>
      <c r="AG111" s="215"/>
      <c r="AH111" s="215"/>
      <c r="AI111" s="215"/>
      <c r="AJ111" s="215"/>
      <c r="AK111" s="215"/>
      <c r="AL111" s="215"/>
      <c r="AM111" s="215"/>
      <c r="AN111" s="215"/>
      <c r="AO111" s="215"/>
      <c r="AP111" s="215"/>
      <c r="AQ111" s="215"/>
      <c r="AR111" s="215"/>
      <c r="AS111" s="215"/>
      <c r="AT111" s="215"/>
      <c r="AU111" s="215"/>
      <c r="AV111" s="215"/>
      <c r="AW111" s="215"/>
      <c r="AX111" s="215"/>
      <c r="AY111" s="215"/>
      <c r="AZ111" s="215"/>
      <c r="BA111" s="215"/>
      <c r="BB111" s="215"/>
      <c r="BC111" s="215"/>
      <c r="BD111" s="215"/>
      <c r="BE111" s="215"/>
      <c r="BF111" s="215"/>
      <c r="BG111" s="215"/>
      <c r="BH111" s="215"/>
      <c r="BI111" s="215"/>
      <c r="BJ111" s="215"/>
      <c r="BK111" s="215"/>
      <c r="BL111" s="215"/>
      <c r="BM111" s="215"/>
      <c r="BN111" s="215"/>
      <c r="BO111" s="215"/>
      <c r="BP111" s="215"/>
      <c r="BQ111" s="215"/>
      <c r="BR111" s="215"/>
      <c r="BS111" s="215"/>
      <c r="BT111" s="215"/>
      <c r="BU111" s="215"/>
      <c r="BV111" s="215"/>
      <c r="BW111" s="215"/>
      <c r="BX111" s="215"/>
      <c r="BY111" s="215"/>
      <c r="BZ111" s="215"/>
      <c r="CA111" s="215"/>
      <c r="CB111" s="215"/>
      <c r="CC111" s="215"/>
      <c r="CD111" s="215"/>
      <c r="CE111" s="215"/>
      <c r="CF111" s="215"/>
      <c r="CG111" s="215"/>
      <c r="CH111" s="215"/>
      <c r="CI111" s="215"/>
      <c r="CJ111" s="215"/>
      <c r="CK111" s="215"/>
      <c r="CL111" s="215"/>
      <c r="CM111" s="215"/>
      <c r="CN111" s="215"/>
      <c r="CO111" s="215"/>
      <c r="CP111" s="215"/>
      <c r="CQ111" s="215"/>
      <c r="CR111" s="215"/>
      <c r="CS111" s="215"/>
      <c r="CT111" s="215"/>
      <c r="CU111" s="215"/>
      <c r="CV111" s="215"/>
      <c r="CW111" s="215"/>
      <c r="CX111" s="215"/>
      <c r="CY111" s="215"/>
      <c r="CZ111" s="215"/>
      <c r="DA111" s="215"/>
      <c r="DB111" s="215"/>
      <c r="DC111" s="215"/>
      <c r="DD111" s="215"/>
      <c r="DE111" s="215"/>
      <c r="DF111" s="215"/>
      <c r="DG111" s="215"/>
      <c r="DH111" s="215"/>
      <c r="DI111" s="215"/>
      <c r="DJ111" s="215"/>
      <c r="DK111" s="215"/>
      <c r="DL111" s="215"/>
      <c r="DM111" s="215"/>
      <c r="DN111" s="215"/>
      <c r="DO111" s="215"/>
      <c r="DP111" s="215"/>
      <c r="DQ111" s="215"/>
      <c r="DR111" s="215"/>
    </row>
    <row r="112" spans="1:122" s="24" customFormat="1" ht="15.5" thickBot="1" x14ac:dyDescent="0.35">
      <c r="A112" s="215"/>
      <c r="B112" s="258"/>
      <c r="C112" s="255"/>
      <c r="D112" s="255"/>
      <c r="E112" s="255"/>
      <c r="F112" s="255"/>
      <c r="G112" s="255"/>
      <c r="H112" s="255"/>
      <c r="I112" s="210"/>
      <c r="J112" s="256"/>
      <c r="K112" s="215"/>
      <c r="L112" s="215"/>
      <c r="M112" s="215"/>
      <c r="N112" s="215"/>
      <c r="O112" s="215"/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  <c r="AC112" s="215"/>
      <c r="AD112" s="215"/>
      <c r="AE112" s="215"/>
      <c r="AF112" s="215"/>
      <c r="AG112" s="215"/>
      <c r="AH112" s="215"/>
      <c r="AI112" s="215"/>
      <c r="AJ112" s="215"/>
      <c r="AK112" s="215"/>
      <c r="AL112" s="215"/>
      <c r="AM112" s="215"/>
      <c r="AN112" s="215"/>
      <c r="AO112" s="215"/>
      <c r="AP112" s="215"/>
      <c r="AQ112" s="215"/>
      <c r="AR112" s="215"/>
      <c r="AS112" s="215"/>
      <c r="AT112" s="215"/>
      <c r="AU112" s="215"/>
      <c r="AV112" s="215"/>
      <c r="AW112" s="215"/>
      <c r="AX112" s="215"/>
      <c r="AY112" s="215"/>
      <c r="AZ112" s="215"/>
      <c r="BA112" s="215"/>
      <c r="BB112" s="215"/>
      <c r="BC112" s="215"/>
      <c r="BD112" s="215"/>
      <c r="BE112" s="215"/>
      <c r="BF112" s="215"/>
      <c r="BG112" s="215"/>
      <c r="BH112" s="215"/>
      <c r="BI112" s="215"/>
      <c r="BJ112" s="215"/>
      <c r="BK112" s="215"/>
      <c r="BL112" s="215"/>
      <c r="BM112" s="215"/>
      <c r="BN112" s="215"/>
      <c r="BO112" s="215"/>
      <c r="BP112" s="215"/>
      <c r="BQ112" s="215"/>
      <c r="BR112" s="215"/>
      <c r="BS112" s="215"/>
      <c r="BT112" s="215"/>
      <c r="BU112" s="215"/>
      <c r="BV112" s="215"/>
      <c r="BW112" s="215"/>
      <c r="BX112" s="215"/>
      <c r="BY112" s="215"/>
      <c r="BZ112" s="215"/>
      <c r="CA112" s="215"/>
      <c r="CB112" s="215"/>
      <c r="CC112" s="215"/>
      <c r="CD112" s="215"/>
      <c r="CE112" s="215"/>
      <c r="CF112" s="215"/>
      <c r="CG112" s="215"/>
      <c r="CH112" s="215"/>
      <c r="CI112" s="215"/>
      <c r="CJ112" s="215"/>
      <c r="CK112" s="215"/>
      <c r="CL112" s="215"/>
      <c r="CM112" s="215"/>
      <c r="CN112" s="215"/>
      <c r="CO112" s="215"/>
      <c r="CP112" s="215"/>
      <c r="CQ112" s="215"/>
      <c r="CR112" s="215"/>
      <c r="CS112" s="215"/>
      <c r="CT112" s="215"/>
      <c r="CU112" s="215"/>
      <c r="CV112" s="215"/>
      <c r="CW112" s="215"/>
      <c r="CX112" s="215"/>
      <c r="CY112" s="215"/>
      <c r="CZ112" s="215"/>
      <c r="DA112" s="215"/>
      <c r="DB112" s="215"/>
      <c r="DC112" s="215"/>
      <c r="DD112" s="215"/>
      <c r="DE112" s="215"/>
      <c r="DF112" s="215"/>
      <c r="DG112" s="215"/>
      <c r="DH112" s="215"/>
      <c r="DI112" s="215"/>
      <c r="DJ112" s="215"/>
      <c r="DK112" s="215"/>
      <c r="DL112" s="215"/>
      <c r="DM112" s="215"/>
      <c r="DN112" s="215"/>
      <c r="DO112" s="215"/>
      <c r="DP112" s="215"/>
      <c r="DQ112" s="215"/>
      <c r="DR112" s="215"/>
    </row>
    <row r="113" spans="1:122" s="24" customFormat="1" ht="17.149999999999999" customHeight="1" thickBot="1" x14ac:dyDescent="0.35">
      <c r="A113" s="215"/>
      <c r="B113" s="676" t="s">
        <v>209</v>
      </c>
      <c r="C113" s="677"/>
      <c r="D113" s="677"/>
      <c r="E113" s="677"/>
      <c r="F113" s="677"/>
      <c r="G113" s="677"/>
      <c r="H113" s="677"/>
      <c r="I113" s="677"/>
      <c r="J113" s="678"/>
      <c r="K113" s="215"/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  <c r="AA113" s="215"/>
      <c r="AB113" s="215"/>
      <c r="AC113" s="215"/>
      <c r="AD113" s="215"/>
      <c r="AE113" s="215"/>
      <c r="AF113" s="215"/>
      <c r="AG113" s="215"/>
      <c r="AH113" s="215"/>
      <c r="AI113" s="215"/>
      <c r="AJ113" s="215"/>
      <c r="AK113" s="215"/>
      <c r="AL113" s="215"/>
      <c r="AM113" s="215"/>
      <c r="AN113" s="215"/>
      <c r="AO113" s="215"/>
      <c r="AP113" s="215"/>
      <c r="AQ113" s="215"/>
      <c r="AR113" s="215"/>
      <c r="AS113" s="215"/>
      <c r="AT113" s="215"/>
      <c r="AU113" s="215"/>
      <c r="AV113" s="215"/>
      <c r="AW113" s="215"/>
      <c r="AX113" s="215"/>
      <c r="AY113" s="215"/>
      <c r="AZ113" s="215"/>
      <c r="BA113" s="215"/>
      <c r="BB113" s="215"/>
      <c r="BC113" s="215"/>
      <c r="BD113" s="215"/>
      <c r="BE113" s="215"/>
      <c r="BF113" s="215"/>
      <c r="BG113" s="215"/>
      <c r="BH113" s="215"/>
      <c r="BI113" s="215"/>
      <c r="BJ113" s="215"/>
      <c r="BK113" s="215"/>
      <c r="BL113" s="215"/>
      <c r="BM113" s="215"/>
      <c r="BN113" s="215"/>
      <c r="BO113" s="215"/>
      <c r="BP113" s="215"/>
      <c r="BQ113" s="215"/>
      <c r="BR113" s="215"/>
      <c r="BS113" s="215"/>
      <c r="BT113" s="215"/>
      <c r="BU113" s="215"/>
      <c r="BV113" s="215"/>
      <c r="BW113" s="215"/>
      <c r="BX113" s="215"/>
      <c r="BY113" s="215"/>
      <c r="BZ113" s="215"/>
      <c r="CA113" s="215"/>
      <c r="CB113" s="215"/>
      <c r="CC113" s="215"/>
      <c r="CD113" s="215"/>
      <c r="CE113" s="215"/>
      <c r="CF113" s="215"/>
      <c r="CG113" s="215"/>
      <c r="CH113" s="215"/>
      <c r="CI113" s="215"/>
      <c r="CJ113" s="215"/>
      <c r="CK113" s="215"/>
      <c r="CL113" s="215"/>
      <c r="CM113" s="215"/>
      <c r="CN113" s="215"/>
      <c r="CO113" s="215"/>
      <c r="CP113" s="215"/>
      <c r="CQ113" s="215"/>
      <c r="CR113" s="215"/>
      <c r="CS113" s="215"/>
      <c r="CT113" s="215"/>
      <c r="CU113" s="215"/>
      <c r="CV113" s="215"/>
      <c r="CW113" s="215"/>
      <c r="CX113" s="215"/>
      <c r="CY113" s="215"/>
      <c r="CZ113" s="215"/>
      <c r="DA113" s="215"/>
      <c r="DB113" s="215"/>
      <c r="DC113" s="215"/>
      <c r="DD113" s="215"/>
      <c r="DE113" s="215"/>
      <c r="DF113" s="215"/>
      <c r="DG113" s="215"/>
      <c r="DH113" s="215"/>
      <c r="DI113" s="215"/>
      <c r="DJ113" s="215"/>
      <c r="DK113" s="215"/>
      <c r="DL113" s="215"/>
      <c r="DM113" s="215"/>
      <c r="DN113" s="215"/>
      <c r="DO113" s="215"/>
      <c r="DP113" s="215"/>
      <c r="DQ113" s="215"/>
      <c r="DR113" s="215"/>
    </row>
    <row r="114" spans="1:122" s="24" customFormat="1" ht="33" customHeight="1" x14ac:dyDescent="0.3">
      <c r="A114" s="215"/>
      <c r="B114" s="592"/>
      <c r="C114" s="629"/>
      <c r="D114" s="629"/>
      <c r="E114" s="629"/>
      <c r="F114" s="629"/>
      <c r="G114" s="629"/>
      <c r="H114" s="629"/>
      <c r="I114" s="629"/>
      <c r="J114" s="630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5"/>
      <c r="AK114" s="215"/>
      <c r="AL114" s="215"/>
      <c r="AM114" s="215"/>
      <c r="AN114" s="215"/>
      <c r="AO114" s="215"/>
      <c r="AP114" s="215"/>
      <c r="AQ114" s="215"/>
      <c r="AR114" s="215"/>
      <c r="AS114" s="215"/>
      <c r="AT114" s="215"/>
      <c r="AU114" s="215"/>
      <c r="AV114" s="215"/>
      <c r="AW114" s="215"/>
      <c r="AX114" s="215"/>
      <c r="AY114" s="215"/>
      <c r="AZ114" s="215"/>
      <c r="BA114" s="215"/>
      <c r="BB114" s="215"/>
      <c r="BC114" s="215"/>
      <c r="BD114" s="215"/>
      <c r="BE114" s="215"/>
      <c r="BF114" s="215"/>
      <c r="BG114" s="215"/>
      <c r="BH114" s="215"/>
      <c r="BI114" s="215"/>
      <c r="BJ114" s="215"/>
      <c r="BK114" s="215"/>
      <c r="BL114" s="215"/>
      <c r="BM114" s="215"/>
      <c r="BN114" s="215"/>
      <c r="BO114" s="215"/>
      <c r="BP114" s="215"/>
      <c r="BQ114" s="215"/>
      <c r="BR114" s="215"/>
      <c r="BS114" s="215"/>
      <c r="BT114" s="215"/>
      <c r="BU114" s="215"/>
      <c r="BV114" s="215"/>
      <c r="BW114" s="215"/>
      <c r="BX114" s="215"/>
      <c r="BY114" s="215"/>
      <c r="BZ114" s="215"/>
      <c r="CA114" s="215"/>
      <c r="CB114" s="215"/>
      <c r="CC114" s="215"/>
      <c r="CD114" s="215"/>
      <c r="CE114" s="215"/>
      <c r="CF114" s="215"/>
      <c r="CG114" s="215"/>
      <c r="CH114" s="215"/>
      <c r="CI114" s="215"/>
      <c r="CJ114" s="215"/>
      <c r="CK114" s="215"/>
      <c r="CL114" s="215"/>
      <c r="CM114" s="215"/>
      <c r="CN114" s="215"/>
      <c r="CO114" s="215"/>
      <c r="CP114" s="215"/>
      <c r="CQ114" s="215"/>
      <c r="CR114" s="215"/>
      <c r="CS114" s="215"/>
      <c r="CT114" s="215"/>
      <c r="CU114" s="215"/>
      <c r="CV114" s="215"/>
      <c r="CW114" s="215"/>
      <c r="CX114" s="215"/>
      <c r="CY114" s="215"/>
      <c r="CZ114" s="215"/>
      <c r="DA114" s="215"/>
      <c r="DB114" s="215"/>
      <c r="DC114" s="215"/>
      <c r="DD114" s="215"/>
      <c r="DE114" s="215"/>
      <c r="DF114" s="215"/>
      <c r="DG114" s="215"/>
      <c r="DH114" s="215"/>
      <c r="DI114" s="215"/>
      <c r="DJ114" s="215"/>
      <c r="DK114" s="215"/>
      <c r="DL114" s="215"/>
      <c r="DM114" s="215"/>
      <c r="DN114" s="215"/>
      <c r="DO114" s="215"/>
      <c r="DP114" s="215"/>
      <c r="DQ114" s="215"/>
      <c r="DR114" s="215"/>
    </row>
    <row r="115" spans="1:122" s="24" customFormat="1" ht="17.149999999999999" customHeight="1" thickBot="1" x14ac:dyDescent="0.35">
      <c r="A115" s="215"/>
      <c r="B115" s="209"/>
      <c r="C115" s="209"/>
      <c r="D115" s="259"/>
      <c r="E115" s="259"/>
      <c r="F115" s="260"/>
      <c r="G115" s="260"/>
      <c r="H115" s="259"/>
      <c r="I115" s="254"/>
      <c r="J115" s="256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  <c r="AC115" s="215"/>
      <c r="AD115" s="215"/>
      <c r="AE115" s="215"/>
      <c r="AF115" s="215"/>
      <c r="AG115" s="215"/>
      <c r="AH115" s="215"/>
      <c r="AI115" s="215"/>
      <c r="AJ115" s="215"/>
      <c r="AK115" s="215"/>
      <c r="AL115" s="215"/>
      <c r="AM115" s="215"/>
      <c r="AN115" s="215"/>
      <c r="AO115" s="215"/>
      <c r="AP115" s="215"/>
      <c r="AQ115" s="215"/>
      <c r="AR115" s="215"/>
      <c r="AS115" s="215"/>
      <c r="AT115" s="215"/>
      <c r="AU115" s="215"/>
      <c r="AV115" s="215"/>
      <c r="AW115" s="215"/>
      <c r="AX115" s="215"/>
      <c r="AY115" s="215"/>
      <c r="AZ115" s="215"/>
      <c r="BA115" s="215"/>
      <c r="BB115" s="215"/>
      <c r="BC115" s="215"/>
      <c r="BD115" s="215"/>
      <c r="BE115" s="215"/>
      <c r="BF115" s="215"/>
      <c r="BG115" s="215"/>
      <c r="BH115" s="215"/>
      <c r="BI115" s="215"/>
      <c r="BJ115" s="215"/>
      <c r="BK115" s="215"/>
      <c r="BL115" s="215"/>
      <c r="BM115" s="215"/>
      <c r="BN115" s="215"/>
      <c r="BO115" s="215"/>
      <c r="BP115" s="215"/>
      <c r="BQ115" s="215"/>
      <c r="BR115" s="215"/>
      <c r="BS115" s="215"/>
      <c r="BT115" s="215"/>
      <c r="BU115" s="215"/>
      <c r="BV115" s="215"/>
      <c r="BW115" s="215"/>
      <c r="BX115" s="215"/>
      <c r="BY115" s="215"/>
      <c r="BZ115" s="215"/>
      <c r="CA115" s="215"/>
      <c r="CB115" s="215"/>
      <c r="CC115" s="215"/>
      <c r="CD115" s="215"/>
      <c r="CE115" s="215"/>
      <c r="CF115" s="215"/>
      <c r="CG115" s="215"/>
      <c r="CH115" s="215"/>
      <c r="CI115" s="215"/>
      <c r="CJ115" s="215"/>
      <c r="CK115" s="215"/>
      <c r="CL115" s="215"/>
      <c r="CM115" s="215"/>
      <c r="CN115" s="215"/>
      <c r="CO115" s="215"/>
      <c r="CP115" s="215"/>
      <c r="CQ115" s="215"/>
      <c r="CR115" s="215"/>
      <c r="CS115" s="215"/>
      <c r="CT115" s="215"/>
      <c r="CU115" s="215"/>
      <c r="CV115" s="215"/>
      <c r="CW115" s="215"/>
      <c r="CX115" s="215"/>
      <c r="CY115" s="215"/>
      <c r="CZ115" s="215"/>
      <c r="DA115" s="215"/>
      <c r="DB115" s="215"/>
      <c r="DC115" s="215"/>
      <c r="DD115" s="215"/>
      <c r="DE115" s="215"/>
      <c r="DF115" s="215"/>
      <c r="DG115" s="215"/>
      <c r="DH115" s="215"/>
      <c r="DI115" s="215"/>
      <c r="DJ115" s="215"/>
      <c r="DK115" s="215"/>
      <c r="DL115" s="215"/>
      <c r="DM115" s="215"/>
      <c r="DN115" s="215"/>
      <c r="DO115" s="215"/>
      <c r="DP115" s="215"/>
      <c r="DQ115" s="215"/>
      <c r="DR115" s="215"/>
    </row>
    <row r="116" spans="1:122" s="24" customFormat="1" ht="17.149999999999999" customHeight="1" thickBot="1" x14ac:dyDescent="0.35">
      <c r="A116" s="215"/>
      <c r="B116" s="209"/>
      <c r="C116" s="326" t="s">
        <v>241</v>
      </c>
      <c r="D116" s="620" t="s">
        <v>58</v>
      </c>
      <c r="E116" s="621"/>
      <c r="F116" s="621"/>
      <c r="G116" s="621"/>
      <c r="H116" s="622"/>
      <c r="I116" s="261"/>
      <c r="J116" s="261"/>
      <c r="K116" s="215"/>
      <c r="L116" s="215"/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  <c r="AD116" s="215"/>
      <c r="AE116" s="215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5"/>
      <c r="AP116" s="215"/>
      <c r="AQ116" s="215"/>
      <c r="AR116" s="215"/>
      <c r="AS116" s="215"/>
      <c r="AT116" s="215"/>
      <c r="AU116" s="215"/>
      <c r="AV116" s="215"/>
      <c r="AW116" s="215"/>
      <c r="AX116" s="215"/>
      <c r="AY116" s="215"/>
      <c r="AZ116" s="215"/>
      <c r="BA116" s="215"/>
      <c r="BB116" s="215"/>
      <c r="BC116" s="215"/>
      <c r="BD116" s="215"/>
      <c r="BE116" s="215"/>
      <c r="BF116" s="215"/>
      <c r="BG116" s="215"/>
      <c r="BH116" s="215"/>
      <c r="BI116" s="215"/>
      <c r="BJ116" s="215"/>
      <c r="BK116" s="215"/>
      <c r="BL116" s="215"/>
      <c r="BM116" s="215"/>
      <c r="BN116" s="215"/>
      <c r="BO116" s="215"/>
      <c r="BP116" s="215"/>
      <c r="BQ116" s="215"/>
      <c r="BR116" s="215"/>
      <c r="BS116" s="215"/>
      <c r="BT116" s="215"/>
      <c r="BU116" s="215"/>
      <c r="BV116" s="215"/>
      <c r="BW116" s="215"/>
      <c r="BX116" s="215"/>
      <c r="BY116" s="215"/>
      <c r="BZ116" s="215"/>
      <c r="CA116" s="215"/>
      <c r="CB116" s="215"/>
      <c r="CC116" s="215"/>
      <c r="CD116" s="215"/>
      <c r="CE116" s="215"/>
      <c r="CF116" s="215"/>
      <c r="CG116" s="215"/>
      <c r="CH116" s="215"/>
      <c r="CI116" s="215"/>
      <c r="CJ116" s="215"/>
      <c r="CK116" s="215"/>
      <c r="CL116" s="215"/>
      <c r="CM116" s="215"/>
      <c r="CN116" s="215"/>
      <c r="CO116" s="215"/>
      <c r="CP116" s="215"/>
      <c r="CQ116" s="215"/>
      <c r="CR116" s="215"/>
      <c r="CS116" s="215"/>
      <c r="CT116" s="215"/>
      <c r="CU116" s="215"/>
      <c r="CV116" s="215"/>
      <c r="CW116" s="215"/>
      <c r="CX116" s="215"/>
      <c r="CY116" s="215"/>
      <c r="CZ116" s="215"/>
      <c r="DA116" s="215"/>
      <c r="DB116" s="215"/>
      <c r="DC116" s="215"/>
      <c r="DD116" s="215"/>
      <c r="DE116" s="215"/>
      <c r="DF116" s="215"/>
      <c r="DG116" s="215"/>
      <c r="DH116" s="215"/>
      <c r="DI116" s="215"/>
      <c r="DJ116" s="215"/>
      <c r="DK116" s="215"/>
      <c r="DL116" s="215"/>
      <c r="DM116" s="215"/>
      <c r="DN116" s="215"/>
      <c r="DO116" s="215"/>
      <c r="DP116" s="215"/>
      <c r="DQ116" s="215"/>
      <c r="DR116" s="215"/>
    </row>
    <row r="117" spans="1:122" ht="17.149999999999999" customHeight="1" x14ac:dyDescent="0.3">
      <c r="A117" s="155"/>
      <c r="B117" s="239"/>
      <c r="C117" s="239" t="s">
        <v>119</v>
      </c>
      <c r="D117" s="240" t="s">
        <v>44</v>
      </c>
      <c r="E117" s="241" t="s">
        <v>45</v>
      </c>
      <c r="F117" s="241" t="s">
        <v>46</v>
      </c>
      <c r="G117" s="241" t="s">
        <v>47</v>
      </c>
      <c r="H117" s="262" t="s">
        <v>48</v>
      </c>
      <c r="I117" s="263"/>
      <c r="J117" s="264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  <c r="AA117" s="155"/>
      <c r="AB117" s="155"/>
      <c r="AC117" s="155"/>
      <c r="AD117" s="155"/>
      <c r="AE117" s="155"/>
      <c r="AF117" s="155"/>
      <c r="AG117" s="155"/>
      <c r="AH117" s="155"/>
      <c r="AI117" s="155"/>
      <c r="AJ117" s="155"/>
      <c r="AK117" s="155"/>
      <c r="AL117" s="155"/>
      <c r="AM117" s="155"/>
      <c r="AN117" s="155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155"/>
      <c r="BG117" s="155"/>
      <c r="BH117" s="155"/>
      <c r="BI117" s="155"/>
      <c r="BJ117" s="155"/>
      <c r="BK117" s="155"/>
      <c r="BL117" s="155"/>
      <c r="BM117" s="155"/>
      <c r="BN117" s="155"/>
      <c r="BO117" s="155"/>
      <c r="BP117" s="155"/>
      <c r="BQ117" s="155"/>
      <c r="BR117" s="155"/>
      <c r="BS117" s="155"/>
      <c r="BT117" s="155"/>
      <c r="BU117" s="155"/>
      <c r="BV117" s="155"/>
      <c r="BW117" s="155"/>
      <c r="BX117" s="155"/>
      <c r="BY117" s="155"/>
      <c r="BZ117" s="155"/>
      <c r="CA117" s="155"/>
      <c r="CB117" s="155"/>
      <c r="CC117" s="155"/>
      <c r="CD117" s="155"/>
      <c r="CE117" s="155"/>
      <c r="CF117" s="155"/>
      <c r="CG117" s="155"/>
      <c r="CH117" s="155"/>
      <c r="CI117" s="155"/>
      <c r="CJ117" s="155"/>
      <c r="CK117" s="155"/>
      <c r="CL117" s="155"/>
      <c r="CM117" s="155"/>
      <c r="CN117" s="155"/>
      <c r="CO117" s="155"/>
      <c r="CP117" s="155"/>
      <c r="CQ117" s="155"/>
      <c r="CR117" s="155"/>
      <c r="CS117" s="155"/>
      <c r="CT117" s="155"/>
      <c r="CU117" s="155"/>
      <c r="CV117" s="155"/>
      <c r="CW117" s="155"/>
      <c r="CX117" s="155"/>
      <c r="CY117" s="155"/>
      <c r="CZ117" s="155"/>
      <c r="DA117" s="155"/>
      <c r="DB117" s="155"/>
      <c r="DC117" s="155"/>
      <c r="DD117" s="155"/>
      <c r="DE117" s="155"/>
      <c r="DF117" s="155"/>
      <c r="DG117" s="155"/>
      <c r="DH117" s="155"/>
      <c r="DI117" s="155"/>
      <c r="DJ117" s="155"/>
      <c r="DK117" s="155"/>
      <c r="DL117" s="155"/>
      <c r="DM117" s="155"/>
      <c r="DN117" s="155"/>
      <c r="DO117" s="155"/>
      <c r="DP117" s="155"/>
      <c r="DQ117" s="155"/>
      <c r="DR117" s="155"/>
    </row>
    <row r="118" spans="1:122" ht="17.149999999999999" customHeight="1" x14ac:dyDescent="0.3">
      <c r="A118" s="155"/>
      <c r="B118" s="244"/>
      <c r="C118" s="244" t="s">
        <v>118</v>
      </c>
      <c r="D118" s="245" t="s">
        <v>51</v>
      </c>
      <c r="E118" s="246" t="s">
        <v>52</v>
      </c>
      <c r="F118" s="246" t="s">
        <v>53</v>
      </c>
      <c r="G118" s="242" t="s">
        <v>54</v>
      </c>
      <c r="H118" s="265" t="s">
        <v>55</v>
      </c>
      <c r="I118" s="266"/>
      <c r="J118" s="267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55"/>
      <c r="AA118" s="155"/>
      <c r="AB118" s="155"/>
      <c r="AC118" s="155"/>
      <c r="AD118" s="155"/>
      <c r="AE118" s="155"/>
      <c r="AF118" s="155"/>
      <c r="AG118" s="155"/>
      <c r="AH118" s="155"/>
      <c r="AI118" s="155"/>
      <c r="AJ118" s="155"/>
      <c r="AK118" s="155"/>
      <c r="AL118" s="155"/>
      <c r="AM118" s="155"/>
      <c r="AN118" s="155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155"/>
      <c r="BG118" s="155"/>
      <c r="BH118" s="155"/>
      <c r="BI118" s="155"/>
      <c r="BJ118" s="155"/>
      <c r="BK118" s="155"/>
      <c r="BL118" s="155"/>
      <c r="BM118" s="155"/>
      <c r="BN118" s="155"/>
      <c r="BO118" s="155"/>
      <c r="BP118" s="155"/>
      <c r="BQ118" s="155"/>
      <c r="BR118" s="155"/>
      <c r="BS118" s="155"/>
      <c r="BT118" s="155"/>
      <c r="BU118" s="155"/>
      <c r="BV118" s="155"/>
      <c r="BW118" s="155"/>
      <c r="BX118" s="155"/>
      <c r="BY118" s="155"/>
      <c r="BZ118" s="155"/>
      <c r="CA118" s="155"/>
      <c r="CB118" s="155"/>
      <c r="CC118" s="155"/>
      <c r="CD118" s="155"/>
      <c r="CE118" s="155"/>
      <c r="CF118" s="155"/>
      <c r="CG118" s="155"/>
      <c r="CH118" s="155"/>
      <c r="CI118" s="155"/>
      <c r="CJ118" s="155"/>
      <c r="CK118" s="155"/>
      <c r="CL118" s="155"/>
      <c r="CM118" s="155"/>
      <c r="CN118" s="155"/>
      <c r="CO118" s="155"/>
      <c r="CP118" s="155"/>
      <c r="CQ118" s="155"/>
      <c r="CR118" s="155"/>
      <c r="CS118" s="155"/>
      <c r="CT118" s="155"/>
      <c r="CU118" s="155"/>
      <c r="CV118" s="155"/>
      <c r="CW118" s="155"/>
      <c r="CX118" s="155"/>
      <c r="CY118" s="155"/>
      <c r="CZ118" s="155"/>
      <c r="DA118" s="155"/>
      <c r="DB118" s="155"/>
      <c r="DC118" s="155"/>
      <c r="DD118" s="155"/>
      <c r="DE118" s="155"/>
      <c r="DF118" s="155"/>
      <c r="DG118" s="155"/>
      <c r="DH118" s="155"/>
      <c r="DI118" s="155"/>
      <c r="DJ118" s="155"/>
      <c r="DK118" s="155"/>
      <c r="DL118" s="155"/>
      <c r="DM118" s="155"/>
      <c r="DN118" s="155"/>
      <c r="DO118" s="155"/>
      <c r="DP118" s="155"/>
      <c r="DQ118" s="155"/>
      <c r="DR118" s="155"/>
    </row>
    <row r="119" spans="1:122" ht="17.149999999999999" customHeight="1" x14ac:dyDescent="0.3">
      <c r="A119" s="155"/>
      <c r="B119" s="247" t="str">
        <f t="shared" ref="B119:B124" si="9">B104</f>
        <v>2019-20</v>
      </c>
      <c r="C119" s="248"/>
      <c r="D119" s="523">
        <v>0</v>
      </c>
      <c r="E119" s="523">
        <v>1876948.4</v>
      </c>
      <c r="F119" s="523">
        <v>1876948.4</v>
      </c>
      <c r="G119" s="522">
        <f>+D119+E119-F119</f>
        <v>0</v>
      </c>
      <c r="H119" s="522">
        <f t="shared" ref="H119:H124" si="10">E119-F119</f>
        <v>0</v>
      </c>
      <c r="I119" s="254"/>
      <c r="J119" s="256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  <c r="AA119" s="155"/>
      <c r="AB119" s="155"/>
      <c r="AC119" s="155"/>
      <c r="AD119" s="155"/>
      <c r="AE119" s="155"/>
      <c r="AF119" s="155"/>
      <c r="AG119" s="155"/>
      <c r="AH119" s="155"/>
      <c r="AI119" s="155"/>
      <c r="AJ119" s="155"/>
      <c r="AK119" s="155"/>
      <c r="AL119" s="155"/>
      <c r="AM119" s="155"/>
      <c r="AN119" s="155"/>
      <c r="AO119" s="155"/>
      <c r="AP119" s="155"/>
      <c r="AQ119" s="155"/>
      <c r="AR119" s="155"/>
      <c r="AS119" s="155"/>
      <c r="AT119" s="155"/>
      <c r="AU119" s="155"/>
      <c r="AV119" s="155"/>
      <c r="AW119" s="155"/>
      <c r="AX119" s="155"/>
      <c r="AY119" s="155"/>
      <c r="AZ119" s="155"/>
      <c r="BA119" s="155"/>
      <c r="BB119" s="155"/>
      <c r="BC119" s="155"/>
      <c r="BD119" s="155"/>
      <c r="BE119" s="155"/>
      <c r="BF119" s="155"/>
      <c r="BG119" s="155"/>
      <c r="BH119" s="155"/>
      <c r="BI119" s="155"/>
      <c r="BJ119" s="155"/>
      <c r="BK119" s="155"/>
      <c r="BL119" s="155"/>
      <c r="BM119" s="155"/>
      <c r="BN119" s="155"/>
      <c r="BO119" s="155"/>
      <c r="BP119" s="155"/>
      <c r="BQ119" s="155"/>
      <c r="BR119" s="155"/>
      <c r="BS119" s="155"/>
      <c r="BT119" s="155"/>
      <c r="BU119" s="155"/>
      <c r="BV119" s="155"/>
      <c r="BW119" s="155"/>
      <c r="BX119" s="155"/>
      <c r="BY119" s="155"/>
      <c r="BZ119" s="155"/>
      <c r="CA119" s="155"/>
      <c r="CB119" s="155"/>
      <c r="CC119" s="155"/>
      <c r="CD119" s="155"/>
      <c r="CE119" s="155"/>
      <c r="CF119" s="155"/>
      <c r="CG119" s="155"/>
      <c r="CH119" s="155"/>
      <c r="CI119" s="155"/>
      <c r="CJ119" s="155"/>
      <c r="CK119" s="155"/>
      <c r="CL119" s="155"/>
      <c r="CM119" s="155"/>
      <c r="CN119" s="155"/>
      <c r="CO119" s="155"/>
      <c r="CP119" s="155"/>
      <c r="CQ119" s="155"/>
      <c r="CR119" s="155"/>
      <c r="CS119" s="155"/>
      <c r="CT119" s="155"/>
      <c r="CU119" s="155"/>
      <c r="CV119" s="155"/>
      <c r="CW119" s="155"/>
      <c r="CX119" s="155"/>
      <c r="CY119" s="155"/>
      <c r="CZ119" s="155"/>
      <c r="DA119" s="155"/>
      <c r="DB119" s="155"/>
      <c r="DC119" s="155"/>
      <c r="DD119" s="155"/>
      <c r="DE119" s="155"/>
      <c r="DF119" s="155"/>
      <c r="DG119" s="155"/>
      <c r="DH119" s="155"/>
      <c r="DI119" s="155"/>
      <c r="DJ119" s="155"/>
      <c r="DK119" s="155"/>
      <c r="DL119" s="155"/>
      <c r="DM119" s="155"/>
      <c r="DN119" s="155"/>
      <c r="DO119" s="155"/>
      <c r="DP119" s="155"/>
      <c r="DQ119" s="155"/>
      <c r="DR119" s="155"/>
    </row>
    <row r="120" spans="1:122" ht="17.149999999999999" customHeight="1" x14ac:dyDescent="0.3">
      <c r="A120" s="155"/>
      <c r="B120" s="247" t="str">
        <f t="shared" si="9"/>
        <v>2020-21</v>
      </c>
      <c r="C120" s="250"/>
      <c r="D120" s="524">
        <f>G119</f>
        <v>0</v>
      </c>
      <c r="E120" s="524">
        <f>230930+6972+91958+1195081+1340819</f>
        <v>2865760</v>
      </c>
      <c r="F120" s="523">
        <v>1841398</v>
      </c>
      <c r="G120" s="522">
        <f>+D120+E120-F120</f>
        <v>1024362</v>
      </c>
      <c r="H120" s="522">
        <f t="shared" si="10"/>
        <v>1024362</v>
      </c>
      <c r="I120" s="210"/>
      <c r="J120" s="256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  <c r="AB120" s="155"/>
      <c r="AC120" s="155"/>
      <c r="AD120" s="155"/>
      <c r="AE120" s="155"/>
      <c r="AF120" s="155"/>
      <c r="AG120" s="155"/>
      <c r="AH120" s="155"/>
      <c r="AI120" s="155"/>
      <c r="AJ120" s="155"/>
      <c r="AK120" s="155"/>
      <c r="AL120" s="155"/>
      <c r="AM120" s="155"/>
      <c r="AN120" s="155"/>
      <c r="AO120" s="155"/>
      <c r="AP120" s="155"/>
      <c r="AQ120" s="155"/>
      <c r="AR120" s="155"/>
      <c r="AS120" s="155"/>
      <c r="AT120" s="155"/>
      <c r="AU120" s="155"/>
      <c r="AV120" s="155"/>
      <c r="AW120" s="155"/>
      <c r="AX120" s="155"/>
      <c r="AY120" s="155"/>
      <c r="AZ120" s="155"/>
      <c r="BA120" s="155"/>
      <c r="BB120" s="155"/>
      <c r="BC120" s="155"/>
      <c r="BD120" s="155"/>
      <c r="BE120" s="155"/>
      <c r="BF120" s="155"/>
      <c r="BG120" s="155"/>
      <c r="BH120" s="155"/>
      <c r="BI120" s="155"/>
      <c r="BJ120" s="155"/>
      <c r="BK120" s="155"/>
      <c r="BL120" s="155"/>
      <c r="BM120" s="155"/>
      <c r="BN120" s="155"/>
      <c r="BO120" s="155"/>
      <c r="BP120" s="155"/>
      <c r="BQ120" s="155"/>
      <c r="BR120" s="155"/>
      <c r="BS120" s="155"/>
      <c r="BT120" s="155"/>
      <c r="BU120" s="155"/>
      <c r="BV120" s="155"/>
      <c r="BW120" s="155"/>
      <c r="BX120" s="155"/>
      <c r="BY120" s="155"/>
      <c r="BZ120" s="155"/>
      <c r="CA120" s="155"/>
      <c r="CB120" s="155"/>
      <c r="CC120" s="155"/>
      <c r="CD120" s="155"/>
      <c r="CE120" s="155"/>
      <c r="CF120" s="155"/>
      <c r="CG120" s="155"/>
      <c r="CH120" s="155"/>
      <c r="CI120" s="155"/>
      <c r="CJ120" s="155"/>
      <c r="CK120" s="155"/>
      <c r="CL120" s="155"/>
      <c r="CM120" s="155"/>
      <c r="CN120" s="155"/>
      <c r="CO120" s="155"/>
      <c r="CP120" s="155"/>
      <c r="CQ120" s="155"/>
      <c r="CR120" s="155"/>
      <c r="CS120" s="155"/>
      <c r="CT120" s="155"/>
      <c r="CU120" s="155"/>
      <c r="CV120" s="155"/>
      <c r="CW120" s="155"/>
      <c r="CX120" s="155"/>
      <c r="CY120" s="155"/>
      <c r="CZ120" s="155"/>
      <c r="DA120" s="155"/>
      <c r="DB120" s="155"/>
      <c r="DC120" s="155"/>
      <c r="DD120" s="155"/>
      <c r="DE120" s="155"/>
      <c r="DF120" s="155"/>
      <c r="DG120" s="155"/>
      <c r="DH120" s="155"/>
      <c r="DI120" s="155"/>
      <c r="DJ120" s="155"/>
      <c r="DK120" s="155"/>
      <c r="DL120" s="155"/>
      <c r="DM120" s="155"/>
      <c r="DN120" s="155"/>
      <c r="DO120" s="155"/>
      <c r="DP120" s="155"/>
      <c r="DQ120" s="155"/>
      <c r="DR120" s="155"/>
    </row>
    <row r="121" spans="1:122" ht="17.149999999999999" customHeight="1" x14ac:dyDescent="0.3">
      <c r="A121" s="155"/>
      <c r="B121" s="247" t="str">
        <f t="shared" si="9"/>
        <v>2021-22</v>
      </c>
      <c r="C121" s="250"/>
      <c r="D121" s="525">
        <f>G120</f>
        <v>1024362</v>
      </c>
      <c r="E121" s="525">
        <v>4755951</v>
      </c>
      <c r="F121" s="526">
        <v>4215878.54</v>
      </c>
      <c r="G121" s="522">
        <f>C121+D121+E121-F121</f>
        <v>1564434.46</v>
      </c>
      <c r="H121" s="522">
        <f t="shared" si="10"/>
        <v>540072.46</v>
      </c>
      <c r="I121" s="268"/>
      <c r="J121" s="256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55"/>
      <c r="AR121" s="155"/>
      <c r="AS121" s="155"/>
      <c r="AT121" s="155"/>
      <c r="AU121" s="155"/>
      <c r="AV121" s="155"/>
      <c r="AW121" s="155"/>
      <c r="AX121" s="155"/>
      <c r="AY121" s="155"/>
      <c r="AZ121" s="155"/>
      <c r="BA121" s="155"/>
      <c r="BB121" s="155"/>
      <c r="BC121" s="155"/>
      <c r="BD121" s="155"/>
      <c r="BE121" s="155"/>
      <c r="BF121" s="155"/>
      <c r="BG121" s="155"/>
      <c r="BH121" s="155"/>
      <c r="BI121" s="155"/>
      <c r="BJ121" s="155"/>
      <c r="BK121" s="155"/>
      <c r="BL121" s="155"/>
      <c r="BM121" s="155"/>
      <c r="BN121" s="155"/>
      <c r="BO121" s="155"/>
      <c r="BP121" s="155"/>
      <c r="BQ121" s="155"/>
      <c r="BR121" s="155"/>
      <c r="BS121" s="155"/>
      <c r="BT121" s="155"/>
      <c r="BU121" s="155"/>
      <c r="BV121" s="155"/>
      <c r="BW121" s="155"/>
      <c r="BX121" s="155"/>
      <c r="BY121" s="155"/>
      <c r="BZ121" s="155"/>
      <c r="CA121" s="155"/>
      <c r="CB121" s="155"/>
      <c r="CC121" s="155"/>
      <c r="CD121" s="155"/>
      <c r="CE121" s="155"/>
      <c r="CF121" s="155"/>
      <c r="CG121" s="155"/>
      <c r="CH121" s="155"/>
      <c r="CI121" s="155"/>
      <c r="CJ121" s="155"/>
      <c r="CK121" s="155"/>
      <c r="CL121" s="155"/>
      <c r="CM121" s="155"/>
      <c r="CN121" s="155"/>
      <c r="CO121" s="155"/>
      <c r="CP121" s="155"/>
      <c r="CQ121" s="155"/>
      <c r="CR121" s="155"/>
      <c r="CS121" s="155"/>
      <c r="CT121" s="155"/>
      <c r="CU121" s="155"/>
      <c r="CV121" s="155"/>
      <c r="CW121" s="155"/>
      <c r="CX121" s="155"/>
      <c r="CY121" s="155"/>
      <c r="CZ121" s="155"/>
      <c r="DA121" s="155"/>
      <c r="DB121" s="155"/>
      <c r="DC121" s="155"/>
      <c r="DD121" s="155"/>
      <c r="DE121" s="155"/>
      <c r="DF121" s="155"/>
      <c r="DG121" s="155"/>
      <c r="DH121" s="155"/>
      <c r="DI121" s="155"/>
      <c r="DJ121" s="155"/>
      <c r="DK121" s="155"/>
      <c r="DL121" s="155"/>
      <c r="DM121" s="155"/>
      <c r="DN121" s="155"/>
      <c r="DO121" s="155"/>
      <c r="DP121" s="155"/>
      <c r="DQ121" s="155"/>
      <c r="DR121" s="155"/>
    </row>
    <row r="122" spans="1:122" ht="17.149999999999999" customHeight="1" x14ac:dyDescent="0.3">
      <c r="A122" s="155"/>
      <c r="B122" s="251" t="str">
        <f t="shared" si="9"/>
        <v>2022-23</v>
      </c>
      <c r="C122" s="269">
        <f>Data!C65+Data!C66</f>
        <v>0</v>
      </c>
      <c r="D122" s="527">
        <f>Data!C64</f>
        <v>1564434.46</v>
      </c>
      <c r="E122" s="527">
        <f>Data!C84</f>
        <v>9050578</v>
      </c>
      <c r="F122" s="528">
        <f>Data!C85</f>
        <v>6973754.6399999997</v>
      </c>
      <c r="G122" s="528">
        <f>C122+D122+E122-F122</f>
        <v>3641257.8200000012</v>
      </c>
      <c r="H122" s="528">
        <f t="shared" si="10"/>
        <v>2076823.3600000003</v>
      </c>
      <c r="I122" s="210"/>
      <c r="J122" s="256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5"/>
      <c r="AP122" s="155"/>
      <c r="AQ122" s="155"/>
      <c r="AR122" s="155"/>
      <c r="AS122" s="155"/>
      <c r="AT122" s="155"/>
      <c r="AU122" s="155"/>
      <c r="AV122" s="155"/>
      <c r="AW122" s="155"/>
      <c r="AX122" s="155"/>
      <c r="AY122" s="155"/>
      <c r="AZ122" s="155"/>
      <c r="BA122" s="155"/>
      <c r="BB122" s="155"/>
      <c r="BC122" s="155"/>
      <c r="BD122" s="155"/>
      <c r="BE122" s="155"/>
      <c r="BF122" s="155"/>
      <c r="BG122" s="155"/>
      <c r="BH122" s="155"/>
      <c r="BI122" s="155"/>
      <c r="BJ122" s="155"/>
      <c r="BK122" s="155"/>
      <c r="BL122" s="155"/>
      <c r="BM122" s="155"/>
      <c r="BN122" s="155"/>
      <c r="BO122" s="155"/>
      <c r="BP122" s="155"/>
      <c r="BQ122" s="155"/>
      <c r="BR122" s="155"/>
      <c r="BS122" s="155"/>
      <c r="BT122" s="155"/>
      <c r="BU122" s="155"/>
      <c r="BV122" s="155"/>
      <c r="BW122" s="155"/>
      <c r="BX122" s="155"/>
      <c r="BY122" s="155"/>
      <c r="BZ122" s="155"/>
      <c r="CA122" s="155"/>
      <c r="CB122" s="155"/>
      <c r="CC122" s="155"/>
      <c r="CD122" s="155"/>
      <c r="CE122" s="155"/>
      <c r="CF122" s="155"/>
      <c r="CG122" s="155"/>
      <c r="CH122" s="155"/>
      <c r="CI122" s="155"/>
      <c r="CJ122" s="155"/>
      <c r="CK122" s="155"/>
      <c r="CL122" s="155"/>
      <c r="CM122" s="155"/>
      <c r="CN122" s="155"/>
      <c r="CO122" s="155"/>
      <c r="CP122" s="155"/>
      <c r="CQ122" s="155"/>
      <c r="CR122" s="155"/>
      <c r="CS122" s="155"/>
      <c r="CT122" s="155"/>
      <c r="CU122" s="155"/>
      <c r="CV122" s="155"/>
      <c r="CW122" s="155"/>
      <c r="CX122" s="155"/>
      <c r="CY122" s="155"/>
      <c r="CZ122" s="155"/>
      <c r="DA122" s="155"/>
      <c r="DB122" s="155"/>
      <c r="DC122" s="155"/>
      <c r="DD122" s="155"/>
      <c r="DE122" s="155"/>
      <c r="DF122" s="155"/>
      <c r="DG122" s="155"/>
      <c r="DH122" s="155"/>
      <c r="DI122" s="155"/>
      <c r="DJ122" s="155"/>
      <c r="DK122" s="155"/>
      <c r="DL122" s="155"/>
      <c r="DM122" s="155"/>
      <c r="DN122" s="155"/>
      <c r="DO122" s="155"/>
      <c r="DP122" s="155"/>
      <c r="DQ122" s="155"/>
      <c r="DR122" s="155"/>
    </row>
    <row r="123" spans="1:122" ht="17.149999999999999" customHeight="1" x14ac:dyDescent="0.3">
      <c r="A123" s="155"/>
      <c r="B123" s="251" t="str">
        <f t="shared" si="9"/>
        <v>2023-24</v>
      </c>
      <c r="C123" s="250"/>
      <c r="D123" s="527">
        <f>Data!C68</f>
        <v>3641259.22</v>
      </c>
      <c r="E123" s="527">
        <f>Data!D84</f>
        <v>0</v>
      </c>
      <c r="F123" s="528">
        <f>Data!D85</f>
        <v>0</v>
      </c>
      <c r="G123" s="528">
        <f>C123+D123+E123-F123</f>
        <v>3641259.22</v>
      </c>
      <c r="H123" s="528">
        <f t="shared" si="10"/>
        <v>0</v>
      </c>
      <c r="I123" s="270"/>
      <c r="J123" s="256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5"/>
      <c r="AP123" s="155"/>
      <c r="AQ123" s="155"/>
      <c r="AR123" s="155"/>
      <c r="AS123" s="155"/>
      <c r="AT123" s="155"/>
      <c r="AU123" s="155"/>
      <c r="AV123" s="155"/>
      <c r="AW123" s="155"/>
      <c r="AX123" s="155"/>
      <c r="AY123" s="155"/>
      <c r="AZ123" s="155"/>
      <c r="BA123" s="155"/>
      <c r="BB123" s="155"/>
      <c r="BC123" s="155"/>
      <c r="BD123" s="155"/>
      <c r="BE123" s="155"/>
      <c r="BF123" s="155"/>
      <c r="BG123" s="155"/>
      <c r="BH123" s="155"/>
      <c r="BI123" s="155"/>
      <c r="BJ123" s="155"/>
      <c r="BK123" s="155"/>
      <c r="BL123" s="155"/>
      <c r="BM123" s="155"/>
      <c r="BN123" s="155"/>
      <c r="BO123" s="155"/>
      <c r="BP123" s="155"/>
      <c r="BQ123" s="155"/>
      <c r="BR123" s="155"/>
      <c r="BS123" s="155"/>
      <c r="BT123" s="155"/>
      <c r="BU123" s="155"/>
      <c r="BV123" s="155"/>
      <c r="BW123" s="155"/>
      <c r="BX123" s="155"/>
      <c r="BY123" s="155"/>
      <c r="BZ123" s="155"/>
      <c r="CA123" s="155"/>
      <c r="CB123" s="155"/>
      <c r="CC123" s="155"/>
      <c r="CD123" s="155"/>
      <c r="CE123" s="155"/>
      <c r="CF123" s="155"/>
      <c r="CG123" s="155"/>
      <c r="CH123" s="155"/>
      <c r="CI123" s="155"/>
      <c r="CJ123" s="155"/>
      <c r="CK123" s="155"/>
      <c r="CL123" s="155"/>
      <c r="CM123" s="155"/>
      <c r="CN123" s="155"/>
      <c r="CO123" s="155"/>
      <c r="CP123" s="155"/>
      <c r="CQ123" s="155"/>
      <c r="CR123" s="155"/>
      <c r="CS123" s="155"/>
      <c r="CT123" s="155"/>
      <c r="CU123" s="155"/>
      <c r="CV123" s="155"/>
      <c r="CW123" s="155"/>
      <c r="CX123" s="155"/>
      <c r="CY123" s="155"/>
      <c r="CZ123" s="155"/>
      <c r="DA123" s="155"/>
      <c r="DB123" s="155"/>
      <c r="DC123" s="155"/>
      <c r="DD123" s="155"/>
      <c r="DE123" s="155"/>
      <c r="DF123" s="155"/>
      <c r="DG123" s="155"/>
      <c r="DH123" s="155"/>
      <c r="DI123" s="155"/>
      <c r="DJ123" s="155"/>
      <c r="DK123" s="155"/>
      <c r="DL123" s="155"/>
      <c r="DM123" s="155"/>
      <c r="DN123" s="155"/>
      <c r="DO123" s="155"/>
      <c r="DP123" s="155"/>
      <c r="DQ123" s="155"/>
      <c r="DR123" s="155"/>
    </row>
    <row r="124" spans="1:122" ht="17.149999999999999" customHeight="1" x14ac:dyDescent="0.3">
      <c r="A124" s="155"/>
      <c r="B124" s="253" t="str">
        <f t="shared" si="9"/>
        <v>2024-25</v>
      </c>
      <c r="C124" s="250"/>
      <c r="D124" s="527">
        <f>Data!D68</f>
        <v>0</v>
      </c>
      <c r="E124" s="527">
        <f>Data!E84</f>
        <v>0</v>
      </c>
      <c r="F124" s="528">
        <f>Data!E85</f>
        <v>0</v>
      </c>
      <c r="G124" s="528">
        <f>C124+D124+E124-F124</f>
        <v>0</v>
      </c>
      <c r="H124" s="528">
        <f t="shared" si="10"/>
        <v>0</v>
      </c>
      <c r="I124" s="210"/>
      <c r="J124" s="256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5"/>
      <c r="AP124" s="155"/>
      <c r="AQ124" s="155"/>
      <c r="AR124" s="155"/>
      <c r="AS124" s="155"/>
      <c r="AT124" s="155"/>
      <c r="AU124" s="155"/>
      <c r="AV124" s="155"/>
      <c r="AW124" s="155"/>
      <c r="AX124" s="155"/>
      <c r="AY124" s="155"/>
      <c r="AZ124" s="155"/>
      <c r="BA124" s="155"/>
      <c r="BB124" s="155"/>
      <c r="BC124" s="155"/>
      <c r="BD124" s="155"/>
      <c r="BE124" s="155"/>
      <c r="BF124" s="155"/>
      <c r="BG124" s="155"/>
      <c r="BH124" s="155"/>
      <c r="BI124" s="155"/>
      <c r="BJ124" s="155"/>
      <c r="BK124" s="155"/>
      <c r="BL124" s="155"/>
      <c r="BM124" s="155"/>
      <c r="BN124" s="155"/>
      <c r="BO124" s="155"/>
      <c r="BP124" s="155"/>
      <c r="BQ124" s="155"/>
      <c r="BR124" s="155"/>
      <c r="BS124" s="155"/>
      <c r="BT124" s="155"/>
      <c r="BU124" s="155"/>
      <c r="BV124" s="155"/>
      <c r="BW124" s="155"/>
      <c r="BX124" s="155"/>
      <c r="BY124" s="155"/>
      <c r="BZ124" s="155"/>
      <c r="CA124" s="155"/>
      <c r="CB124" s="155"/>
      <c r="CC124" s="155"/>
      <c r="CD124" s="155"/>
      <c r="CE124" s="155"/>
      <c r="CF124" s="155"/>
      <c r="CG124" s="155"/>
      <c r="CH124" s="155"/>
      <c r="CI124" s="155"/>
      <c r="CJ124" s="155"/>
      <c r="CK124" s="155"/>
      <c r="CL124" s="155"/>
      <c r="CM124" s="155"/>
      <c r="CN124" s="155"/>
      <c r="CO124" s="155"/>
      <c r="CP124" s="155"/>
      <c r="CQ124" s="155"/>
      <c r="CR124" s="155"/>
      <c r="CS124" s="155"/>
      <c r="CT124" s="155"/>
      <c r="CU124" s="155"/>
      <c r="CV124" s="155"/>
      <c r="CW124" s="155"/>
      <c r="CX124" s="155"/>
      <c r="CY124" s="155"/>
      <c r="CZ124" s="155"/>
      <c r="DA124" s="155"/>
      <c r="DB124" s="155"/>
      <c r="DC124" s="155"/>
      <c r="DD124" s="155"/>
      <c r="DE124" s="155"/>
      <c r="DF124" s="155"/>
      <c r="DG124" s="155"/>
      <c r="DH124" s="155"/>
      <c r="DI124" s="155"/>
      <c r="DJ124" s="155"/>
      <c r="DK124" s="155"/>
      <c r="DL124" s="155"/>
      <c r="DM124" s="155"/>
      <c r="DN124" s="155"/>
      <c r="DO124" s="155"/>
      <c r="DP124" s="155"/>
      <c r="DQ124" s="155"/>
      <c r="DR124" s="155"/>
    </row>
    <row r="125" spans="1:122" s="24" customFormat="1" ht="8.25" customHeight="1" x14ac:dyDescent="0.3">
      <c r="A125" s="215"/>
      <c r="B125" s="254"/>
      <c r="C125" s="255"/>
      <c r="D125" s="255"/>
      <c r="E125" s="255"/>
      <c r="F125" s="255"/>
      <c r="G125" s="255"/>
      <c r="H125" s="271"/>
      <c r="I125" s="210"/>
      <c r="J125" s="256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15"/>
      <c r="AJ125" s="215"/>
      <c r="AK125" s="215"/>
      <c r="AL125" s="215"/>
      <c r="AM125" s="215"/>
      <c r="AN125" s="215"/>
      <c r="AO125" s="215"/>
      <c r="AP125" s="215"/>
      <c r="AQ125" s="215"/>
      <c r="AR125" s="215"/>
      <c r="AS125" s="215"/>
      <c r="AT125" s="215"/>
      <c r="AU125" s="215"/>
      <c r="AV125" s="215"/>
      <c r="AW125" s="215"/>
      <c r="AX125" s="215"/>
      <c r="AY125" s="215"/>
      <c r="AZ125" s="215"/>
      <c r="BA125" s="215"/>
      <c r="BB125" s="215"/>
      <c r="BC125" s="215"/>
      <c r="BD125" s="215"/>
      <c r="BE125" s="215"/>
      <c r="BF125" s="215"/>
      <c r="BG125" s="215"/>
      <c r="BH125" s="215"/>
      <c r="BI125" s="215"/>
      <c r="BJ125" s="215"/>
      <c r="BK125" s="215"/>
      <c r="BL125" s="215"/>
      <c r="BM125" s="215"/>
      <c r="BN125" s="215"/>
      <c r="BO125" s="215"/>
      <c r="BP125" s="215"/>
      <c r="BQ125" s="215"/>
      <c r="BR125" s="215"/>
      <c r="BS125" s="215"/>
      <c r="BT125" s="215"/>
      <c r="BU125" s="215"/>
      <c r="BV125" s="215"/>
      <c r="BW125" s="215"/>
      <c r="BX125" s="215"/>
      <c r="BY125" s="215"/>
      <c r="BZ125" s="215"/>
      <c r="CA125" s="215"/>
      <c r="CB125" s="215"/>
      <c r="CC125" s="215"/>
      <c r="CD125" s="215"/>
      <c r="CE125" s="215"/>
      <c r="CF125" s="215"/>
      <c r="CG125" s="215"/>
      <c r="CH125" s="215"/>
      <c r="CI125" s="215"/>
      <c r="CJ125" s="215"/>
      <c r="CK125" s="215"/>
      <c r="CL125" s="215"/>
      <c r="CM125" s="215"/>
      <c r="CN125" s="215"/>
      <c r="CO125" s="215"/>
      <c r="CP125" s="215"/>
      <c r="CQ125" s="215"/>
      <c r="CR125" s="215"/>
      <c r="CS125" s="215"/>
      <c r="CT125" s="215"/>
      <c r="CU125" s="215"/>
      <c r="CV125" s="215"/>
      <c r="CW125" s="215"/>
      <c r="CX125" s="215"/>
      <c r="CY125" s="215"/>
      <c r="CZ125" s="215"/>
      <c r="DA125" s="215"/>
      <c r="DB125" s="215"/>
      <c r="DC125" s="215"/>
      <c r="DD125" s="215"/>
      <c r="DE125" s="215"/>
      <c r="DF125" s="215"/>
      <c r="DG125" s="215"/>
      <c r="DH125" s="215"/>
      <c r="DI125" s="215"/>
      <c r="DJ125" s="215"/>
      <c r="DK125" s="215"/>
      <c r="DL125" s="215"/>
      <c r="DM125" s="215"/>
      <c r="DN125" s="215"/>
      <c r="DO125" s="215"/>
      <c r="DP125" s="215"/>
      <c r="DQ125" s="215"/>
      <c r="DR125" s="215"/>
    </row>
    <row r="126" spans="1:122" s="24" customFormat="1" ht="17.149999999999999" customHeight="1" x14ac:dyDescent="0.3">
      <c r="A126" s="215"/>
      <c r="B126" s="257" t="str">
        <f>IF(ROUND(D122+C122,0)=ROUND(G121,0),"Current year beginning fund balance plus audit adjustments equals prior year audited ending fund balance.","Current year beginning balance plus audit adjustments does not equal prior year audited ending fund balance.")</f>
        <v>Current year beginning fund balance plus audit adjustments equals prior year audited ending fund balance.</v>
      </c>
      <c r="C126" s="255"/>
      <c r="D126" s="255"/>
      <c r="E126" s="255"/>
      <c r="F126" s="255"/>
      <c r="G126" s="255"/>
      <c r="H126" s="255"/>
      <c r="I126" s="210"/>
      <c r="J126" s="256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  <c r="AG126" s="215"/>
      <c r="AH126" s="215"/>
      <c r="AI126" s="215"/>
      <c r="AJ126" s="215"/>
      <c r="AK126" s="215"/>
      <c r="AL126" s="215"/>
      <c r="AM126" s="215"/>
      <c r="AN126" s="215"/>
      <c r="AO126" s="215"/>
      <c r="AP126" s="215"/>
      <c r="AQ126" s="215"/>
      <c r="AR126" s="215"/>
      <c r="AS126" s="215"/>
      <c r="AT126" s="215"/>
      <c r="AU126" s="215"/>
      <c r="AV126" s="215"/>
      <c r="AW126" s="215"/>
      <c r="AX126" s="215"/>
      <c r="AY126" s="215"/>
      <c r="AZ126" s="215"/>
      <c r="BA126" s="215"/>
      <c r="BB126" s="215"/>
      <c r="BC126" s="215"/>
      <c r="BD126" s="215"/>
      <c r="BE126" s="215"/>
      <c r="BF126" s="215"/>
      <c r="BG126" s="215"/>
      <c r="BH126" s="215"/>
      <c r="BI126" s="215"/>
      <c r="BJ126" s="215"/>
      <c r="BK126" s="215"/>
      <c r="BL126" s="215"/>
      <c r="BM126" s="215"/>
      <c r="BN126" s="215"/>
      <c r="BO126" s="215"/>
      <c r="BP126" s="215"/>
      <c r="BQ126" s="215"/>
      <c r="BR126" s="215"/>
      <c r="BS126" s="215"/>
      <c r="BT126" s="215"/>
      <c r="BU126" s="215"/>
      <c r="BV126" s="215"/>
      <c r="BW126" s="215"/>
      <c r="BX126" s="215"/>
      <c r="BY126" s="215"/>
      <c r="BZ126" s="215"/>
      <c r="CA126" s="215"/>
      <c r="CB126" s="215"/>
      <c r="CC126" s="215"/>
      <c r="CD126" s="215"/>
      <c r="CE126" s="215"/>
      <c r="CF126" s="215"/>
      <c r="CG126" s="215"/>
      <c r="CH126" s="215"/>
      <c r="CI126" s="215"/>
      <c r="CJ126" s="215"/>
      <c r="CK126" s="215"/>
      <c r="CL126" s="215"/>
      <c r="CM126" s="215"/>
      <c r="CN126" s="215"/>
      <c r="CO126" s="215"/>
      <c r="CP126" s="215"/>
      <c r="CQ126" s="215"/>
      <c r="CR126" s="215"/>
      <c r="CS126" s="215"/>
      <c r="CT126" s="215"/>
      <c r="CU126" s="215"/>
      <c r="CV126" s="215"/>
      <c r="CW126" s="215"/>
      <c r="CX126" s="215"/>
      <c r="CY126" s="215"/>
      <c r="CZ126" s="215"/>
      <c r="DA126" s="215"/>
      <c r="DB126" s="215"/>
      <c r="DC126" s="215"/>
      <c r="DD126" s="215"/>
      <c r="DE126" s="215"/>
      <c r="DF126" s="215"/>
      <c r="DG126" s="215"/>
      <c r="DH126" s="215"/>
      <c r="DI126" s="215"/>
      <c r="DJ126" s="215"/>
      <c r="DK126" s="215"/>
      <c r="DL126" s="215"/>
      <c r="DM126" s="215"/>
      <c r="DN126" s="215"/>
      <c r="DO126" s="215"/>
      <c r="DP126" s="215"/>
      <c r="DQ126" s="215"/>
      <c r="DR126" s="215"/>
    </row>
    <row r="127" spans="1:122" s="24" customFormat="1" ht="17.149999999999999" customHeight="1" thickBot="1" x14ac:dyDescent="0.35">
      <c r="A127" s="215"/>
      <c r="B127" s="254"/>
      <c r="C127" s="255"/>
      <c r="D127" s="255"/>
      <c r="E127" s="255"/>
      <c r="F127" s="255"/>
      <c r="G127" s="255"/>
      <c r="H127" s="255"/>
      <c r="I127" s="210"/>
      <c r="J127" s="256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215"/>
      <c r="AG127" s="215"/>
      <c r="AH127" s="215"/>
      <c r="AI127" s="215"/>
      <c r="AJ127" s="215"/>
      <c r="AK127" s="215"/>
      <c r="AL127" s="215"/>
      <c r="AM127" s="215"/>
      <c r="AN127" s="215"/>
      <c r="AO127" s="215"/>
      <c r="AP127" s="215"/>
      <c r="AQ127" s="215"/>
      <c r="AR127" s="215"/>
      <c r="AS127" s="215"/>
      <c r="AT127" s="215"/>
      <c r="AU127" s="215"/>
      <c r="AV127" s="215"/>
      <c r="AW127" s="215"/>
      <c r="AX127" s="215"/>
      <c r="AY127" s="215"/>
      <c r="AZ127" s="215"/>
      <c r="BA127" s="215"/>
      <c r="BB127" s="215"/>
      <c r="BC127" s="215"/>
      <c r="BD127" s="215"/>
      <c r="BE127" s="215"/>
      <c r="BF127" s="215"/>
      <c r="BG127" s="215"/>
      <c r="BH127" s="215"/>
      <c r="BI127" s="215"/>
      <c r="BJ127" s="215"/>
      <c r="BK127" s="215"/>
      <c r="BL127" s="215"/>
      <c r="BM127" s="215"/>
      <c r="BN127" s="215"/>
      <c r="BO127" s="215"/>
      <c r="BP127" s="215"/>
      <c r="BQ127" s="215"/>
      <c r="BR127" s="215"/>
      <c r="BS127" s="215"/>
      <c r="BT127" s="215"/>
      <c r="BU127" s="215"/>
      <c r="BV127" s="215"/>
      <c r="BW127" s="215"/>
      <c r="BX127" s="215"/>
      <c r="BY127" s="215"/>
      <c r="BZ127" s="215"/>
      <c r="CA127" s="215"/>
      <c r="CB127" s="215"/>
      <c r="CC127" s="215"/>
      <c r="CD127" s="215"/>
      <c r="CE127" s="215"/>
      <c r="CF127" s="215"/>
      <c r="CG127" s="215"/>
      <c r="CH127" s="215"/>
      <c r="CI127" s="215"/>
      <c r="CJ127" s="215"/>
      <c r="CK127" s="215"/>
      <c r="CL127" s="215"/>
      <c r="CM127" s="215"/>
      <c r="CN127" s="215"/>
      <c r="CO127" s="215"/>
      <c r="CP127" s="215"/>
      <c r="CQ127" s="215"/>
      <c r="CR127" s="215"/>
      <c r="CS127" s="215"/>
      <c r="CT127" s="215"/>
      <c r="CU127" s="215"/>
      <c r="CV127" s="215"/>
      <c r="CW127" s="215"/>
      <c r="CX127" s="215"/>
      <c r="CY127" s="215"/>
      <c r="CZ127" s="215"/>
      <c r="DA127" s="215"/>
      <c r="DB127" s="215"/>
      <c r="DC127" s="215"/>
      <c r="DD127" s="215"/>
      <c r="DE127" s="215"/>
      <c r="DF127" s="215"/>
      <c r="DG127" s="215"/>
      <c r="DH127" s="215"/>
      <c r="DI127" s="215"/>
      <c r="DJ127" s="215"/>
      <c r="DK127" s="215"/>
      <c r="DL127" s="215"/>
      <c r="DM127" s="215"/>
      <c r="DN127" s="215"/>
      <c r="DO127" s="215"/>
      <c r="DP127" s="215"/>
      <c r="DQ127" s="215"/>
      <c r="DR127" s="215"/>
    </row>
    <row r="128" spans="1:122" s="24" customFormat="1" ht="17.149999999999999" customHeight="1" thickBot="1" x14ac:dyDescent="0.35">
      <c r="A128" s="215"/>
      <c r="B128" s="676" t="s">
        <v>208</v>
      </c>
      <c r="C128" s="677"/>
      <c r="D128" s="677"/>
      <c r="E128" s="677"/>
      <c r="F128" s="677"/>
      <c r="G128" s="677"/>
      <c r="H128" s="677"/>
      <c r="I128" s="677"/>
      <c r="J128" s="678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5"/>
      <c r="AI128" s="215"/>
      <c r="AJ128" s="215"/>
      <c r="AK128" s="215"/>
      <c r="AL128" s="215"/>
      <c r="AM128" s="215"/>
      <c r="AN128" s="215"/>
      <c r="AO128" s="215"/>
      <c r="AP128" s="215"/>
      <c r="AQ128" s="215"/>
      <c r="AR128" s="215"/>
      <c r="AS128" s="215"/>
      <c r="AT128" s="215"/>
      <c r="AU128" s="215"/>
      <c r="AV128" s="215"/>
      <c r="AW128" s="215"/>
      <c r="AX128" s="215"/>
      <c r="AY128" s="215"/>
      <c r="AZ128" s="215"/>
      <c r="BA128" s="215"/>
      <c r="BB128" s="215"/>
      <c r="BC128" s="215"/>
      <c r="BD128" s="215"/>
      <c r="BE128" s="215"/>
      <c r="BF128" s="215"/>
      <c r="BG128" s="215"/>
      <c r="BH128" s="215"/>
      <c r="BI128" s="215"/>
      <c r="BJ128" s="215"/>
      <c r="BK128" s="215"/>
      <c r="BL128" s="215"/>
      <c r="BM128" s="215"/>
      <c r="BN128" s="215"/>
      <c r="BO128" s="215"/>
      <c r="BP128" s="215"/>
      <c r="BQ128" s="215"/>
      <c r="BR128" s="215"/>
      <c r="BS128" s="215"/>
      <c r="BT128" s="215"/>
      <c r="BU128" s="215"/>
      <c r="BV128" s="215"/>
      <c r="BW128" s="215"/>
      <c r="BX128" s="215"/>
      <c r="BY128" s="215"/>
      <c r="BZ128" s="215"/>
      <c r="CA128" s="215"/>
      <c r="CB128" s="215"/>
      <c r="CC128" s="215"/>
      <c r="CD128" s="215"/>
      <c r="CE128" s="215"/>
      <c r="CF128" s="215"/>
      <c r="CG128" s="215"/>
      <c r="CH128" s="215"/>
      <c r="CI128" s="215"/>
      <c r="CJ128" s="215"/>
      <c r="CK128" s="215"/>
      <c r="CL128" s="215"/>
      <c r="CM128" s="215"/>
      <c r="CN128" s="215"/>
      <c r="CO128" s="215"/>
      <c r="CP128" s="215"/>
      <c r="CQ128" s="215"/>
      <c r="CR128" s="215"/>
      <c r="CS128" s="215"/>
      <c r="CT128" s="215"/>
      <c r="CU128" s="215"/>
      <c r="CV128" s="215"/>
      <c r="CW128" s="215"/>
      <c r="CX128" s="215"/>
      <c r="CY128" s="215"/>
      <c r="CZ128" s="215"/>
      <c r="DA128" s="215"/>
      <c r="DB128" s="215"/>
      <c r="DC128" s="215"/>
      <c r="DD128" s="215"/>
      <c r="DE128" s="215"/>
      <c r="DF128" s="215"/>
      <c r="DG128" s="215"/>
      <c r="DH128" s="215"/>
      <c r="DI128" s="215"/>
      <c r="DJ128" s="215"/>
      <c r="DK128" s="215"/>
      <c r="DL128" s="215"/>
      <c r="DM128" s="215"/>
      <c r="DN128" s="215"/>
      <c r="DO128" s="215"/>
      <c r="DP128" s="215"/>
      <c r="DQ128" s="215"/>
      <c r="DR128" s="215"/>
    </row>
    <row r="129" spans="1:122" s="24" customFormat="1" ht="33" customHeight="1" x14ac:dyDescent="0.3">
      <c r="A129" s="215"/>
      <c r="B129" s="592"/>
      <c r="C129" s="629"/>
      <c r="D129" s="629"/>
      <c r="E129" s="629"/>
      <c r="F129" s="629"/>
      <c r="G129" s="629"/>
      <c r="H129" s="629"/>
      <c r="I129" s="629"/>
      <c r="J129" s="630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215"/>
      <c r="AG129" s="215"/>
      <c r="AH129" s="215"/>
      <c r="AI129" s="215"/>
      <c r="AJ129" s="215"/>
      <c r="AK129" s="215"/>
      <c r="AL129" s="215"/>
      <c r="AM129" s="215"/>
      <c r="AN129" s="215"/>
      <c r="AO129" s="215"/>
      <c r="AP129" s="215"/>
      <c r="AQ129" s="215"/>
      <c r="AR129" s="215"/>
      <c r="AS129" s="215"/>
      <c r="AT129" s="215"/>
      <c r="AU129" s="215"/>
      <c r="AV129" s="215"/>
      <c r="AW129" s="215"/>
      <c r="AX129" s="215"/>
      <c r="AY129" s="215"/>
      <c r="AZ129" s="215"/>
      <c r="BA129" s="215"/>
      <c r="BB129" s="215"/>
      <c r="BC129" s="215"/>
      <c r="BD129" s="215"/>
      <c r="BE129" s="215"/>
      <c r="BF129" s="215"/>
      <c r="BG129" s="215"/>
      <c r="BH129" s="215"/>
      <c r="BI129" s="215"/>
      <c r="BJ129" s="215"/>
      <c r="BK129" s="215"/>
      <c r="BL129" s="215"/>
      <c r="BM129" s="215"/>
      <c r="BN129" s="215"/>
      <c r="BO129" s="215"/>
      <c r="BP129" s="215"/>
      <c r="BQ129" s="215"/>
      <c r="BR129" s="215"/>
      <c r="BS129" s="215"/>
      <c r="BT129" s="215"/>
      <c r="BU129" s="215"/>
      <c r="BV129" s="215"/>
      <c r="BW129" s="215"/>
      <c r="BX129" s="215"/>
      <c r="BY129" s="215"/>
      <c r="BZ129" s="215"/>
      <c r="CA129" s="215"/>
      <c r="CB129" s="215"/>
      <c r="CC129" s="215"/>
      <c r="CD129" s="215"/>
      <c r="CE129" s="215"/>
      <c r="CF129" s="215"/>
      <c r="CG129" s="215"/>
      <c r="CH129" s="215"/>
      <c r="CI129" s="215"/>
      <c r="CJ129" s="215"/>
      <c r="CK129" s="215"/>
      <c r="CL129" s="215"/>
      <c r="CM129" s="215"/>
      <c r="CN129" s="215"/>
      <c r="CO129" s="215"/>
      <c r="CP129" s="215"/>
      <c r="CQ129" s="215"/>
      <c r="CR129" s="215"/>
      <c r="CS129" s="215"/>
      <c r="CT129" s="215"/>
      <c r="CU129" s="215"/>
      <c r="CV129" s="215"/>
      <c r="CW129" s="215"/>
      <c r="CX129" s="215"/>
      <c r="CY129" s="215"/>
      <c r="CZ129" s="215"/>
      <c r="DA129" s="215"/>
      <c r="DB129" s="215"/>
      <c r="DC129" s="215"/>
      <c r="DD129" s="215"/>
      <c r="DE129" s="215"/>
      <c r="DF129" s="215"/>
      <c r="DG129" s="215"/>
      <c r="DH129" s="215"/>
      <c r="DI129" s="215"/>
      <c r="DJ129" s="215"/>
      <c r="DK129" s="215"/>
      <c r="DL129" s="215"/>
      <c r="DM129" s="215"/>
      <c r="DN129" s="215"/>
      <c r="DO129" s="215"/>
      <c r="DP129" s="215"/>
      <c r="DQ129" s="215"/>
      <c r="DR129" s="215"/>
    </row>
    <row r="130" spans="1:122" s="24" customFormat="1" ht="17.149999999999999" customHeight="1" thickBot="1" x14ac:dyDescent="0.35">
      <c r="A130" s="215"/>
      <c r="B130" s="209"/>
      <c r="C130" s="272"/>
      <c r="D130" s="272"/>
      <c r="E130" s="272"/>
      <c r="F130" s="272"/>
      <c r="G130" s="272"/>
      <c r="H130" s="273"/>
      <c r="I130" s="210"/>
      <c r="J130" s="256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215"/>
      <c r="AG130" s="215"/>
      <c r="AH130" s="215"/>
      <c r="AI130" s="215"/>
      <c r="AJ130" s="215"/>
      <c r="AK130" s="215"/>
      <c r="AL130" s="215"/>
      <c r="AM130" s="215"/>
      <c r="AN130" s="215"/>
      <c r="AO130" s="215"/>
      <c r="AP130" s="215"/>
      <c r="AQ130" s="215"/>
      <c r="AR130" s="215"/>
      <c r="AS130" s="215"/>
      <c r="AT130" s="215"/>
      <c r="AU130" s="215"/>
      <c r="AV130" s="215"/>
      <c r="AW130" s="215"/>
      <c r="AX130" s="215"/>
      <c r="AY130" s="215"/>
      <c r="AZ130" s="215"/>
      <c r="BA130" s="215"/>
      <c r="BB130" s="215"/>
      <c r="BC130" s="215"/>
      <c r="BD130" s="215"/>
      <c r="BE130" s="215"/>
      <c r="BF130" s="215"/>
      <c r="BG130" s="215"/>
      <c r="BH130" s="215"/>
      <c r="BI130" s="215"/>
      <c r="BJ130" s="215"/>
      <c r="BK130" s="215"/>
      <c r="BL130" s="215"/>
      <c r="BM130" s="215"/>
      <c r="BN130" s="215"/>
      <c r="BO130" s="215"/>
      <c r="BP130" s="215"/>
      <c r="BQ130" s="215"/>
      <c r="BR130" s="215"/>
      <c r="BS130" s="215"/>
      <c r="BT130" s="215"/>
      <c r="BU130" s="215"/>
      <c r="BV130" s="215"/>
      <c r="BW130" s="215"/>
      <c r="BX130" s="215"/>
      <c r="BY130" s="215"/>
      <c r="BZ130" s="215"/>
      <c r="CA130" s="215"/>
      <c r="CB130" s="215"/>
      <c r="CC130" s="215"/>
      <c r="CD130" s="215"/>
      <c r="CE130" s="215"/>
      <c r="CF130" s="215"/>
      <c r="CG130" s="215"/>
      <c r="CH130" s="215"/>
      <c r="CI130" s="215"/>
      <c r="CJ130" s="215"/>
      <c r="CK130" s="215"/>
      <c r="CL130" s="215"/>
      <c r="CM130" s="215"/>
      <c r="CN130" s="215"/>
      <c r="CO130" s="215"/>
      <c r="CP130" s="215"/>
      <c r="CQ130" s="215"/>
      <c r="CR130" s="215"/>
      <c r="CS130" s="215"/>
      <c r="CT130" s="215"/>
      <c r="CU130" s="215"/>
      <c r="CV130" s="215"/>
      <c r="CW130" s="215"/>
      <c r="CX130" s="215"/>
      <c r="CY130" s="215"/>
      <c r="CZ130" s="215"/>
      <c r="DA130" s="215"/>
      <c r="DB130" s="215"/>
      <c r="DC130" s="215"/>
      <c r="DD130" s="215"/>
      <c r="DE130" s="215"/>
      <c r="DF130" s="215"/>
      <c r="DG130" s="215"/>
      <c r="DH130" s="215"/>
      <c r="DI130" s="215"/>
      <c r="DJ130" s="215"/>
      <c r="DK130" s="215"/>
      <c r="DL130" s="215"/>
      <c r="DM130" s="215"/>
      <c r="DN130" s="215"/>
      <c r="DO130" s="215"/>
      <c r="DP130" s="215"/>
      <c r="DQ130" s="215"/>
      <c r="DR130" s="215"/>
    </row>
    <row r="131" spans="1:122" ht="17.149999999999999" customHeight="1" thickBot="1" x14ac:dyDescent="0.35">
      <c r="A131" s="167"/>
      <c r="B131" s="239"/>
      <c r="C131" s="326" t="s">
        <v>241</v>
      </c>
      <c r="D131" s="620" t="s">
        <v>59</v>
      </c>
      <c r="E131" s="621"/>
      <c r="F131" s="621"/>
      <c r="G131" s="621"/>
      <c r="H131" s="622"/>
      <c r="I131" s="261"/>
      <c r="J131" s="274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  <c r="AA131" s="155"/>
      <c r="AB131" s="155"/>
      <c r="AC131" s="155"/>
      <c r="AD131" s="155"/>
      <c r="AE131" s="155"/>
      <c r="AF131" s="155"/>
      <c r="AG131" s="155"/>
      <c r="AH131" s="155"/>
      <c r="AI131" s="155"/>
      <c r="AJ131" s="155"/>
      <c r="AK131" s="155"/>
      <c r="AL131" s="155"/>
      <c r="AM131" s="155"/>
      <c r="AN131" s="155"/>
      <c r="AO131" s="155"/>
      <c r="AP131" s="155"/>
      <c r="AQ131" s="155"/>
      <c r="AR131" s="155"/>
      <c r="AS131" s="155"/>
      <c r="AT131" s="155"/>
      <c r="AU131" s="155"/>
      <c r="AV131" s="155"/>
      <c r="AW131" s="155"/>
      <c r="AX131" s="155"/>
      <c r="AY131" s="155"/>
      <c r="AZ131" s="155"/>
      <c r="BA131" s="155"/>
      <c r="BB131" s="155"/>
      <c r="BC131" s="155"/>
      <c r="BD131" s="155"/>
      <c r="BE131" s="155"/>
      <c r="BF131" s="155"/>
      <c r="BG131" s="155"/>
      <c r="BH131" s="155"/>
      <c r="BI131" s="155"/>
      <c r="BJ131" s="155"/>
      <c r="BK131" s="155"/>
      <c r="BL131" s="155"/>
      <c r="BM131" s="155"/>
      <c r="BN131" s="155"/>
      <c r="BO131" s="155"/>
      <c r="BP131" s="155"/>
      <c r="BQ131" s="155"/>
      <c r="BR131" s="155"/>
      <c r="BS131" s="155"/>
      <c r="BT131" s="155"/>
      <c r="BU131" s="155"/>
      <c r="BV131" s="155"/>
      <c r="BW131" s="155"/>
      <c r="BX131" s="155"/>
      <c r="BY131" s="155"/>
      <c r="BZ131" s="155"/>
      <c r="CA131" s="155"/>
      <c r="CB131" s="155"/>
      <c r="CC131" s="155"/>
      <c r="CD131" s="155"/>
      <c r="CE131" s="155"/>
      <c r="CF131" s="155"/>
      <c r="CG131" s="155"/>
      <c r="CH131" s="155"/>
      <c r="CI131" s="155"/>
      <c r="CJ131" s="155"/>
      <c r="CK131" s="155"/>
      <c r="CL131" s="155"/>
      <c r="CM131" s="155"/>
      <c r="CN131" s="155"/>
      <c r="CO131" s="155"/>
      <c r="CP131" s="155"/>
      <c r="CQ131" s="155"/>
      <c r="CR131" s="155"/>
      <c r="CS131" s="155"/>
      <c r="CT131" s="155"/>
      <c r="CU131" s="155"/>
      <c r="CV131" s="155"/>
      <c r="CW131" s="155"/>
      <c r="CX131" s="155"/>
      <c r="CY131" s="155"/>
      <c r="CZ131" s="155"/>
      <c r="DA131" s="155"/>
      <c r="DB131" s="155"/>
      <c r="DC131" s="155"/>
      <c r="DD131" s="155"/>
      <c r="DE131" s="155"/>
      <c r="DF131" s="155"/>
      <c r="DG131" s="155"/>
      <c r="DH131" s="155"/>
      <c r="DI131" s="155"/>
      <c r="DJ131" s="155"/>
      <c r="DK131" s="155"/>
      <c r="DL131" s="155"/>
      <c r="DM131" s="155"/>
      <c r="DN131" s="155"/>
      <c r="DO131" s="155"/>
      <c r="DP131" s="155"/>
      <c r="DQ131" s="155"/>
      <c r="DR131" s="155"/>
    </row>
    <row r="132" spans="1:122" ht="17.149999999999999" customHeight="1" x14ac:dyDescent="0.3">
      <c r="A132" s="155"/>
      <c r="B132" s="239"/>
      <c r="C132" s="239" t="s">
        <v>119</v>
      </c>
      <c r="D132" s="240" t="s">
        <v>44</v>
      </c>
      <c r="E132" s="241" t="s">
        <v>45</v>
      </c>
      <c r="F132" s="241" t="s">
        <v>46</v>
      </c>
      <c r="G132" s="241" t="s">
        <v>47</v>
      </c>
      <c r="H132" s="262" t="s">
        <v>48</v>
      </c>
      <c r="I132" s="263"/>
      <c r="J132" s="264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55"/>
      <c r="AA132" s="155"/>
      <c r="AB132" s="155"/>
      <c r="AC132" s="155"/>
      <c r="AD132" s="155"/>
      <c r="AE132" s="155"/>
      <c r="AF132" s="155"/>
      <c r="AG132" s="155"/>
      <c r="AH132" s="155"/>
      <c r="AI132" s="155"/>
      <c r="AJ132" s="155"/>
      <c r="AK132" s="155"/>
      <c r="AL132" s="155"/>
      <c r="AM132" s="155"/>
      <c r="AN132" s="155"/>
      <c r="AO132" s="155"/>
      <c r="AP132" s="155"/>
      <c r="AQ132" s="155"/>
      <c r="AR132" s="155"/>
      <c r="AS132" s="155"/>
      <c r="AT132" s="155"/>
      <c r="AU132" s="155"/>
      <c r="AV132" s="155"/>
      <c r="AW132" s="155"/>
      <c r="AX132" s="155"/>
      <c r="AY132" s="155"/>
      <c r="AZ132" s="155"/>
      <c r="BA132" s="155"/>
      <c r="BB132" s="155"/>
      <c r="BC132" s="155"/>
      <c r="BD132" s="155"/>
      <c r="BE132" s="155"/>
      <c r="BF132" s="155"/>
      <c r="BG132" s="155"/>
      <c r="BH132" s="155"/>
      <c r="BI132" s="155"/>
      <c r="BJ132" s="155"/>
      <c r="BK132" s="155"/>
      <c r="BL132" s="155"/>
      <c r="BM132" s="155"/>
      <c r="BN132" s="155"/>
      <c r="BO132" s="155"/>
      <c r="BP132" s="155"/>
      <c r="BQ132" s="155"/>
      <c r="BR132" s="155"/>
      <c r="BS132" s="155"/>
      <c r="BT132" s="155"/>
      <c r="BU132" s="155"/>
      <c r="BV132" s="155"/>
      <c r="BW132" s="155"/>
      <c r="BX132" s="155"/>
      <c r="BY132" s="155"/>
      <c r="BZ132" s="155"/>
      <c r="CA132" s="155"/>
      <c r="CB132" s="155"/>
      <c r="CC132" s="155"/>
      <c r="CD132" s="155"/>
      <c r="CE132" s="155"/>
      <c r="CF132" s="155"/>
      <c r="CG132" s="155"/>
      <c r="CH132" s="155"/>
      <c r="CI132" s="155"/>
      <c r="CJ132" s="155"/>
      <c r="CK132" s="155"/>
      <c r="CL132" s="155"/>
      <c r="CM132" s="155"/>
      <c r="CN132" s="155"/>
      <c r="CO132" s="155"/>
      <c r="CP132" s="155"/>
      <c r="CQ132" s="155"/>
      <c r="CR132" s="155"/>
      <c r="CS132" s="155"/>
      <c r="CT132" s="155"/>
      <c r="CU132" s="155"/>
      <c r="CV132" s="155"/>
      <c r="CW132" s="155"/>
      <c r="CX132" s="155"/>
      <c r="CY132" s="155"/>
      <c r="CZ132" s="155"/>
      <c r="DA132" s="155"/>
      <c r="DB132" s="155"/>
      <c r="DC132" s="155"/>
      <c r="DD132" s="155"/>
      <c r="DE132" s="155"/>
      <c r="DF132" s="155"/>
      <c r="DG132" s="155"/>
      <c r="DH132" s="155"/>
      <c r="DI132" s="155"/>
      <c r="DJ132" s="155"/>
      <c r="DK132" s="155"/>
      <c r="DL132" s="155"/>
      <c r="DM132" s="155"/>
      <c r="DN132" s="155"/>
      <c r="DO132" s="155"/>
      <c r="DP132" s="155"/>
      <c r="DQ132" s="155"/>
      <c r="DR132" s="155"/>
    </row>
    <row r="133" spans="1:122" ht="17.149999999999999" customHeight="1" x14ac:dyDescent="0.3">
      <c r="A133" s="155"/>
      <c r="B133" s="244"/>
      <c r="C133" s="244" t="s">
        <v>118</v>
      </c>
      <c r="D133" s="245" t="s">
        <v>51</v>
      </c>
      <c r="E133" s="246" t="s">
        <v>52</v>
      </c>
      <c r="F133" s="246" t="s">
        <v>53</v>
      </c>
      <c r="G133" s="242" t="s">
        <v>54</v>
      </c>
      <c r="H133" s="265" t="s">
        <v>55</v>
      </c>
      <c r="I133" s="266"/>
      <c r="J133" s="267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  <c r="AA133" s="155"/>
      <c r="AB133" s="155"/>
      <c r="AC133" s="155"/>
      <c r="AD133" s="155"/>
      <c r="AE133" s="155"/>
      <c r="AF133" s="155"/>
      <c r="AG133" s="155"/>
      <c r="AH133" s="155"/>
      <c r="AI133" s="155"/>
      <c r="AJ133" s="155"/>
      <c r="AK133" s="155"/>
      <c r="AL133" s="155"/>
      <c r="AM133" s="155"/>
      <c r="AN133" s="155"/>
      <c r="AO133" s="155"/>
      <c r="AP133" s="155"/>
      <c r="AQ133" s="155"/>
      <c r="AR133" s="155"/>
      <c r="AS133" s="155"/>
      <c r="AT133" s="155"/>
      <c r="AU133" s="155"/>
      <c r="AV133" s="155"/>
      <c r="AW133" s="155"/>
      <c r="AX133" s="155"/>
      <c r="AY133" s="155"/>
      <c r="AZ133" s="155"/>
      <c r="BA133" s="155"/>
      <c r="BB133" s="155"/>
      <c r="BC133" s="155"/>
      <c r="BD133" s="155"/>
      <c r="BE133" s="155"/>
      <c r="BF133" s="155"/>
      <c r="BG133" s="155"/>
      <c r="BH133" s="155"/>
      <c r="BI133" s="155"/>
      <c r="BJ133" s="155"/>
      <c r="BK133" s="155"/>
      <c r="BL133" s="155"/>
      <c r="BM133" s="155"/>
      <c r="BN133" s="155"/>
      <c r="BO133" s="155"/>
      <c r="BP133" s="155"/>
      <c r="BQ133" s="155"/>
      <c r="BR133" s="155"/>
      <c r="BS133" s="155"/>
      <c r="BT133" s="155"/>
      <c r="BU133" s="155"/>
      <c r="BV133" s="155"/>
      <c r="BW133" s="155"/>
      <c r="BX133" s="155"/>
      <c r="BY133" s="155"/>
      <c r="BZ133" s="155"/>
      <c r="CA133" s="155"/>
      <c r="CB133" s="155"/>
      <c r="CC133" s="155"/>
      <c r="CD133" s="155"/>
      <c r="CE133" s="155"/>
      <c r="CF133" s="155"/>
      <c r="CG133" s="155"/>
      <c r="CH133" s="155"/>
      <c r="CI133" s="155"/>
      <c r="CJ133" s="155"/>
      <c r="CK133" s="155"/>
      <c r="CL133" s="155"/>
      <c r="CM133" s="155"/>
      <c r="CN133" s="155"/>
      <c r="CO133" s="155"/>
      <c r="CP133" s="155"/>
      <c r="CQ133" s="155"/>
      <c r="CR133" s="155"/>
      <c r="CS133" s="155"/>
      <c r="CT133" s="155"/>
      <c r="CU133" s="155"/>
      <c r="CV133" s="155"/>
      <c r="CW133" s="155"/>
      <c r="CX133" s="155"/>
      <c r="CY133" s="155"/>
      <c r="CZ133" s="155"/>
      <c r="DA133" s="155"/>
      <c r="DB133" s="155"/>
      <c r="DC133" s="155"/>
      <c r="DD133" s="155"/>
      <c r="DE133" s="155"/>
      <c r="DF133" s="155"/>
      <c r="DG133" s="155"/>
      <c r="DH133" s="155"/>
      <c r="DI133" s="155"/>
      <c r="DJ133" s="155"/>
      <c r="DK133" s="155"/>
      <c r="DL133" s="155"/>
      <c r="DM133" s="155"/>
      <c r="DN133" s="155"/>
      <c r="DO133" s="155"/>
      <c r="DP133" s="155"/>
      <c r="DQ133" s="155"/>
      <c r="DR133" s="155"/>
    </row>
    <row r="134" spans="1:122" ht="17.149999999999999" customHeight="1" x14ac:dyDescent="0.3">
      <c r="A134" s="155"/>
      <c r="B134" s="247" t="str">
        <f t="shared" ref="B134:B139" si="11">B119</f>
        <v>2019-20</v>
      </c>
      <c r="C134" s="275"/>
      <c r="D134" s="522">
        <f t="shared" ref="D134:H136" si="12">D104+D119</f>
        <v>141150.57999999999</v>
      </c>
      <c r="E134" s="522">
        <f t="shared" si="12"/>
        <v>26932388.119999997</v>
      </c>
      <c r="F134" s="522">
        <f t="shared" si="12"/>
        <v>26555055.039999999</v>
      </c>
      <c r="G134" s="522">
        <f t="shared" si="12"/>
        <v>518483.65999999642</v>
      </c>
      <c r="H134" s="522">
        <f t="shared" si="12"/>
        <v>377333.07999999821</v>
      </c>
      <c r="I134" s="210"/>
      <c r="J134" s="256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  <c r="U134" s="155"/>
      <c r="V134" s="155"/>
      <c r="W134" s="155"/>
      <c r="X134" s="155"/>
      <c r="Y134" s="155"/>
      <c r="Z134" s="155"/>
      <c r="AA134" s="155"/>
      <c r="AB134" s="155"/>
      <c r="AC134" s="155"/>
      <c r="AD134" s="155"/>
      <c r="AE134" s="155"/>
      <c r="AF134" s="155"/>
      <c r="AG134" s="155"/>
      <c r="AH134" s="155"/>
      <c r="AI134" s="155"/>
      <c r="AJ134" s="155"/>
      <c r="AK134" s="155"/>
      <c r="AL134" s="155"/>
      <c r="AM134" s="155"/>
      <c r="AN134" s="155"/>
      <c r="AO134" s="155"/>
      <c r="AP134" s="155"/>
      <c r="AQ134" s="155"/>
      <c r="AR134" s="155"/>
      <c r="AS134" s="155"/>
      <c r="AT134" s="155"/>
      <c r="AU134" s="155"/>
      <c r="AV134" s="155"/>
      <c r="AW134" s="155"/>
      <c r="AX134" s="155"/>
      <c r="AY134" s="155"/>
      <c r="AZ134" s="155"/>
      <c r="BA134" s="155"/>
      <c r="BB134" s="155"/>
      <c r="BC134" s="155"/>
      <c r="BD134" s="155"/>
      <c r="BE134" s="155"/>
      <c r="BF134" s="155"/>
      <c r="BG134" s="155"/>
      <c r="BH134" s="155"/>
      <c r="BI134" s="155"/>
      <c r="BJ134" s="155"/>
      <c r="BK134" s="155"/>
      <c r="BL134" s="155"/>
      <c r="BM134" s="155"/>
      <c r="BN134" s="155"/>
      <c r="BO134" s="155"/>
      <c r="BP134" s="155"/>
      <c r="BQ134" s="155"/>
      <c r="BR134" s="155"/>
      <c r="BS134" s="155"/>
      <c r="BT134" s="155"/>
      <c r="BU134" s="155"/>
      <c r="BV134" s="155"/>
      <c r="BW134" s="155"/>
      <c r="BX134" s="155"/>
      <c r="BY134" s="155"/>
      <c r="BZ134" s="155"/>
      <c r="CA134" s="155"/>
      <c r="CB134" s="155"/>
      <c r="CC134" s="155"/>
      <c r="CD134" s="155"/>
      <c r="CE134" s="155"/>
      <c r="CF134" s="155"/>
      <c r="CG134" s="155"/>
      <c r="CH134" s="155"/>
      <c r="CI134" s="155"/>
      <c r="CJ134" s="155"/>
      <c r="CK134" s="155"/>
      <c r="CL134" s="155"/>
      <c r="CM134" s="155"/>
      <c r="CN134" s="155"/>
      <c r="CO134" s="155"/>
      <c r="CP134" s="155"/>
      <c r="CQ134" s="155"/>
      <c r="CR134" s="155"/>
      <c r="CS134" s="155"/>
      <c r="CT134" s="155"/>
      <c r="CU134" s="155"/>
      <c r="CV134" s="155"/>
      <c r="CW134" s="155"/>
      <c r="CX134" s="155"/>
      <c r="CY134" s="155"/>
      <c r="CZ134" s="155"/>
      <c r="DA134" s="155"/>
      <c r="DB134" s="155"/>
      <c r="DC134" s="155"/>
      <c r="DD134" s="155"/>
      <c r="DE134" s="155"/>
      <c r="DF134" s="155"/>
      <c r="DG134" s="155"/>
      <c r="DH134" s="155"/>
      <c r="DI134" s="155"/>
      <c r="DJ134" s="155"/>
      <c r="DK134" s="155"/>
      <c r="DL134" s="155"/>
      <c r="DM134" s="155"/>
      <c r="DN134" s="155"/>
      <c r="DO134" s="155"/>
      <c r="DP134" s="155"/>
      <c r="DQ134" s="155"/>
      <c r="DR134" s="155"/>
    </row>
    <row r="135" spans="1:122" ht="17.149999999999999" customHeight="1" x14ac:dyDescent="0.3">
      <c r="A135" s="155"/>
      <c r="B135" s="247" t="str">
        <f t="shared" si="11"/>
        <v>2020-21</v>
      </c>
      <c r="C135" s="276"/>
      <c r="D135" s="522">
        <f t="shared" si="12"/>
        <v>520033.24</v>
      </c>
      <c r="E135" s="522">
        <f t="shared" si="12"/>
        <v>28009723.899999999</v>
      </c>
      <c r="F135" s="522">
        <f t="shared" si="12"/>
        <v>26420962.039999999</v>
      </c>
      <c r="G135" s="522">
        <f t="shared" si="12"/>
        <v>2108795.0999999978</v>
      </c>
      <c r="H135" s="522">
        <f t="shared" si="12"/>
        <v>1588761.8599999994</v>
      </c>
      <c r="I135" s="210"/>
      <c r="J135" s="256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  <c r="V135" s="155"/>
      <c r="W135" s="155"/>
      <c r="X135" s="155"/>
      <c r="Y135" s="155"/>
      <c r="Z135" s="155"/>
      <c r="AA135" s="155"/>
      <c r="AB135" s="155"/>
      <c r="AC135" s="155"/>
      <c r="AD135" s="155"/>
      <c r="AE135" s="155"/>
      <c r="AF135" s="155"/>
      <c r="AG135" s="155"/>
      <c r="AH135" s="155"/>
      <c r="AI135" s="155"/>
      <c r="AJ135" s="155"/>
      <c r="AK135" s="155"/>
      <c r="AL135" s="155"/>
      <c r="AM135" s="155"/>
      <c r="AN135" s="155"/>
      <c r="AO135" s="155"/>
      <c r="AP135" s="155"/>
      <c r="AQ135" s="155"/>
      <c r="AR135" s="155"/>
      <c r="AS135" s="155"/>
      <c r="AT135" s="155"/>
      <c r="AU135" s="155"/>
      <c r="AV135" s="155"/>
      <c r="AW135" s="155"/>
      <c r="AX135" s="155"/>
      <c r="AY135" s="155"/>
      <c r="AZ135" s="155"/>
      <c r="BA135" s="155"/>
      <c r="BB135" s="155"/>
      <c r="BC135" s="155"/>
      <c r="BD135" s="155"/>
      <c r="BE135" s="155"/>
      <c r="BF135" s="155"/>
      <c r="BG135" s="155"/>
      <c r="BH135" s="155"/>
      <c r="BI135" s="155"/>
      <c r="BJ135" s="155"/>
      <c r="BK135" s="155"/>
      <c r="BL135" s="155"/>
      <c r="BM135" s="155"/>
      <c r="BN135" s="155"/>
      <c r="BO135" s="155"/>
      <c r="BP135" s="155"/>
      <c r="BQ135" s="155"/>
      <c r="BR135" s="155"/>
      <c r="BS135" s="155"/>
      <c r="BT135" s="155"/>
      <c r="BU135" s="155"/>
      <c r="BV135" s="155"/>
      <c r="BW135" s="155"/>
      <c r="BX135" s="155"/>
      <c r="BY135" s="155"/>
      <c r="BZ135" s="155"/>
      <c r="CA135" s="155"/>
      <c r="CB135" s="155"/>
      <c r="CC135" s="155"/>
      <c r="CD135" s="155"/>
      <c r="CE135" s="155"/>
      <c r="CF135" s="155"/>
      <c r="CG135" s="155"/>
      <c r="CH135" s="155"/>
      <c r="CI135" s="155"/>
      <c r="CJ135" s="155"/>
      <c r="CK135" s="155"/>
      <c r="CL135" s="155"/>
      <c r="CM135" s="155"/>
      <c r="CN135" s="155"/>
      <c r="CO135" s="155"/>
      <c r="CP135" s="155"/>
      <c r="CQ135" s="155"/>
      <c r="CR135" s="155"/>
      <c r="CS135" s="155"/>
      <c r="CT135" s="155"/>
      <c r="CU135" s="155"/>
      <c r="CV135" s="155"/>
      <c r="CW135" s="155"/>
      <c r="CX135" s="155"/>
      <c r="CY135" s="155"/>
      <c r="CZ135" s="155"/>
      <c r="DA135" s="155"/>
      <c r="DB135" s="155"/>
      <c r="DC135" s="155"/>
      <c r="DD135" s="155"/>
      <c r="DE135" s="155"/>
      <c r="DF135" s="155"/>
      <c r="DG135" s="155"/>
      <c r="DH135" s="155"/>
      <c r="DI135" s="155"/>
      <c r="DJ135" s="155"/>
      <c r="DK135" s="155"/>
      <c r="DL135" s="155"/>
      <c r="DM135" s="155"/>
      <c r="DN135" s="155"/>
      <c r="DO135" s="155"/>
      <c r="DP135" s="155"/>
      <c r="DQ135" s="155"/>
      <c r="DR135" s="155"/>
    </row>
    <row r="136" spans="1:122" ht="17.149999999999999" customHeight="1" x14ac:dyDescent="0.3">
      <c r="A136" s="155"/>
      <c r="B136" s="247" t="str">
        <f t="shared" si="11"/>
        <v>2021-22</v>
      </c>
      <c r="C136" s="276"/>
      <c r="D136" s="522">
        <f t="shared" si="12"/>
        <v>2108795.0999999978</v>
      </c>
      <c r="E136" s="522">
        <f t="shared" si="12"/>
        <v>35169963.789999999</v>
      </c>
      <c r="F136" s="522">
        <f t="shared" si="12"/>
        <v>33999689.75</v>
      </c>
      <c r="G136" s="522">
        <f t="shared" si="12"/>
        <v>3279069.1399999959</v>
      </c>
      <c r="H136" s="522">
        <f t="shared" si="12"/>
        <v>1170274.0399999982</v>
      </c>
      <c r="I136" s="210"/>
      <c r="J136" s="256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  <c r="V136" s="155"/>
      <c r="W136" s="155"/>
      <c r="X136" s="155"/>
      <c r="Y136" s="155"/>
      <c r="Z136" s="155"/>
      <c r="AA136" s="155"/>
      <c r="AB136" s="155"/>
      <c r="AC136" s="155"/>
      <c r="AD136" s="155"/>
      <c r="AE136" s="155"/>
      <c r="AF136" s="155"/>
      <c r="AG136" s="155"/>
      <c r="AH136" s="155"/>
      <c r="AI136" s="155"/>
      <c r="AJ136" s="155"/>
      <c r="AK136" s="155"/>
      <c r="AL136" s="155"/>
      <c r="AM136" s="155"/>
      <c r="AN136" s="155"/>
      <c r="AO136" s="155"/>
      <c r="AP136" s="155"/>
      <c r="AQ136" s="155"/>
      <c r="AR136" s="155"/>
      <c r="AS136" s="155"/>
      <c r="AT136" s="155"/>
      <c r="AU136" s="155"/>
      <c r="AV136" s="155"/>
      <c r="AW136" s="155"/>
      <c r="AX136" s="155"/>
      <c r="AY136" s="155"/>
      <c r="AZ136" s="155"/>
      <c r="BA136" s="155"/>
      <c r="BB136" s="155"/>
      <c r="BC136" s="155"/>
      <c r="BD136" s="155"/>
      <c r="BE136" s="155"/>
      <c r="BF136" s="155"/>
      <c r="BG136" s="155"/>
      <c r="BH136" s="155"/>
      <c r="BI136" s="155"/>
      <c r="BJ136" s="155"/>
      <c r="BK136" s="155"/>
      <c r="BL136" s="155"/>
      <c r="BM136" s="155"/>
      <c r="BN136" s="155"/>
      <c r="BO136" s="155"/>
      <c r="BP136" s="155"/>
      <c r="BQ136" s="155"/>
      <c r="BR136" s="155"/>
      <c r="BS136" s="155"/>
      <c r="BT136" s="155"/>
      <c r="BU136" s="155"/>
      <c r="BV136" s="155"/>
      <c r="BW136" s="155"/>
      <c r="BX136" s="155"/>
      <c r="BY136" s="155"/>
      <c r="BZ136" s="155"/>
      <c r="CA136" s="155"/>
      <c r="CB136" s="155"/>
      <c r="CC136" s="155"/>
      <c r="CD136" s="155"/>
      <c r="CE136" s="155"/>
      <c r="CF136" s="155"/>
      <c r="CG136" s="155"/>
      <c r="CH136" s="155"/>
      <c r="CI136" s="155"/>
      <c r="CJ136" s="155"/>
      <c r="CK136" s="155"/>
      <c r="CL136" s="155"/>
      <c r="CM136" s="155"/>
      <c r="CN136" s="155"/>
      <c r="CO136" s="155"/>
      <c r="CP136" s="155"/>
      <c r="CQ136" s="155"/>
      <c r="CR136" s="155"/>
      <c r="CS136" s="155"/>
      <c r="CT136" s="155"/>
      <c r="CU136" s="155"/>
      <c r="CV136" s="155"/>
      <c r="CW136" s="155"/>
      <c r="CX136" s="155"/>
      <c r="CY136" s="155"/>
      <c r="CZ136" s="155"/>
      <c r="DA136" s="155"/>
      <c r="DB136" s="155"/>
      <c r="DC136" s="155"/>
      <c r="DD136" s="155"/>
      <c r="DE136" s="155"/>
      <c r="DF136" s="155"/>
      <c r="DG136" s="155"/>
      <c r="DH136" s="155"/>
      <c r="DI136" s="155"/>
      <c r="DJ136" s="155"/>
      <c r="DK136" s="155"/>
      <c r="DL136" s="155"/>
      <c r="DM136" s="155"/>
      <c r="DN136" s="155"/>
      <c r="DO136" s="155"/>
      <c r="DP136" s="155"/>
      <c r="DQ136" s="155"/>
      <c r="DR136" s="155"/>
    </row>
    <row r="137" spans="1:122" ht="17.149999999999999" customHeight="1" x14ac:dyDescent="0.3">
      <c r="A137" s="155"/>
      <c r="B137" s="251" t="str">
        <f t="shared" si="11"/>
        <v>2022-23</v>
      </c>
      <c r="C137" s="269">
        <f t="shared" ref="C137:F139" si="13">C107+C122</f>
        <v>0</v>
      </c>
      <c r="D137" s="522">
        <f t="shared" si="13"/>
        <v>3279069.1399999959</v>
      </c>
      <c r="E137" s="522">
        <f t="shared" si="13"/>
        <v>40793871</v>
      </c>
      <c r="F137" s="522">
        <f t="shared" si="13"/>
        <v>39704845</v>
      </c>
      <c r="G137" s="522">
        <f>C137+D137+E137-F137</f>
        <v>4368095.1399999931</v>
      </c>
      <c r="H137" s="522">
        <f>E137-F137</f>
        <v>1089026</v>
      </c>
      <c r="I137" s="210"/>
      <c r="J137" s="256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  <c r="V137" s="155"/>
      <c r="W137" s="155"/>
      <c r="X137" s="155"/>
      <c r="Y137" s="155"/>
      <c r="Z137" s="155"/>
      <c r="AA137" s="155"/>
      <c r="AB137" s="155"/>
      <c r="AC137" s="155"/>
      <c r="AD137" s="155"/>
      <c r="AE137" s="155"/>
      <c r="AF137" s="155"/>
      <c r="AG137" s="155"/>
      <c r="AH137" s="155"/>
      <c r="AI137" s="155"/>
      <c r="AJ137" s="155"/>
      <c r="AK137" s="155"/>
      <c r="AL137" s="155"/>
      <c r="AM137" s="155"/>
      <c r="AN137" s="155"/>
      <c r="AO137" s="155"/>
      <c r="AP137" s="155"/>
      <c r="AQ137" s="155"/>
      <c r="AR137" s="155"/>
      <c r="AS137" s="155"/>
      <c r="AT137" s="155"/>
      <c r="AU137" s="155"/>
      <c r="AV137" s="155"/>
      <c r="AW137" s="155"/>
      <c r="AX137" s="155"/>
      <c r="AY137" s="155"/>
      <c r="AZ137" s="155"/>
      <c r="BA137" s="155"/>
      <c r="BB137" s="155"/>
      <c r="BC137" s="155"/>
      <c r="BD137" s="155"/>
      <c r="BE137" s="155"/>
      <c r="BF137" s="155"/>
      <c r="BG137" s="155"/>
      <c r="BH137" s="155"/>
      <c r="BI137" s="155"/>
      <c r="BJ137" s="155"/>
      <c r="BK137" s="155"/>
      <c r="BL137" s="155"/>
      <c r="BM137" s="155"/>
      <c r="BN137" s="155"/>
      <c r="BO137" s="155"/>
      <c r="BP137" s="155"/>
      <c r="BQ137" s="155"/>
      <c r="BR137" s="155"/>
      <c r="BS137" s="155"/>
      <c r="BT137" s="155"/>
      <c r="BU137" s="155"/>
      <c r="BV137" s="155"/>
      <c r="BW137" s="155"/>
      <c r="BX137" s="155"/>
      <c r="BY137" s="155"/>
      <c r="BZ137" s="155"/>
      <c r="CA137" s="155"/>
      <c r="CB137" s="155"/>
      <c r="CC137" s="155"/>
      <c r="CD137" s="155"/>
      <c r="CE137" s="155"/>
      <c r="CF137" s="155"/>
      <c r="CG137" s="155"/>
      <c r="CH137" s="155"/>
      <c r="CI137" s="155"/>
      <c r="CJ137" s="155"/>
      <c r="CK137" s="155"/>
      <c r="CL137" s="155"/>
      <c r="CM137" s="155"/>
      <c r="CN137" s="155"/>
      <c r="CO137" s="155"/>
      <c r="CP137" s="155"/>
      <c r="CQ137" s="155"/>
      <c r="CR137" s="155"/>
      <c r="CS137" s="155"/>
      <c r="CT137" s="155"/>
      <c r="CU137" s="155"/>
      <c r="CV137" s="155"/>
      <c r="CW137" s="155"/>
      <c r="CX137" s="155"/>
      <c r="CY137" s="155"/>
      <c r="CZ137" s="155"/>
      <c r="DA137" s="155"/>
      <c r="DB137" s="155"/>
      <c r="DC137" s="155"/>
      <c r="DD137" s="155"/>
      <c r="DE137" s="155"/>
      <c r="DF137" s="155"/>
      <c r="DG137" s="155"/>
      <c r="DH137" s="155"/>
      <c r="DI137" s="155"/>
      <c r="DJ137" s="155"/>
      <c r="DK137" s="155"/>
      <c r="DL137" s="155"/>
      <c r="DM137" s="155"/>
      <c r="DN137" s="155"/>
      <c r="DO137" s="155"/>
      <c r="DP137" s="155"/>
      <c r="DQ137" s="155"/>
      <c r="DR137" s="155"/>
    </row>
    <row r="138" spans="1:122" ht="17.149999999999999" customHeight="1" x14ac:dyDescent="0.3">
      <c r="A138" s="155"/>
      <c r="B138" s="251" t="str">
        <f t="shared" si="11"/>
        <v>2023-24</v>
      </c>
      <c r="C138" s="276"/>
      <c r="D138" s="522">
        <f t="shared" si="13"/>
        <v>4368096.1400000006</v>
      </c>
      <c r="E138" s="522">
        <f t="shared" si="13"/>
        <v>0</v>
      </c>
      <c r="F138" s="522">
        <f t="shared" si="13"/>
        <v>0</v>
      </c>
      <c r="G138" s="522">
        <f>G108+G123</f>
        <v>4368096.1400000006</v>
      </c>
      <c r="H138" s="522">
        <f>H108+H123</f>
        <v>0</v>
      </c>
      <c r="I138" s="210"/>
      <c r="J138" s="256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  <c r="AA138" s="155"/>
      <c r="AB138" s="155"/>
      <c r="AC138" s="155"/>
      <c r="AD138" s="155"/>
      <c r="AE138" s="155"/>
      <c r="AF138" s="155"/>
      <c r="AG138" s="155"/>
      <c r="AH138" s="155"/>
      <c r="AI138" s="155"/>
      <c r="AJ138" s="155"/>
      <c r="AK138" s="155"/>
      <c r="AL138" s="155"/>
      <c r="AM138" s="155"/>
      <c r="AN138" s="155"/>
      <c r="AO138" s="155"/>
      <c r="AP138" s="155"/>
      <c r="AQ138" s="155"/>
      <c r="AR138" s="155"/>
      <c r="AS138" s="155"/>
      <c r="AT138" s="155"/>
      <c r="AU138" s="155"/>
      <c r="AV138" s="155"/>
      <c r="AW138" s="155"/>
      <c r="AX138" s="155"/>
      <c r="AY138" s="155"/>
      <c r="AZ138" s="155"/>
      <c r="BA138" s="155"/>
      <c r="BB138" s="155"/>
      <c r="BC138" s="155"/>
      <c r="BD138" s="155"/>
      <c r="BE138" s="155"/>
      <c r="BF138" s="155"/>
      <c r="BG138" s="155"/>
      <c r="BH138" s="155"/>
      <c r="BI138" s="155"/>
      <c r="BJ138" s="155"/>
      <c r="BK138" s="155"/>
      <c r="BL138" s="155"/>
      <c r="BM138" s="155"/>
      <c r="BN138" s="155"/>
      <c r="BO138" s="155"/>
      <c r="BP138" s="155"/>
      <c r="BQ138" s="155"/>
      <c r="BR138" s="155"/>
      <c r="BS138" s="155"/>
      <c r="BT138" s="155"/>
      <c r="BU138" s="155"/>
      <c r="BV138" s="155"/>
      <c r="BW138" s="155"/>
      <c r="BX138" s="155"/>
      <c r="BY138" s="155"/>
      <c r="BZ138" s="155"/>
      <c r="CA138" s="155"/>
      <c r="CB138" s="155"/>
      <c r="CC138" s="155"/>
      <c r="CD138" s="155"/>
      <c r="CE138" s="155"/>
      <c r="CF138" s="155"/>
      <c r="CG138" s="155"/>
      <c r="CH138" s="155"/>
      <c r="CI138" s="155"/>
      <c r="CJ138" s="155"/>
      <c r="CK138" s="155"/>
      <c r="CL138" s="155"/>
      <c r="CM138" s="155"/>
      <c r="CN138" s="155"/>
      <c r="CO138" s="155"/>
      <c r="CP138" s="155"/>
      <c r="CQ138" s="155"/>
      <c r="CR138" s="155"/>
      <c r="CS138" s="155"/>
      <c r="CT138" s="155"/>
      <c r="CU138" s="155"/>
      <c r="CV138" s="155"/>
      <c r="CW138" s="155"/>
      <c r="CX138" s="155"/>
      <c r="CY138" s="155"/>
      <c r="CZ138" s="155"/>
      <c r="DA138" s="155"/>
      <c r="DB138" s="155"/>
      <c r="DC138" s="155"/>
      <c r="DD138" s="155"/>
      <c r="DE138" s="155"/>
      <c r="DF138" s="155"/>
      <c r="DG138" s="155"/>
      <c r="DH138" s="155"/>
      <c r="DI138" s="155"/>
      <c r="DJ138" s="155"/>
      <c r="DK138" s="155"/>
      <c r="DL138" s="155"/>
      <c r="DM138" s="155"/>
      <c r="DN138" s="155"/>
      <c r="DO138" s="155"/>
      <c r="DP138" s="155"/>
      <c r="DQ138" s="155"/>
      <c r="DR138" s="155"/>
    </row>
    <row r="139" spans="1:122" ht="17.149999999999999" customHeight="1" x14ac:dyDescent="0.3">
      <c r="A139" s="155"/>
      <c r="B139" s="253" t="str">
        <f t="shared" si="11"/>
        <v>2024-25</v>
      </c>
      <c r="C139" s="276"/>
      <c r="D139" s="522">
        <f t="shared" si="13"/>
        <v>0</v>
      </c>
      <c r="E139" s="522">
        <f t="shared" si="13"/>
        <v>0</v>
      </c>
      <c r="F139" s="522">
        <f t="shared" si="13"/>
        <v>0</v>
      </c>
      <c r="G139" s="522">
        <f>G109+G124</f>
        <v>0</v>
      </c>
      <c r="H139" s="522">
        <f>H109+H124</f>
        <v>0</v>
      </c>
      <c r="I139" s="210"/>
      <c r="J139" s="256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  <c r="V139" s="155"/>
      <c r="W139" s="155"/>
      <c r="X139" s="155"/>
      <c r="Y139" s="155"/>
      <c r="Z139" s="155"/>
      <c r="AA139" s="155"/>
      <c r="AB139" s="155"/>
      <c r="AC139" s="155"/>
      <c r="AD139" s="155"/>
      <c r="AE139" s="155"/>
      <c r="AF139" s="155"/>
      <c r="AG139" s="155"/>
      <c r="AH139" s="155"/>
      <c r="AI139" s="155"/>
      <c r="AJ139" s="155"/>
      <c r="AK139" s="155"/>
      <c r="AL139" s="155"/>
      <c r="AM139" s="155"/>
      <c r="AN139" s="155"/>
      <c r="AO139" s="155"/>
      <c r="AP139" s="155"/>
      <c r="AQ139" s="155"/>
      <c r="AR139" s="155"/>
      <c r="AS139" s="155"/>
      <c r="AT139" s="155"/>
      <c r="AU139" s="155"/>
      <c r="AV139" s="155"/>
      <c r="AW139" s="155"/>
      <c r="AX139" s="155"/>
      <c r="AY139" s="155"/>
      <c r="AZ139" s="155"/>
      <c r="BA139" s="155"/>
      <c r="BB139" s="155"/>
      <c r="BC139" s="155"/>
      <c r="BD139" s="155"/>
      <c r="BE139" s="155"/>
      <c r="BF139" s="155"/>
      <c r="BG139" s="155"/>
      <c r="BH139" s="155"/>
      <c r="BI139" s="155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  <c r="CT139" s="155"/>
      <c r="CU139" s="155"/>
      <c r="CV139" s="155"/>
      <c r="CW139" s="155"/>
      <c r="CX139" s="155"/>
      <c r="CY139" s="155"/>
      <c r="CZ139" s="155"/>
      <c r="DA139" s="155"/>
      <c r="DB139" s="155"/>
      <c r="DC139" s="155"/>
      <c r="DD139" s="155"/>
      <c r="DE139" s="155"/>
      <c r="DF139" s="155"/>
      <c r="DG139" s="155"/>
      <c r="DH139" s="155"/>
      <c r="DI139" s="155"/>
      <c r="DJ139" s="155"/>
      <c r="DK139" s="155"/>
      <c r="DL139" s="155"/>
      <c r="DM139" s="155"/>
      <c r="DN139" s="155"/>
      <c r="DO139" s="155"/>
      <c r="DP139" s="155"/>
      <c r="DQ139" s="155"/>
      <c r="DR139" s="155"/>
    </row>
    <row r="140" spans="1:122" s="24" customFormat="1" ht="17.149999999999999" customHeight="1" thickBot="1" x14ac:dyDescent="0.35">
      <c r="A140" s="215"/>
      <c r="B140" s="209"/>
      <c r="C140" s="259"/>
      <c r="D140" s="259"/>
      <c r="E140" s="260"/>
      <c r="F140" s="260"/>
      <c r="G140" s="259"/>
      <c r="H140" s="210"/>
      <c r="I140" s="256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215"/>
      <c r="AT140" s="215"/>
      <c r="AU140" s="215"/>
      <c r="AV140" s="215"/>
      <c r="AW140" s="215"/>
      <c r="AX140" s="215"/>
      <c r="AY140" s="215"/>
      <c r="AZ140" s="215"/>
      <c r="BA140" s="215"/>
      <c r="BB140" s="215"/>
      <c r="BC140" s="215"/>
      <c r="BD140" s="215"/>
      <c r="BE140" s="215"/>
      <c r="BF140" s="215"/>
      <c r="BG140" s="215"/>
      <c r="BH140" s="215"/>
      <c r="BI140" s="215"/>
      <c r="BJ140" s="215"/>
      <c r="BK140" s="215"/>
      <c r="BL140" s="215"/>
      <c r="BM140" s="215"/>
      <c r="BN140" s="215"/>
      <c r="BO140" s="215"/>
      <c r="BP140" s="215"/>
      <c r="BQ140" s="215"/>
      <c r="BR140" s="215"/>
      <c r="BS140" s="215"/>
      <c r="BT140" s="215"/>
      <c r="BU140" s="215"/>
      <c r="BV140" s="215"/>
      <c r="BW140" s="215"/>
      <c r="BX140" s="215"/>
      <c r="BY140" s="215"/>
      <c r="BZ140" s="215"/>
      <c r="CA140" s="215"/>
      <c r="CB140" s="215"/>
      <c r="CC140" s="215"/>
      <c r="CD140" s="215"/>
      <c r="CE140" s="215"/>
      <c r="CF140" s="215"/>
      <c r="CG140" s="215"/>
      <c r="CH140" s="215"/>
      <c r="CI140" s="215"/>
      <c r="CJ140" s="215"/>
      <c r="CK140" s="215"/>
      <c r="CL140" s="215"/>
      <c r="CM140" s="215"/>
      <c r="CN140" s="215"/>
      <c r="CO140" s="215"/>
      <c r="CP140" s="215"/>
      <c r="CQ140" s="215"/>
      <c r="CR140" s="215"/>
      <c r="CS140" s="215"/>
      <c r="CT140" s="215"/>
      <c r="CU140" s="215"/>
      <c r="CV140" s="215"/>
      <c r="CW140" s="215"/>
      <c r="CX140" s="215"/>
      <c r="CY140" s="215"/>
      <c r="CZ140" s="215"/>
      <c r="DA140" s="215"/>
      <c r="DB140" s="215"/>
      <c r="DC140" s="215"/>
      <c r="DD140" s="215"/>
      <c r="DE140" s="215"/>
      <c r="DF140" s="215"/>
      <c r="DG140" s="215"/>
      <c r="DH140" s="215"/>
      <c r="DI140" s="215"/>
      <c r="DJ140" s="215"/>
      <c r="DK140" s="215"/>
      <c r="DL140" s="215"/>
      <c r="DM140" s="215"/>
      <c r="DN140" s="215"/>
      <c r="DO140" s="215"/>
      <c r="DP140" s="215"/>
      <c r="DQ140" s="215"/>
      <c r="DR140" s="215"/>
    </row>
    <row r="141" spans="1:122" s="24" customFormat="1" ht="33.75" customHeight="1" thickBot="1" x14ac:dyDescent="0.35">
      <c r="A141" s="215"/>
      <c r="B141" s="641" t="s">
        <v>207</v>
      </c>
      <c r="C141" s="642"/>
      <c r="D141" s="642"/>
      <c r="E141" s="642"/>
      <c r="F141" s="642"/>
      <c r="G141" s="642"/>
      <c r="H141" s="642"/>
      <c r="I141" s="642"/>
      <c r="J141" s="643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15"/>
      <c r="AJ141" s="215"/>
      <c r="AK141" s="215"/>
      <c r="AL141" s="215"/>
      <c r="AM141" s="215"/>
      <c r="AN141" s="215"/>
      <c r="AO141" s="215"/>
      <c r="AP141" s="215"/>
      <c r="AQ141" s="215"/>
      <c r="AR141" s="215"/>
      <c r="AS141" s="215"/>
      <c r="AT141" s="215"/>
      <c r="AU141" s="215"/>
      <c r="AV141" s="215"/>
      <c r="AW141" s="215"/>
      <c r="AX141" s="215"/>
      <c r="AY141" s="215"/>
      <c r="AZ141" s="215"/>
      <c r="BA141" s="215"/>
      <c r="BB141" s="215"/>
      <c r="BC141" s="215"/>
      <c r="BD141" s="215"/>
      <c r="BE141" s="215"/>
      <c r="BF141" s="215"/>
      <c r="BG141" s="215"/>
      <c r="BH141" s="215"/>
      <c r="BI141" s="215"/>
      <c r="BJ141" s="215"/>
      <c r="BK141" s="215"/>
      <c r="BL141" s="215"/>
      <c r="BM141" s="215"/>
      <c r="BN141" s="215"/>
      <c r="BO141" s="215"/>
      <c r="BP141" s="215"/>
      <c r="BQ141" s="215"/>
      <c r="BR141" s="215"/>
      <c r="BS141" s="215"/>
      <c r="BT141" s="215"/>
      <c r="BU141" s="215"/>
      <c r="BV141" s="215"/>
      <c r="BW141" s="215"/>
      <c r="BX141" s="215"/>
      <c r="BY141" s="215"/>
      <c r="BZ141" s="215"/>
      <c r="CA141" s="215"/>
      <c r="CB141" s="215"/>
      <c r="CC141" s="215"/>
      <c r="CD141" s="215"/>
      <c r="CE141" s="215"/>
      <c r="CF141" s="215"/>
      <c r="CG141" s="215"/>
      <c r="CH141" s="215"/>
      <c r="CI141" s="215"/>
      <c r="CJ141" s="215"/>
      <c r="CK141" s="215"/>
      <c r="CL141" s="215"/>
      <c r="CM141" s="215"/>
      <c r="CN141" s="215"/>
      <c r="CO141" s="215"/>
      <c r="CP141" s="215"/>
      <c r="CQ141" s="215"/>
      <c r="CR141" s="215"/>
      <c r="CS141" s="215"/>
      <c r="CT141" s="215"/>
      <c r="CU141" s="215"/>
      <c r="CV141" s="215"/>
      <c r="CW141" s="215"/>
      <c r="CX141" s="215"/>
      <c r="CY141" s="215"/>
      <c r="CZ141" s="215"/>
      <c r="DA141" s="215"/>
      <c r="DB141" s="215"/>
      <c r="DC141" s="215"/>
      <c r="DD141" s="215"/>
      <c r="DE141" s="215"/>
      <c r="DF141" s="215"/>
      <c r="DG141" s="215"/>
      <c r="DH141" s="215"/>
      <c r="DI141" s="215"/>
      <c r="DJ141" s="215"/>
      <c r="DK141" s="215"/>
      <c r="DL141" s="215"/>
      <c r="DM141" s="215"/>
      <c r="DN141" s="215"/>
      <c r="DO141" s="215"/>
      <c r="DP141" s="215"/>
      <c r="DQ141" s="215"/>
      <c r="DR141" s="215"/>
    </row>
    <row r="142" spans="1:122" s="24" customFormat="1" ht="39.75" customHeight="1" x14ac:dyDescent="0.3">
      <c r="A142" s="215"/>
      <c r="B142" s="617"/>
      <c r="C142" s="618"/>
      <c r="D142" s="618"/>
      <c r="E142" s="618"/>
      <c r="F142" s="618"/>
      <c r="G142" s="618"/>
      <c r="H142" s="618"/>
      <c r="I142" s="618"/>
      <c r="J142" s="619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15"/>
      <c r="AJ142" s="215"/>
      <c r="AK142" s="215"/>
      <c r="AL142" s="215"/>
      <c r="AM142" s="215"/>
      <c r="AN142" s="215"/>
      <c r="AO142" s="215"/>
      <c r="AP142" s="215"/>
      <c r="AQ142" s="215"/>
      <c r="AR142" s="215"/>
      <c r="AS142" s="215"/>
      <c r="AT142" s="215"/>
      <c r="AU142" s="215"/>
      <c r="AV142" s="215"/>
      <c r="AW142" s="215"/>
      <c r="AX142" s="215"/>
      <c r="AY142" s="215"/>
      <c r="AZ142" s="215"/>
      <c r="BA142" s="215"/>
      <c r="BB142" s="215"/>
      <c r="BC142" s="215"/>
      <c r="BD142" s="215"/>
      <c r="BE142" s="215"/>
      <c r="BF142" s="215"/>
      <c r="BG142" s="215"/>
      <c r="BH142" s="215"/>
      <c r="BI142" s="215"/>
      <c r="BJ142" s="215"/>
      <c r="BK142" s="215"/>
      <c r="BL142" s="215"/>
      <c r="BM142" s="215"/>
      <c r="BN142" s="215"/>
      <c r="BO142" s="215"/>
      <c r="BP142" s="215"/>
      <c r="BQ142" s="215"/>
      <c r="BR142" s="215"/>
      <c r="BS142" s="215"/>
      <c r="BT142" s="215"/>
      <c r="BU142" s="215"/>
      <c r="BV142" s="215"/>
      <c r="BW142" s="215"/>
      <c r="BX142" s="215"/>
      <c r="BY142" s="215"/>
      <c r="BZ142" s="215"/>
      <c r="CA142" s="215"/>
      <c r="CB142" s="215"/>
      <c r="CC142" s="215"/>
      <c r="CD142" s="215"/>
      <c r="CE142" s="215"/>
      <c r="CF142" s="215"/>
      <c r="CG142" s="215"/>
      <c r="CH142" s="215"/>
      <c r="CI142" s="215"/>
      <c r="CJ142" s="215"/>
      <c r="CK142" s="215"/>
      <c r="CL142" s="215"/>
      <c r="CM142" s="215"/>
      <c r="CN142" s="215"/>
      <c r="CO142" s="215"/>
      <c r="CP142" s="215"/>
      <c r="CQ142" s="215"/>
      <c r="CR142" s="215"/>
      <c r="CS142" s="215"/>
      <c r="CT142" s="215"/>
      <c r="CU142" s="215"/>
      <c r="CV142" s="215"/>
      <c r="CW142" s="215"/>
      <c r="CX142" s="215"/>
      <c r="CY142" s="215"/>
      <c r="CZ142" s="215"/>
      <c r="DA142" s="215"/>
      <c r="DB142" s="215"/>
      <c r="DC142" s="215"/>
      <c r="DD142" s="215"/>
      <c r="DE142" s="215"/>
      <c r="DF142" s="215"/>
      <c r="DG142" s="215"/>
      <c r="DH142" s="215"/>
      <c r="DI142" s="215"/>
      <c r="DJ142" s="215"/>
      <c r="DK142" s="215"/>
      <c r="DL142" s="215"/>
      <c r="DM142" s="215"/>
      <c r="DN142" s="215"/>
      <c r="DO142" s="215"/>
      <c r="DP142" s="215"/>
      <c r="DQ142" s="215"/>
      <c r="DR142" s="215"/>
    </row>
    <row r="143" spans="1:122" ht="17.149999999999999" customHeight="1" x14ac:dyDescent="0.3">
      <c r="A143" s="155"/>
      <c r="B143" s="277"/>
      <c r="C143" s="278"/>
      <c r="D143" s="278"/>
      <c r="E143" s="279"/>
      <c r="F143" s="167" t="s">
        <v>24</v>
      </c>
      <c r="G143" s="280"/>
      <c r="H143" s="169"/>
      <c r="I143" s="168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  <c r="V143" s="155"/>
      <c r="W143" s="155"/>
      <c r="X143" s="155"/>
      <c r="Y143" s="155"/>
      <c r="Z143" s="155"/>
      <c r="AA143" s="155"/>
      <c r="AB143" s="155"/>
      <c r="AC143" s="155"/>
      <c r="AD143" s="155"/>
      <c r="AE143" s="155"/>
      <c r="AF143" s="155"/>
      <c r="AG143" s="155"/>
      <c r="AH143" s="155"/>
      <c r="AI143" s="155"/>
      <c r="AJ143" s="155"/>
      <c r="AK143" s="155"/>
      <c r="AL143" s="155"/>
      <c r="AM143" s="155"/>
      <c r="AN143" s="155"/>
      <c r="AO143" s="155"/>
      <c r="AP143" s="155"/>
      <c r="AQ143" s="155"/>
      <c r="AR143" s="155"/>
      <c r="AS143" s="155"/>
      <c r="AT143" s="155"/>
      <c r="AU143" s="155"/>
      <c r="AV143" s="155"/>
      <c r="AW143" s="155"/>
      <c r="AX143" s="155"/>
      <c r="AY143" s="155"/>
      <c r="AZ143" s="155"/>
      <c r="BA143" s="155"/>
      <c r="BB143" s="155"/>
      <c r="BC143" s="155"/>
      <c r="BD143" s="155"/>
      <c r="BE143" s="155"/>
      <c r="BF143" s="155"/>
      <c r="BG143" s="155"/>
      <c r="BH143" s="155"/>
      <c r="BI143" s="155"/>
      <c r="BJ143" s="155"/>
      <c r="BK143" s="155"/>
      <c r="BL143" s="155"/>
      <c r="BM143" s="155"/>
      <c r="BN143" s="155"/>
      <c r="BO143" s="155"/>
      <c r="BP143" s="155"/>
      <c r="BQ143" s="155"/>
      <c r="BR143" s="155"/>
      <c r="BS143" s="155"/>
      <c r="BT143" s="155"/>
      <c r="BU143" s="155"/>
      <c r="BV143" s="155"/>
      <c r="BW143" s="155"/>
      <c r="BX143" s="155"/>
      <c r="BY143" s="155"/>
      <c r="BZ143" s="155"/>
      <c r="CA143" s="155"/>
      <c r="CB143" s="155"/>
      <c r="CC143" s="155"/>
      <c r="CD143" s="155"/>
      <c r="CE143" s="155"/>
      <c r="CF143" s="155"/>
      <c r="CG143" s="155"/>
      <c r="CH143" s="155"/>
      <c r="CI143" s="155"/>
      <c r="CJ143" s="155"/>
      <c r="CK143" s="155"/>
      <c r="CL143" s="155"/>
      <c r="CM143" s="155"/>
      <c r="CN143" s="155"/>
      <c r="CO143" s="155"/>
      <c r="CP143" s="155"/>
      <c r="CQ143" s="155"/>
      <c r="CR143" s="155"/>
      <c r="CS143" s="155"/>
      <c r="CT143" s="155"/>
      <c r="CU143" s="155"/>
      <c r="CV143" s="155"/>
      <c r="CW143" s="155"/>
      <c r="CX143" s="155"/>
      <c r="CY143" s="155"/>
      <c r="CZ143" s="155"/>
      <c r="DA143" s="155"/>
      <c r="DB143" s="155"/>
      <c r="DC143" s="155"/>
      <c r="DD143" s="155"/>
      <c r="DE143" s="155"/>
      <c r="DF143" s="155"/>
      <c r="DG143" s="155"/>
      <c r="DH143" s="155"/>
      <c r="DI143" s="155"/>
      <c r="DJ143" s="155"/>
      <c r="DK143" s="155"/>
      <c r="DL143" s="155"/>
      <c r="DM143" s="155"/>
      <c r="DN143" s="155"/>
      <c r="DO143" s="155"/>
      <c r="DP143" s="155"/>
      <c r="DQ143" s="155"/>
      <c r="DR143" s="155"/>
    </row>
    <row r="144" spans="1:122" s="64" customFormat="1" ht="19.5" customHeight="1" x14ac:dyDescent="0.25">
      <c r="A144" s="281" t="s">
        <v>173</v>
      </c>
      <c r="B144" s="282"/>
      <c r="C144" s="282"/>
      <c r="D144" s="283"/>
      <c r="E144" s="283"/>
      <c r="F144" s="284"/>
      <c r="G144" s="282"/>
      <c r="H144" s="282"/>
      <c r="I144" s="282"/>
      <c r="J144" s="282"/>
      <c r="K144" s="216"/>
      <c r="L144" s="216"/>
      <c r="M144" s="216"/>
      <c r="N144" s="216"/>
      <c r="O144" s="216"/>
      <c r="P144" s="216"/>
      <c r="Q144" s="216"/>
      <c r="R144" s="216"/>
      <c r="S144" s="216"/>
      <c r="T144" s="216"/>
      <c r="U144" s="216"/>
      <c r="V144" s="216"/>
      <c r="W144" s="216"/>
      <c r="X144" s="216"/>
      <c r="Y144" s="216"/>
      <c r="Z144" s="216"/>
      <c r="AA144" s="216"/>
      <c r="AB144" s="216"/>
      <c r="AC144" s="216"/>
      <c r="AD144" s="216"/>
      <c r="AE144" s="216"/>
      <c r="AF144" s="216"/>
      <c r="AG144" s="216"/>
      <c r="AH144" s="216"/>
      <c r="AI144" s="216"/>
      <c r="AJ144" s="216"/>
      <c r="AK144" s="216"/>
      <c r="AL144" s="216"/>
      <c r="AM144" s="216"/>
      <c r="AN144" s="216"/>
      <c r="AO144" s="216"/>
      <c r="AP144" s="216"/>
      <c r="AQ144" s="216"/>
      <c r="AR144" s="216"/>
      <c r="AS144" s="216"/>
      <c r="AT144" s="216"/>
      <c r="AU144" s="216"/>
      <c r="AV144" s="216"/>
      <c r="AW144" s="216"/>
      <c r="AX144" s="216"/>
      <c r="AY144" s="216"/>
      <c r="AZ144" s="216"/>
      <c r="BA144" s="216"/>
      <c r="BB144" s="216"/>
      <c r="BC144" s="216"/>
      <c r="BD144" s="216"/>
      <c r="BE144" s="216"/>
      <c r="BF144" s="216"/>
      <c r="BG144" s="216"/>
      <c r="BH144" s="216"/>
      <c r="BI144" s="216"/>
      <c r="BJ144" s="216"/>
      <c r="BK144" s="216"/>
      <c r="BL144" s="216"/>
      <c r="BM144" s="216"/>
      <c r="BN144" s="216"/>
      <c r="BO144" s="216"/>
      <c r="BP144" s="216"/>
      <c r="BQ144" s="216"/>
      <c r="BR144" s="216"/>
      <c r="BS144" s="216"/>
      <c r="BT144" s="216"/>
      <c r="BU144" s="216"/>
      <c r="BV144" s="216"/>
      <c r="BW144" s="216"/>
      <c r="BX144" s="216"/>
      <c r="BY144" s="216"/>
      <c r="BZ144" s="216"/>
      <c r="CA144" s="216"/>
      <c r="CB144" s="216"/>
      <c r="CC144" s="216"/>
      <c r="CD144" s="216"/>
      <c r="CE144" s="216"/>
      <c r="CF144" s="216"/>
      <c r="CG144" s="216"/>
      <c r="CH144" s="216"/>
      <c r="CI144" s="216"/>
      <c r="CJ144" s="216"/>
      <c r="CK144" s="216"/>
      <c r="CL144" s="216"/>
      <c r="CM144" s="216"/>
      <c r="CN144" s="216"/>
      <c r="CO144" s="216"/>
      <c r="CP144" s="216"/>
      <c r="CQ144" s="216"/>
      <c r="CR144" s="216"/>
      <c r="CS144" s="216"/>
      <c r="CT144" s="216"/>
      <c r="CU144" s="216"/>
      <c r="CV144" s="216"/>
      <c r="CW144" s="216"/>
      <c r="CX144" s="216"/>
      <c r="CY144" s="216"/>
      <c r="CZ144" s="216"/>
      <c r="DA144" s="216"/>
      <c r="DB144" s="216"/>
      <c r="DC144" s="216"/>
      <c r="DD144" s="216"/>
      <c r="DE144" s="216"/>
      <c r="DF144" s="216"/>
      <c r="DG144" s="216"/>
      <c r="DH144" s="216"/>
      <c r="DI144" s="216"/>
      <c r="DJ144" s="216"/>
      <c r="DK144" s="216"/>
      <c r="DL144" s="216"/>
      <c r="DM144" s="216"/>
      <c r="DN144" s="216"/>
      <c r="DO144" s="216"/>
      <c r="DP144" s="216"/>
      <c r="DQ144" s="216"/>
      <c r="DR144" s="216"/>
    </row>
    <row r="145" spans="1:122" s="4" customFormat="1" ht="17.149999999999999" customHeight="1" x14ac:dyDescent="0.3">
      <c r="A145" s="167"/>
      <c r="B145" s="285" t="s">
        <v>61</v>
      </c>
      <c r="C145" s="286"/>
      <c r="D145" s="286"/>
      <c r="E145" s="329"/>
      <c r="F145" s="213"/>
      <c r="G145" s="287"/>
      <c r="H145" s="263"/>
      <c r="I145" s="287"/>
      <c r="J145" s="155"/>
      <c r="K145" s="155"/>
      <c r="L145" s="155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  <c r="AA145" s="167"/>
      <c r="AB145" s="167"/>
      <c r="AC145" s="167"/>
      <c r="AD145" s="167"/>
      <c r="AE145" s="167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67"/>
      <c r="BC145" s="167"/>
      <c r="BD145" s="167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67"/>
      <c r="BT145" s="167"/>
      <c r="BU145" s="167"/>
      <c r="BV145" s="167"/>
      <c r="BW145" s="167"/>
      <c r="BX145" s="167"/>
      <c r="BY145" s="167"/>
      <c r="BZ145" s="167"/>
      <c r="CA145" s="167"/>
      <c r="CB145" s="167"/>
      <c r="CC145" s="167"/>
      <c r="CD145" s="167"/>
      <c r="CE145" s="167"/>
      <c r="CF145" s="167"/>
      <c r="CG145" s="167"/>
      <c r="CH145" s="167"/>
      <c r="CI145" s="167"/>
      <c r="CJ145" s="167"/>
      <c r="CK145" s="167"/>
      <c r="CL145" s="167"/>
      <c r="CM145" s="167"/>
      <c r="CN145" s="167"/>
      <c r="CO145" s="167"/>
      <c r="CP145" s="167"/>
      <c r="CQ145" s="167"/>
      <c r="CR145" s="167"/>
      <c r="CS145" s="167"/>
      <c r="CT145" s="167"/>
      <c r="CU145" s="167"/>
      <c r="CV145" s="167"/>
      <c r="CW145" s="167"/>
      <c r="CX145" s="167"/>
      <c r="CY145" s="167"/>
      <c r="CZ145" s="167"/>
      <c r="DA145" s="167"/>
      <c r="DB145" s="167"/>
      <c r="DC145" s="167"/>
      <c r="DD145" s="167"/>
      <c r="DE145" s="167"/>
      <c r="DF145" s="167"/>
      <c r="DG145" s="167"/>
      <c r="DH145" s="167"/>
      <c r="DI145" s="167"/>
      <c r="DJ145" s="167"/>
      <c r="DK145" s="167"/>
      <c r="DL145" s="167"/>
      <c r="DM145" s="167"/>
      <c r="DN145" s="167"/>
      <c r="DO145" s="167"/>
      <c r="DP145" s="167"/>
      <c r="DQ145" s="167"/>
      <c r="DR145" s="167"/>
    </row>
    <row r="146" spans="1:122" s="4" customFormat="1" ht="17.149999999999999" customHeight="1" x14ac:dyDescent="0.3">
      <c r="A146" s="167"/>
      <c r="B146" s="286"/>
      <c r="C146" s="286"/>
      <c r="D146" s="286"/>
      <c r="E146" s="614" t="str">
        <f>B137</f>
        <v>2022-23</v>
      </c>
      <c r="F146" s="615"/>
      <c r="G146" s="614" t="str">
        <f>B138</f>
        <v>2023-24</v>
      </c>
      <c r="H146" s="615"/>
      <c r="I146" s="614" t="str">
        <f>B139</f>
        <v>2024-25</v>
      </c>
      <c r="J146" s="614"/>
      <c r="K146" s="155"/>
      <c r="L146" s="155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  <c r="AA146" s="167"/>
      <c r="AB146" s="167"/>
      <c r="AC146" s="167"/>
      <c r="AD146" s="167"/>
      <c r="AE146" s="167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67"/>
      <c r="BC146" s="167"/>
      <c r="BD146" s="167"/>
      <c r="BE146" s="167"/>
      <c r="BF146" s="167"/>
      <c r="BG146" s="167"/>
      <c r="BH146" s="167"/>
      <c r="BI146" s="167"/>
      <c r="BJ146" s="167"/>
      <c r="BK146" s="167"/>
      <c r="BL146" s="167"/>
      <c r="BM146" s="167"/>
      <c r="BN146" s="167"/>
      <c r="BO146" s="167"/>
      <c r="BP146" s="167"/>
      <c r="BQ146" s="167"/>
      <c r="BR146" s="167"/>
      <c r="BS146" s="167"/>
      <c r="BT146" s="167"/>
      <c r="BU146" s="167"/>
      <c r="BV146" s="167"/>
      <c r="BW146" s="167"/>
      <c r="BX146" s="167"/>
      <c r="BY146" s="167"/>
      <c r="BZ146" s="167"/>
      <c r="CA146" s="167"/>
      <c r="CB146" s="167"/>
      <c r="CC146" s="167"/>
      <c r="CD146" s="167"/>
      <c r="CE146" s="167"/>
      <c r="CF146" s="167"/>
      <c r="CG146" s="167"/>
      <c r="CH146" s="167"/>
      <c r="CI146" s="167"/>
      <c r="CJ146" s="167"/>
      <c r="CK146" s="167"/>
      <c r="CL146" s="167"/>
      <c r="CM146" s="167"/>
      <c r="CN146" s="167"/>
      <c r="CO146" s="167"/>
      <c r="CP146" s="167"/>
      <c r="CQ146" s="167"/>
      <c r="CR146" s="167"/>
      <c r="CS146" s="167"/>
      <c r="CT146" s="167"/>
      <c r="CU146" s="167"/>
      <c r="CV146" s="167"/>
      <c r="CW146" s="167"/>
      <c r="CX146" s="167"/>
      <c r="CY146" s="167"/>
      <c r="CZ146" s="167"/>
      <c r="DA146" s="167"/>
      <c r="DB146" s="167"/>
      <c r="DC146" s="167"/>
      <c r="DD146" s="167"/>
      <c r="DE146" s="167"/>
      <c r="DF146" s="167"/>
      <c r="DG146" s="167"/>
      <c r="DH146" s="167"/>
      <c r="DI146" s="167"/>
      <c r="DJ146" s="167"/>
      <c r="DK146" s="167"/>
      <c r="DL146" s="167"/>
      <c r="DM146" s="167"/>
      <c r="DN146" s="167"/>
      <c r="DO146" s="167"/>
      <c r="DP146" s="167"/>
      <c r="DQ146" s="167"/>
      <c r="DR146" s="167"/>
    </row>
    <row r="147" spans="1:122" s="4" customFormat="1" ht="17.149999999999999" customHeight="1" x14ac:dyDescent="0.3">
      <c r="A147" s="167"/>
      <c r="B147" s="286"/>
      <c r="C147" s="286"/>
      <c r="D147" s="288"/>
      <c r="E147" s="330" t="s">
        <v>62</v>
      </c>
      <c r="F147" s="331" t="s">
        <v>63</v>
      </c>
      <c r="G147" s="330" t="s">
        <v>62</v>
      </c>
      <c r="H147" s="331" t="s">
        <v>63</v>
      </c>
      <c r="I147" s="330" t="s">
        <v>62</v>
      </c>
      <c r="J147" s="331" t="s">
        <v>63</v>
      </c>
      <c r="K147" s="155"/>
      <c r="L147" s="155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  <c r="AA147" s="167"/>
      <c r="AB147" s="167"/>
      <c r="AC147" s="167"/>
      <c r="AD147" s="167"/>
      <c r="AE147" s="167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67"/>
      <c r="BC147" s="167"/>
      <c r="BD147" s="167"/>
      <c r="BE147" s="167"/>
      <c r="BF147" s="167"/>
      <c r="BG147" s="167"/>
      <c r="BH147" s="167"/>
      <c r="BI147" s="167"/>
      <c r="BJ147" s="167"/>
      <c r="BK147" s="167"/>
      <c r="BL147" s="167"/>
      <c r="BM147" s="167"/>
      <c r="BN147" s="167"/>
      <c r="BO147" s="167"/>
      <c r="BP147" s="167"/>
      <c r="BQ147" s="167"/>
      <c r="BR147" s="167"/>
      <c r="BS147" s="167"/>
      <c r="BT147" s="167"/>
      <c r="BU147" s="167"/>
      <c r="BV147" s="167"/>
      <c r="BW147" s="167"/>
      <c r="BX147" s="167"/>
      <c r="BY147" s="167"/>
      <c r="BZ147" s="167"/>
      <c r="CA147" s="167"/>
      <c r="CB147" s="167"/>
      <c r="CC147" s="167"/>
      <c r="CD147" s="167"/>
      <c r="CE147" s="167"/>
      <c r="CF147" s="167"/>
      <c r="CG147" s="167"/>
      <c r="CH147" s="167"/>
      <c r="CI147" s="167"/>
      <c r="CJ147" s="167"/>
      <c r="CK147" s="167"/>
      <c r="CL147" s="167"/>
      <c r="CM147" s="167"/>
      <c r="CN147" s="167"/>
      <c r="CO147" s="167"/>
      <c r="CP147" s="167"/>
      <c r="CQ147" s="167"/>
      <c r="CR147" s="167"/>
      <c r="CS147" s="167"/>
      <c r="CT147" s="167"/>
      <c r="CU147" s="167"/>
      <c r="CV147" s="167"/>
      <c r="CW147" s="167"/>
      <c r="CX147" s="167"/>
      <c r="CY147" s="167"/>
      <c r="CZ147" s="167"/>
      <c r="DA147" s="167"/>
      <c r="DB147" s="167"/>
      <c r="DC147" s="167"/>
      <c r="DD147" s="167"/>
      <c r="DE147" s="167"/>
      <c r="DF147" s="167"/>
      <c r="DG147" s="167"/>
      <c r="DH147" s="167"/>
      <c r="DI147" s="167"/>
      <c r="DJ147" s="167"/>
      <c r="DK147" s="167"/>
      <c r="DL147" s="167"/>
      <c r="DM147" s="167"/>
      <c r="DN147" s="167"/>
      <c r="DO147" s="167"/>
      <c r="DP147" s="167"/>
      <c r="DQ147" s="167"/>
      <c r="DR147" s="167"/>
    </row>
    <row r="148" spans="1:122" ht="17.149999999999999" customHeight="1" x14ac:dyDescent="0.3">
      <c r="A148" s="167"/>
      <c r="B148" s="639" t="s">
        <v>205</v>
      </c>
      <c r="C148" s="639"/>
      <c r="D148" s="640"/>
      <c r="E148" s="332">
        <f>E107</f>
        <v>31743293</v>
      </c>
      <c r="F148" s="332">
        <f>E122</f>
        <v>9050578</v>
      </c>
      <c r="G148" s="333">
        <f>E108</f>
        <v>0</v>
      </c>
      <c r="H148" s="333">
        <f>E123</f>
        <v>0</v>
      </c>
      <c r="I148" s="333">
        <f>E109</f>
        <v>0</v>
      </c>
      <c r="J148" s="333">
        <f>E124</f>
        <v>0</v>
      </c>
      <c r="K148" s="155"/>
      <c r="L148" s="155"/>
      <c r="M148" s="155"/>
      <c r="N148" s="155"/>
      <c r="O148" s="155"/>
      <c r="P148" s="155"/>
      <c r="Q148" s="155"/>
      <c r="R148" s="155"/>
      <c r="S148" s="155"/>
      <c r="T148" s="155"/>
      <c r="U148" s="155"/>
      <c r="V148" s="155"/>
      <c r="W148" s="155"/>
      <c r="X148" s="155"/>
      <c r="Y148" s="155"/>
      <c r="Z148" s="155"/>
      <c r="AA148" s="155"/>
      <c r="AB148" s="155"/>
      <c r="AC148" s="155"/>
      <c r="AD148" s="155"/>
      <c r="AE148" s="155"/>
      <c r="AF148" s="155"/>
      <c r="AG148" s="155"/>
      <c r="AH148" s="155"/>
      <c r="AI148" s="155"/>
      <c r="AJ148" s="155"/>
      <c r="AK148" s="155"/>
      <c r="AL148" s="155"/>
      <c r="AM148" s="155"/>
      <c r="AN148" s="155"/>
      <c r="AO148" s="155"/>
      <c r="AP148" s="155"/>
      <c r="AQ148" s="155"/>
      <c r="AR148" s="155"/>
      <c r="AS148" s="155"/>
      <c r="AT148" s="155"/>
      <c r="AU148" s="155"/>
      <c r="AV148" s="155"/>
      <c r="AW148" s="155"/>
      <c r="AX148" s="155"/>
      <c r="AY148" s="155"/>
      <c r="AZ148" s="155"/>
      <c r="BA148" s="155"/>
      <c r="BB148" s="155"/>
      <c r="BC148" s="155"/>
      <c r="BD148" s="155"/>
      <c r="BE148" s="155"/>
      <c r="BF148" s="155"/>
      <c r="BG148" s="155"/>
      <c r="BH148" s="155"/>
      <c r="BI148" s="155"/>
      <c r="BJ148" s="155"/>
      <c r="BK148" s="155"/>
      <c r="BL148" s="155"/>
      <c r="BM148" s="155"/>
      <c r="BN148" s="155"/>
      <c r="BO148" s="155"/>
      <c r="BP148" s="155"/>
      <c r="BQ148" s="155"/>
      <c r="BR148" s="155"/>
      <c r="BS148" s="155"/>
      <c r="BT148" s="155"/>
      <c r="BU148" s="155"/>
      <c r="BV148" s="155"/>
      <c r="BW148" s="155"/>
      <c r="BX148" s="155"/>
      <c r="BY148" s="155"/>
      <c r="BZ148" s="155"/>
      <c r="CA148" s="155"/>
      <c r="CB148" s="155"/>
      <c r="CC148" s="155"/>
      <c r="CD148" s="155"/>
      <c r="CE148" s="155"/>
      <c r="CF148" s="155"/>
      <c r="CG148" s="155"/>
      <c r="CH148" s="155"/>
      <c r="CI148" s="155"/>
      <c r="CJ148" s="155"/>
      <c r="CK148" s="155"/>
      <c r="CL148" s="155"/>
      <c r="CM148" s="155"/>
      <c r="CN148" s="155"/>
      <c r="CO148" s="155"/>
      <c r="CP148" s="155"/>
      <c r="CQ148" s="155"/>
      <c r="CR148" s="155"/>
      <c r="CS148" s="155"/>
      <c r="CT148" s="155"/>
      <c r="CU148" s="155"/>
      <c r="CV148" s="155"/>
      <c r="CW148" s="155"/>
      <c r="CX148" s="155"/>
      <c r="CY148" s="155"/>
      <c r="CZ148" s="155"/>
      <c r="DA148" s="155"/>
      <c r="DB148" s="155"/>
      <c r="DC148" s="155"/>
      <c r="DD148" s="155"/>
      <c r="DE148" s="155"/>
      <c r="DF148" s="155"/>
      <c r="DG148" s="155"/>
      <c r="DH148" s="155"/>
      <c r="DI148" s="155"/>
      <c r="DJ148" s="155"/>
      <c r="DK148" s="155"/>
      <c r="DL148" s="155"/>
      <c r="DM148" s="155"/>
      <c r="DN148" s="155"/>
      <c r="DO148" s="155"/>
      <c r="DP148" s="155"/>
      <c r="DQ148" s="155"/>
      <c r="DR148" s="155"/>
    </row>
    <row r="149" spans="1:122" ht="17.149999999999999" customHeight="1" x14ac:dyDescent="0.3">
      <c r="A149" s="167"/>
      <c r="B149" s="639" t="s">
        <v>206</v>
      </c>
      <c r="C149" s="639"/>
      <c r="D149" s="640"/>
      <c r="E149" s="332">
        <f>F107</f>
        <v>32731090.359999999</v>
      </c>
      <c r="F149" s="332">
        <f>F122</f>
        <v>6973754.6399999997</v>
      </c>
      <c r="G149" s="333">
        <f>F108</f>
        <v>0</v>
      </c>
      <c r="H149" s="333">
        <f>F123</f>
        <v>0</v>
      </c>
      <c r="I149" s="333">
        <f>F109</f>
        <v>0</v>
      </c>
      <c r="J149" s="333">
        <f>F124</f>
        <v>0</v>
      </c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  <c r="U149" s="155"/>
      <c r="V149" s="155"/>
      <c r="W149" s="155"/>
      <c r="X149" s="155"/>
      <c r="Y149" s="155"/>
      <c r="Z149" s="155"/>
      <c r="AA149" s="155"/>
      <c r="AB149" s="155"/>
      <c r="AC149" s="155"/>
      <c r="AD149" s="155"/>
      <c r="AE149" s="155"/>
      <c r="AF149" s="155"/>
      <c r="AG149" s="155"/>
      <c r="AH149" s="155"/>
      <c r="AI149" s="155"/>
      <c r="AJ149" s="155"/>
      <c r="AK149" s="155"/>
      <c r="AL149" s="155"/>
      <c r="AM149" s="155"/>
      <c r="AN149" s="155"/>
      <c r="AO149" s="155"/>
      <c r="AP149" s="155"/>
      <c r="AQ149" s="155"/>
      <c r="AR149" s="155"/>
      <c r="AS149" s="155"/>
      <c r="AT149" s="155"/>
      <c r="AU149" s="155"/>
      <c r="AV149" s="155"/>
      <c r="AW149" s="155"/>
      <c r="AX149" s="155"/>
      <c r="AY149" s="155"/>
      <c r="AZ149" s="155"/>
      <c r="BA149" s="155"/>
      <c r="BB149" s="155"/>
      <c r="BC149" s="155"/>
      <c r="BD149" s="155"/>
      <c r="BE149" s="155"/>
      <c r="BF149" s="155"/>
      <c r="BG149" s="155"/>
      <c r="BH149" s="155"/>
      <c r="BI149" s="155"/>
      <c r="BJ149" s="155"/>
      <c r="BK149" s="155"/>
      <c r="BL149" s="155"/>
      <c r="BM149" s="155"/>
      <c r="BN149" s="155"/>
      <c r="BO149" s="155"/>
      <c r="BP149" s="155"/>
      <c r="BQ149" s="155"/>
      <c r="BR149" s="155"/>
      <c r="BS149" s="155"/>
      <c r="BT149" s="155"/>
      <c r="BU149" s="155"/>
      <c r="BV149" s="155"/>
      <c r="BW149" s="155"/>
      <c r="BX149" s="155"/>
      <c r="BY149" s="155"/>
      <c r="BZ149" s="155"/>
      <c r="CA149" s="155"/>
      <c r="CB149" s="155"/>
      <c r="CC149" s="155"/>
      <c r="CD149" s="155"/>
      <c r="CE149" s="155"/>
      <c r="CF149" s="155"/>
      <c r="CG149" s="155"/>
      <c r="CH149" s="155"/>
      <c r="CI149" s="155"/>
      <c r="CJ149" s="155"/>
      <c r="CK149" s="155"/>
      <c r="CL149" s="155"/>
      <c r="CM149" s="155"/>
      <c r="CN149" s="155"/>
      <c r="CO149" s="155"/>
      <c r="CP149" s="155"/>
      <c r="CQ149" s="155"/>
      <c r="CR149" s="155"/>
      <c r="CS149" s="155"/>
      <c r="CT149" s="155"/>
      <c r="CU149" s="155"/>
      <c r="CV149" s="155"/>
      <c r="CW149" s="155"/>
      <c r="CX149" s="155"/>
      <c r="CY149" s="155"/>
      <c r="CZ149" s="155"/>
      <c r="DA149" s="155"/>
      <c r="DB149" s="155"/>
      <c r="DC149" s="155"/>
      <c r="DD149" s="155"/>
      <c r="DE149" s="155"/>
      <c r="DF149" s="155"/>
      <c r="DG149" s="155"/>
      <c r="DH149" s="155"/>
      <c r="DI149" s="155"/>
      <c r="DJ149" s="155"/>
      <c r="DK149" s="155"/>
      <c r="DL149" s="155"/>
      <c r="DM149" s="155"/>
      <c r="DN149" s="155"/>
      <c r="DO149" s="155"/>
      <c r="DP149" s="155"/>
      <c r="DQ149" s="155"/>
      <c r="DR149" s="155"/>
    </row>
    <row r="150" spans="1:122" ht="17.149999999999999" customHeight="1" x14ac:dyDescent="0.3">
      <c r="A150" s="167"/>
      <c r="B150" s="639" t="s">
        <v>64</v>
      </c>
      <c r="C150" s="639"/>
      <c r="D150" s="640"/>
      <c r="E150" s="252">
        <f>C107+D107</f>
        <v>1714634.679999996</v>
      </c>
      <c r="F150" s="252">
        <f>D122</f>
        <v>1564434.46</v>
      </c>
      <c r="G150" s="332">
        <f>D108</f>
        <v>726836.92</v>
      </c>
      <c r="H150" s="332">
        <f>D123</f>
        <v>3641259.22</v>
      </c>
      <c r="I150" s="332">
        <f>G151</f>
        <v>726836.92</v>
      </c>
      <c r="J150" s="332">
        <f>H151</f>
        <v>3641259.22</v>
      </c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  <c r="V150" s="155"/>
      <c r="W150" s="155"/>
      <c r="X150" s="155"/>
      <c r="Y150" s="155"/>
      <c r="Z150" s="155"/>
      <c r="AA150" s="155"/>
      <c r="AB150" s="155"/>
      <c r="AC150" s="155"/>
      <c r="AD150" s="155"/>
      <c r="AE150" s="155"/>
      <c r="AF150" s="155"/>
      <c r="AG150" s="155"/>
      <c r="AH150" s="155"/>
      <c r="AI150" s="155"/>
      <c r="AJ150" s="155"/>
      <c r="AK150" s="155"/>
      <c r="AL150" s="155"/>
      <c r="AM150" s="155"/>
      <c r="AN150" s="155"/>
      <c r="AO150" s="155"/>
      <c r="AP150" s="155"/>
      <c r="AQ150" s="155"/>
      <c r="AR150" s="155"/>
      <c r="AS150" s="155"/>
      <c r="AT150" s="155"/>
      <c r="AU150" s="155"/>
      <c r="AV150" s="155"/>
      <c r="AW150" s="155"/>
      <c r="AX150" s="155"/>
      <c r="AY150" s="155"/>
      <c r="AZ150" s="155"/>
      <c r="BA150" s="155"/>
      <c r="BB150" s="155"/>
      <c r="BC150" s="155"/>
      <c r="BD150" s="155"/>
      <c r="BE150" s="155"/>
      <c r="BF150" s="155"/>
      <c r="BG150" s="155"/>
      <c r="BH150" s="155"/>
      <c r="BI150" s="155"/>
      <c r="BJ150" s="155"/>
      <c r="BK150" s="155"/>
      <c r="BL150" s="155"/>
      <c r="BM150" s="155"/>
      <c r="BN150" s="155"/>
      <c r="BO150" s="155"/>
      <c r="BP150" s="155"/>
      <c r="BQ150" s="155"/>
      <c r="BR150" s="155"/>
      <c r="BS150" s="155"/>
      <c r="BT150" s="155"/>
      <c r="BU150" s="155"/>
      <c r="BV150" s="155"/>
      <c r="BW150" s="155"/>
      <c r="BX150" s="155"/>
      <c r="BY150" s="155"/>
      <c r="BZ150" s="155"/>
      <c r="CA150" s="155"/>
      <c r="CB150" s="155"/>
      <c r="CC150" s="155"/>
      <c r="CD150" s="155"/>
      <c r="CE150" s="155"/>
      <c r="CF150" s="155"/>
      <c r="CG150" s="155"/>
      <c r="CH150" s="155"/>
      <c r="CI150" s="155"/>
      <c r="CJ150" s="155"/>
      <c r="CK150" s="155"/>
      <c r="CL150" s="155"/>
      <c r="CM150" s="155"/>
      <c r="CN150" s="155"/>
      <c r="CO150" s="155"/>
      <c r="CP150" s="155"/>
      <c r="CQ150" s="155"/>
      <c r="CR150" s="155"/>
      <c r="CS150" s="155"/>
      <c r="CT150" s="155"/>
      <c r="CU150" s="155"/>
      <c r="CV150" s="155"/>
      <c r="CW150" s="155"/>
      <c r="CX150" s="155"/>
      <c r="CY150" s="155"/>
      <c r="CZ150" s="155"/>
      <c r="DA150" s="155"/>
      <c r="DB150" s="155"/>
      <c r="DC150" s="155"/>
      <c r="DD150" s="155"/>
      <c r="DE150" s="155"/>
      <c r="DF150" s="155"/>
      <c r="DG150" s="155"/>
      <c r="DH150" s="155"/>
      <c r="DI150" s="155"/>
      <c r="DJ150" s="155"/>
      <c r="DK150" s="155"/>
      <c r="DL150" s="155"/>
      <c r="DM150" s="155"/>
      <c r="DN150" s="155"/>
      <c r="DO150" s="155"/>
      <c r="DP150" s="155"/>
      <c r="DQ150" s="155"/>
      <c r="DR150" s="155"/>
    </row>
    <row r="151" spans="1:122" ht="17.149999999999999" customHeight="1" thickBot="1" x14ac:dyDescent="0.35">
      <c r="A151" s="167"/>
      <c r="B151" s="663" t="s">
        <v>65</v>
      </c>
      <c r="C151" s="663"/>
      <c r="D151" s="664"/>
      <c r="E151" s="519">
        <f>G107</f>
        <v>726837.31999999657</v>
      </c>
      <c r="F151" s="519">
        <f>G122</f>
        <v>3641257.8200000012</v>
      </c>
      <c r="G151" s="519">
        <f>G108</f>
        <v>726836.92</v>
      </c>
      <c r="H151" s="519">
        <f>G123</f>
        <v>3641259.22</v>
      </c>
      <c r="I151" s="519">
        <f>I150+I148-I149</f>
        <v>726836.92</v>
      </c>
      <c r="J151" s="519">
        <f>J150+J148-J149</f>
        <v>3641259.22</v>
      </c>
      <c r="K151" s="155"/>
      <c r="L151" s="155"/>
      <c r="M151" s="155"/>
      <c r="N151" s="155"/>
      <c r="O151" s="155"/>
      <c r="P151" s="155"/>
      <c r="Q151" s="155"/>
      <c r="R151" s="155"/>
      <c r="S151" s="155"/>
      <c r="T151" s="155"/>
      <c r="U151" s="155"/>
      <c r="V151" s="155"/>
      <c r="W151" s="155"/>
      <c r="X151" s="155"/>
      <c r="Y151" s="155"/>
      <c r="Z151" s="155"/>
      <c r="AA151" s="155"/>
      <c r="AB151" s="155"/>
      <c r="AC151" s="155"/>
      <c r="AD151" s="155"/>
      <c r="AE151" s="155"/>
      <c r="AF151" s="155"/>
      <c r="AG151" s="155"/>
      <c r="AH151" s="155"/>
      <c r="AI151" s="155"/>
      <c r="AJ151" s="155"/>
      <c r="AK151" s="155"/>
      <c r="AL151" s="155"/>
      <c r="AM151" s="155"/>
      <c r="AN151" s="155"/>
      <c r="AO151" s="155"/>
      <c r="AP151" s="155"/>
      <c r="AQ151" s="155"/>
      <c r="AR151" s="155"/>
      <c r="AS151" s="155"/>
      <c r="AT151" s="155"/>
      <c r="AU151" s="155"/>
      <c r="AV151" s="155"/>
      <c r="AW151" s="155"/>
      <c r="AX151" s="155"/>
      <c r="AY151" s="155"/>
      <c r="AZ151" s="155"/>
      <c r="BA151" s="155"/>
      <c r="BB151" s="155"/>
      <c r="BC151" s="155"/>
      <c r="BD151" s="155"/>
      <c r="BE151" s="155"/>
      <c r="BF151" s="155"/>
      <c r="BG151" s="155"/>
      <c r="BH151" s="155"/>
      <c r="BI151" s="155"/>
      <c r="BJ151" s="155"/>
      <c r="BK151" s="155"/>
      <c r="BL151" s="155"/>
      <c r="BM151" s="155"/>
      <c r="BN151" s="155"/>
      <c r="BO151" s="155"/>
      <c r="BP151" s="155"/>
      <c r="BQ151" s="155"/>
      <c r="BR151" s="155"/>
      <c r="BS151" s="155"/>
      <c r="BT151" s="155"/>
      <c r="BU151" s="155"/>
      <c r="BV151" s="155"/>
      <c r="BW151" s="155"/>
      <c r="BX151" s="155"/>
      <c r="BY151" s="155"/>
      <c r="BZ151" s="155"/>
      <c r="CA151" s="155"/>
      <c r="CB151" s="155"/>
      <c r="CC151" s="155"/>
      <c r="CD151" s="155"/>
      <c r="CE151" s="155"/>
      <c r="CF151" s="155"/>
      <c r="CG151" s="155"/>
      <c r="CH151" s="155"/>
      <c r="CI151" s="155"/>
      <c r="CJ151" s="155"/>
      <c r="CK151" s="155"/>
      <c r="CL151" s="155"/>
      <c r="CM151" s="155"/>
      <c r="CN151" s="155"/>
      <c r="CO151" s="155"/>
      <c r="CP151" s="155"/>
      <c r="CQ151" s="155"/>
      <c r="CR151" s="155"/>
      <c r="CS151" s="155"/>
      <c r="CT151" s="155"/>
      <c r="CU151" s="155"/>
      <c r="CV151" s="155"/>
      <c r="CW151" s="155"/>
      <c r="CX151" s="155"/>
      <c r="CY151" s="155"/>
      <c r="CZ151" s="155"/>
      <c r="DA151" s="155"/>
      <c r="DB151" s="155"/>
      <c r="DC151" s="155"/>
      <c r="DD151" s="155"/>
      <c r="DE151" s="155"/>
      <c r="DF151" s="155"/>
      <c r="DG151" s="155"/>
      <c r="DH151" s="155"/>
      <c r="DI151" s="155"/>
      <c r="DJ151" s="155"/>
      <c r="DK151" s="155"/>
      <c r="DL151" s="155"/>
      <c r="DM151" s="155"/>
      <c r="DN151" s="155"/>
      <c r="DO151" s="155"/>
      <c r="DP151" s="155"/>
      <c r="DQ151" s="155"/>
      <c r="DR151" s="155"/>
    </row>
    <row r="152" spans="1:122" ht="33" customHeight="1" thickTop="1" x14ac:dyDescent="0.3">
      <c r="A152" s="167"/>
      <c r="B152" s="636" t="s">
        <v>126</v>
      </c>
      <c r="C152" s="636"/>
      <c r="D152" s="637"/>
      <c r="E152" s="334">
        <f>Data!C51+Data!C52+Data!C53+Data!C54+Data!C55+Data!C56+Data!C57</f>
        <v>0</v>
      </c>
      <c r="F152" s="335"/>
      <c r="G152" s="334">
        <f>Data!D51+Data!D52+Data!D53+Data!D54+Data!D55+Data!D56+Data!D57</f>
        <v>0</v>
      </c>
      <c r="H152" s="335"/>
      <c r="I152" s="334">
        <f>Data!E51+Data!E52+Data!E53+Data!E54+Data!E55+Data!E56+Data!E57</f>
        <v>0</v>
      </c>
      <c r="J152" s="335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  <c r="U152" s="155"/>
      <c r="V152" s="155"/>
      <c r="W152" s="155"/>
      <c r="X152" s="155"/>
      <c r="Y152" s="155"/>
      <c r="Z152" s="155"/>
      <c r="AA152" s="155"/>
      <c r="AB152" s="155"/>
      <c r="AC152" s="155"/>
      <c r="AD152" s="155"/>
      <c r="AE152" s="155"/>
      <c r="AF152" s="155"/>
      <c r="AG152" s="155"/>
      <c r="AH152" s="155"/>
      <c r="AI152" s="155"/>
      <c r="AJ152" s="155"/>
      <c r="AK152" s="155"/>
      <c r="AL152" s="155"/>
      <c r="AM152" s="155"/>
      <c r="AN152" s="155"/>
      <c r="AO152" s="155"/>
      <c r="AP152" s="155"/>
      <c r="AQ152" s="155"/>
      <c r="AR152" s="155"/>
      <c r="AS152" s="155"/>
      <c r="AT152" s="155"/>
      <c r="AU152" s="155"/>
      <c r="AV152" s="155"/>
      <c r="AW152" s="155"/>
      <c r="AX152" s="155"/>
      <c r="AY152" s="155"/>
      <c r="AZ152" s="155"/>
      <c r="BA152" s="155"/>
      <c r="BB152" s="155"/>
      <c r="BC152" s="155"/>
      <c r="BD152" s="155"/>
      <c r="BE152" s="155"/>
      <c r="BF152" s="155"/>
      <c r="BG152" s="155"/>
      <c r="BH152" s="155"/>
      <c r="BI152" s="155"/>
      <c r="BJ152" s="155"/>
      <c r="BK152" s="155"/>
      <c r="BL152" s="155"/>
      <c r="BM152" s="155"/>
      <c r="BN152" s="155"/>
      <c r="BO152" s="155"/>
      <c r="BP152" s="155"/>
      <c r="BQ152" s="155"/>
      <c r="BR152" s="155"/>
      <c r="BS152" s="155"/>
      <c r="BT152" s="155"/>
      <c r="BU152" s="155"/>
      <c r="BV152" s="155"/>
      <c r="BW152" s="155"/>
      <c r="BX152" s="155"/>
      <c r="BY152" s="155"/>
      <c r="BZ152" s="155"/>
      <c r="CA152" s="155"/>
      <c r="CB152" s="155"/>
      <c r="CC152" s="155"/>
      <c r="CD152" s="155"/>
      <c r="CE152" s="155"/>
      <c r="CF152" s="155"/>
      <c r="CG152" s="155"/>
      <c r="CH152" s="155"/>
      <c r="CI152" s="155"/>
      <c r="CJ152" s="155"/>
      <c r="CK152" s="155"/>
      <c r="CL152" s="155"/>
      <c r="CM152" s="155"/>
      <c r="CN152" s="155"/>
      <c r="CO152" s="155"/>
      <c r="CP152" s="155"/>
      <c r="CQ152" s="155"/>
      <c r="CR152" s="155"/>
      <c r="CS152" s="155"/>
      <c r="CT152" s="155"/>
      <c r="CU152" s="155"/>
      <c r="CV152" s="155"/>
      <c r="CW152" s="155"/>
      <c r="CX152" s="155"/>
      <c r="CY152" s="155"/>
      <c r="CZ152" s="155"/>
      <c r="DA152" s="155"/>
      <c r="DB152" s="155"/>
      <c r="DC152" s="155"/>
      <c r="DD152" s="155"/>
      <c r="DE152" s="155"/>
      <c r="DF152" s="155"/>
      <c r="DG152" s="155"/>
      <c r="DH152" s="155"/>
      <c r="DI152" s="155"/>
      <c r="DJ152" s="155"/>
      <c r="DK152" s="155"/>
      <c r="DL152" s="155"/>
      <c r="DM152" s="155"/>
      <c r="DN152" s="155"/>
      <c r="DO152" s="155"/>
      <c r="DP152" s="155"/>
      <c r="DQ152" s="155"/>
      <c r="DR152" s="155"/>
    </row>
    <row r="153" spans="1:122" ht="17.149999999999999" customHeight="1" x14ac:dyDescent="0.3">
      <c r="A153" s="167"/>
      <c r="B153" s="289" t="s">
        <v>124</v>
      </c>
      <c r="C153" s="290"/>
      <c r="D153" s="291"/>
      <c r="E153" s="332">
        <f>Data!C58</f>
        <v>0</v>
      </c>
      <c r="F153" s="336"/>
      <c r="G153" s="332">
        <f>Data!D58</f>
        <v>0</v>
      </c>
      <c r="H153" s="336"/>
      <c r="I153" s="332">
        <f>Data!E58</f>
        <v>0</v>
      </c>
      <c r="J153" s="336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  <c r="V153" s="155"/>
      <c r="W153" s="155"/>
      <c r="X153" s="155"/>
      <c r="Y153" s="155"/>
      <c r="Z153" s="155"/>
      <c r="AA153" s="155"/>
      <c r="AB153" s="155"/>
      <c r="AC153" s="155"/>
      <c r="AD153" s="155"/>
      <c r="AE153" s="155"/>
      <c r="AF153" s="155"/>
      <c r="AG153" s="155"/>
      <c r="AH153" s="155"/>
      <c r="AI153" s="155"/>
      <c r="AJ153" s="155"/>
      <c r="AK153" s="155"/>
      <c r="AL153" s="155"/>
      <c r="AM153" s="155"/>
      <c r="AN153" s="155"/>
      <c r="AO153" s="155"/>
      <c r="AP153" s="155"/>
      <c r="AQ153" s="155"/>
      <c r="AR153" s="155"/>
      <c r="AS153" s="155"/>
      <c r="AT153" s="155"/>
      <c r="AU153" s="155"/>
      <c r="AV153" s="155"/>
      <c r="AW153" s="155"/>
      <c r="AX153" s="155"/>
      <c r="AY153" s="155"/>
      <c r="AZ153" s="155"/>
      <c r="BA153" s="155"/>
      <c r="BB153" s="155"/>
      <c r="BC153" s="155"/>
      <c r="BD153" s="155"/>
      <c r="BE153" s="155"/>
      <c r="BF153" s="155"/>
      <c r="BG153" s="155"/>
      <c r="BH153" s="155"/>
      <c r="BI153" s="155"/>
      <c r="BJ153" s="155"/>
      <c r="BK153" s="155"/>
      <c r="BL153" s="155"/>
      <c r="BM153" s="155"/>
      <c r="BN153" s="155"/>
      <c r="BO153" s="155"/>
      <c r="BP153" s="155"/>
      <c r="BQ153" s="155"/>
      <c r="BR153" s="155"/>
      <c r="BS153" s="155"/>
      <c r="BT153" s="155"/>
      <c r="BU153" s="155"/>
      <c r="BV153" s="155"/>
      <c r="BW153" s="155"/>
      <c r="BX153" s="155"/>
      <c r="BY153" s="155"/>
      <c r="BZ153" s="155"/>
      <c r="CA153" s="155"/>
      <c r="CB153" s="155"/>
      <c r="CC153" s="155"/>
      <c r="CD153" s="155"/>
      <c r="CE153" s="155"/>
      <c r="CF153" s="155"/>
      <c r="CG153" s="155"/>
      <c r="CH153" s="155"/>
      <c r="CI153" s="155"/>
      <c r="CJ153" s="155"/>
      <c r="CK153" s="155"/>
      <c r="CL153" s="155"/>
      <c r="CM153" s="155"/>
      <c r="CN153" s="155"/>
      <c r="CO153" s="155"/>
      <c r="CP153" s="155"/>
      <c r="CQ153" s="155"/>
      <c r="CR153" s="155"/>
      <c r="CS153" s="155"/>
      <c r="CT153" s="155"/>
      <c r="CU153" s="155"/>
      <c r="CV153" s="155"/>
      <c r="CW153" s="155"/>
      <c r="CX153" s="155"/>
      <c r="CY153" s="155"/>
      <c r="CZ153" s="155"/>
      <c r="DA153" s="155"/>
      <c r="DB153" s="155"/>
      <c r="DC153" s="155"/>
      <c r="DD153" s="155"/>
      <c r="DE153" s="155"/>
      <c r="DF153" s="155"/>
      <c r="DG153" s="155"/>
      <c r="DH153" s="155"/>
      <c r="DI153" s="155"/>
      <c r="DJ153" s="155"/>
      <c r="DK153" s="155"/>
      <c r="DL153" s="155"/>
      <c r="DM153" s="155"/>
      <c r="DN153" s="155"/>
      <c r="DO153" s="155"/>
      <c r="DP153" s="155"/>
      <c r="DQ153" s="155"/>
      <c r="DR153" s="155"/>
    </row>
    <row r="154" spans="1:122" ht="17.149999999999999" customHeight="1" thickBot="1" x14ac:dyDescent="0.35">
      <c r="A154" s="167"/>
      <c r="B154" s="289" t="s">
        <v>125</v>
      </c>
      <c r="C154" s="290"/>
      <c r="D154" s="291"/>
      <c r="E154" s="337">
        <f>Data!C59</f>
        <v>0</v>
      </c>
      <c r="F154" s="336"/>
      <c r="G154" s="337">
        <f>Data!D59</f>
        <v>0</v>
      </c>
      <c r="H154" s="336"/>
      <c r="I154" s="337">
        <f>Data!E59</f>
        <v>0</v>
      </c>
      <c r="J154" s="336"/>
      <c r="K154" s="155"/>
      <c r="L154" s="155"/>
      <c r="M154" s="155"/>
      <c r="N154" s="155"/>
      <c r="O154" s="155"/>
      <c r="P154" s="155"/>
      <c r="Q154" s="155"/>
      <c r="R154" s="155"/>
      <c r="S154" s="155"/>
      <c r="T154" s="155"/>
      <c r="U154" s="155"/>
      <c r="V154" s="155"/>
      <c r="W154" s="155"/>
      <c r="X154" s="155"/>
      <c r="Y154" s="155"/>
      <c r="Z154" s="155"/>
      <c r="AA154" s="155"/>
      <c r="AB154" s="155"/>
      <c r="AC154" s="155"/>
      <c r="AD154" s="155"/>
      <c r="AE154" s="155"/>
      <c r="AF154" s="155"/>
      <c r="AG154" s="155"/>
      <c r="AH154" s="155"/>
      <c r="AI154" s="155"/>
      <c r="AJ154" s="155"/>
      <c r="AK154" s="155"/>
      <c r="AL154" s="155"/>
      <c r="AM154" s="155"/>
      <c r="AN154" s="155"/>
      <c r="AO154" s="155"/>
      <c r="AP154" s="155"/>
      <c r="AQ154" s="155"/>
      <c r="AR154" s="155"/>
      <c r="AS154" s="155"/>
      <c r="AT154" s="155"/>
      <c r="AU154" s="155"/>
      <c r="AV154" s="155"/>
      <c r="AW154" s="155"/>
      <c r="AX154" s="155"/>
      <c r="AY154" s="155"/>
      <c r="AZ154" s="155"/>
      <c r="BA154" s="155"/>
      <c r="BB154" s="155"/>
      <c r="BC154" s="155"/>
      <c r="BD154" s="155"/>
      <c r="BE154" s="155"/>
      <c r="BF154" s="155"/>
      <c r="BG154" s="155"/>
      <c r="BH154" s="155"/>
      <c r="BI154" s="155"/>
      <c r="BJ154" s="155"/>
      <c r="BK154" s="155"/>
      <c r="BL154" s="155"/>
      <c r="BM154" s="155"/>
      <c r="BN154" s="155"/>
      <c r="BO154" s="155"/>
      <c r="BP154" s="155"/>
      <c r="BQ154" s="155"/>
      <c r="BR154" s="155"/>
      <c r="BS154" s="155"/>
      <c r="BT154" s="155"/>
      <c r="BU154" s="155"/>
      <c r="BV154" s="155"/>
      <c r="BW154" s="155"/>
      <c r="BX154" s="155"/>
      <c r="BY154" s="155"/>
      <c r="BZ154" s="155"/>
      <c r="CA154" s="155"/>
      <c r="CB154" s="155"/>
      <c r="CC154" s="155"/>
      <c r="CD154" s="155"/>
      <c r="CE154" s="155"/>
      <c r="CF154" s="155"/>
      <c r="CG154" s="155"/>
      <c r="CH154" s="155"/>
      <c r="CI154" s="155"/>
      <c r="CJ154" s="155"/>
      <c r="CK154" s="155"/>
      <c r="CL154" s="155"/>
      <c r="CM154" s="155"/>
      <c r="CN154" s="155"/>
      <c r="CO154" s="155"/>
      <c r="CP154" s="155"/>
      <c r="CQ154" s="155"/>
      <c r="CR154" s="155"/>
      <c r="CS154" s="155"/>
      <c r="CT154" s="155"/>
      <c r="CU154" s="155"/>
      <c r="CV154" s="155"/>
      <c r="CW154" s="155"/>
      <c r="CX154" s="155"/>
      <c r="CY154" s="155"/>
      <c r="CZ154" s="155"/>
      <c r="DA154" s="155"/>
      <c r="DB154" s="155"/>
      <c r="DC154" s="155"/>
      <c r="DD154" s="155"/>
      <c r="DE154" s="155"/>
      <c r="DF154" s="155"/>
      <c r="DG154" s="155"/>
      <c r="DH154" s="155"/>
      <c r="DI154" s="155"/>
      <c r="DJ154" s="155"/>
      <c r="DK154" s="155"/>
      <c r="DL154" s="155"/>
      <c r="DM154" s="155"/>
      <c r="DN154" s="155"/>
      <c r="DO154" s="155"/>
      <c r="DP154" s="155"/>
      <c r="DQ154" s="155"/>
      <c r="DR154" s="155"/>
    </row>
    <row r="155" spans="1:122" s="11" customFormat="1" ht="33" customHeight="1" thickBot="1" x14ac:dyDescent="0.35">
      <c r="A155" s="222"/>
      <c r="B155" s="582" t="s">
        <v>257</v>
      </c>
      <c r="C155" s="582"/>
      <c r="D155" s="583"/>
      <c r="E155" s="520">
        <f>SUM(E153:E154)</f>
        <v>0</v>
      </c>
      <c r="F155" s="338"/>
      <c r="G155" s="520">
        <f>SUM(G153:G154)</f>
        <v>0</v>
      </c>
      <c r="H155" s="338"/>
      <c r="I155" s="520">
        <f>SUM(I153:I154)</f>
        <v>0</v>
      </c>
      <c r="J155" s="339"/>
      <c r="K155" s="219"/>
      <c r="L155" s="219"/>
      <c r="M155" s="219"/>
      <c r="N155" s="219"/>
      <c r="O155" s="219"/>
      <c r="P155" s="219"/>
      <c r="Q155" s="219"/>
      <c r="R155" s="219"/>
      <c r="S155" s="219"/>
      <c r="T155" s="219"/>
      <c r="U155" s="219"/>
      <c r="V155" s="219"/>
      <c r="W155" s="219"/>
      <c r="X155" s="219"/>
      <c r="Y155" s="219"/>
      <c r="Z155" s="219"/>
      <c r="AA155" s="219"/>
      <c r="AB155" s="219"/>
      <c r="AC155" s="219"/>
      <c r="AD155" s="219"/>
      <c r="AE155" s="219"/>
      <c r="AF155" s="219"/>
      <c r="AG155" s="219"/>
      <c r="AH155" s="219"/>
      <c r="AI155" s="219"/>
      <c r="AJ155" s="219"/>
      <c r="AK155" s="219"/>
      <c r="AL155" s="219"/>
      <c r="AM155" s="219"/>
      <c r="AN155" s="219"/>
      <c r="AO155" s="219"/>
      <c r="AP155" s="219"/>
      <c r="AQ155" s="219"/>
      <c r="AR155" s="219"/>
      <c r="AS155" s="219"/>
      <c r="AT155" s="219"/>
      <c r="AU155" s="219"/>
      <c r="AV155" s="219"/>
      <c r="AW155" s="219"/>
      <c r="AX155" s="219"/>
      <c r="AY155" s="219"/>
      <c r="AZ155" s="219"/>
      <c r="BA155" s="219"/>
      <c r="BB155" s="219"/>
      <c r="BC155" s="219"/>
      <c r="BD155" s="219"/>
      <c r="BE155" s="219"/>
      <c r="BF155" s="219"/>
      <c r="BG155" s="219"/>
      <c r="BH155" s="219"/>
      <c r="BI155" s="219"/>
      <c r="BJ155" s="219"/>
      <c r="BK155" s="219"/>
      <c r="BL155" s="219"/>
      <c r="BM155" s="219"/>
      <c r="BN155" s="219"/>
      <c r="BO155" s="219"/>
      <c r="BP155" s="219"/>
      <c r="BQ155" s="219"/>
      <c r="BR155" s="219"/>
      <c r="BS155" s="219"/>
      <c r="BT155" s="219"/>
      <c r="BU155" s="219"/>
      <c r="BV155" s="219"/>
      <c r="BW155" s="219"/>
      <c r="BX155" s="219"/>
      <c r="BY155" s="219"/>
      <c r="BZ155" s="219"/>
      <c r="CA155" s="219"/>
      <c r="CB155" s="219"/>
      <c r="CC155" s="219"/>
      <c r="CD155" s="219"/>
      <c r="CE155" s="219"/>
      <c r="CF155" s="219"/>
      <c r="CG155" s="219"/>
      <c r="CH155" s="219"/>
      <c r="CI155" s="219"/>
      <c r="CJ155" s="219"/>
      <c r="CK155" s="219"/>
      <c r="CL155" s="219"/>
      <c r="CM155" s="219"/>
      <c r="CN155" s="219"/>
      <c r="CO155" s="219"/>
      <c r="CP155" s="219"/>
      <c r="CQ155" s="219"/>
      <c r="CR155" s="219"/>
      <c r="CS155" s="219"/>
      <c r="CT155" s="219"/>
      <c r="CU155" s="219"/>
      <c r="CV155" s="219"/>
      <c r="CW155" s="219"/>
      <c r="CX155" s="219"/>
      <c r="CY155" s="219"/>
      <c r="CZ155" s="219"/>
      <c r="DA155" s="219"/>
      <c r="DB155" s="219"/>
      <c r="DC155" s="219"/>
      <c r="DD155" s="219"/>
      <c r="DE155" s="219"/>
      <c r="DF155" s="219"/>
      <c r="DG155" s="219"/>
      <c r="DH155" s="219"/>
      <c r="DI155" s="219"/>
      <c r="DJ155" s="219"/>
      <c r="DK155" s="219"/>
      <c r="DL155" s="219"/>
      <c r="DM155" s="219"/>
      <c r="DN155" s="219"/>
      <c r="DO155" s="219"/>
      <c r="DP155" s="219"/>
      <c r="DQ155" s="219"/>
      <c r="DR155" s="219"/>
    </row>
    <row r="156" spans="1:122" ht="17.149999999999999" customHeight="1" thickBot="1" x14ac:dyDescent="0.35">
      <c r="A156" s="167"/>
      <c r="B156" s="293"/>
      <c r="C156" s="239"/>
      <c r="D156" s="294" t="s">
        <v>123</v>
      </c>
      <c r="E156" s="295">
        <f>ROUND($E$155/(E149+F149),4)</f>
        <v>0</v>
      </c>
      <c r="F156" s="296"/>
      <c r="G156" s="295" t="e">
        <f>$G$155/(G149+H149)</f>
        <v>#DIV/0!</v>
      </c>
      <c r="H156" s="297"/>
      <c r="I156" s="298" t="e">
        <f>$I$155/(I149+J149)</f>
        <v>#DIV/0!</v>
      </c>
      <c r="J156" s="299"/>
      <c r="K156" s="155"/>
      <c r="L156" s="155"/>
      <c r="M156" s="155"/>
      <c r="N156" s="155"/>
      <c r="O156" s="155"/>
      <c r="P156" s="155"/>
      <c r="Q156" s="155"/>
      <c r="R156" s="155"/>
      <c r="S156" s="155"/>
      <c r="T156" s="155"/>
      <c r="U156" s="155"/>
      <c r="V156" s="155"/>
      <c r="W156" s="155"/>
      <c r="X156" s="155"/>
      <c r="Y156" s="155"/>
      <c r="Z156" s="155"/>
      <c r="AA156" s="155"/>
      <c r="AB156" s="155"/>
      <c r="AC156" s="155"/>
      <c r="AD156" s="155"/>
      <c r="AE156" s="155"/>
      <c r="AF156" s="155"/>
      <c r="AG156" s="155"/>
      <c r="AH156" s="155"/>
      <c r="AI156" s="155"/>
      <c r="AJ156" s="155"/>
      <c r="AK156" s="155"/>
      <c r="AL156" s="155"/>
      <c r="AM156" s="155"/>
      <c r="AN156" s="155"/>
      <c r="AO156" s="155"/>
      <c r="AP156" s="155"/>
      <c r="AQ156" s="155"/>
      <c r="AR156" s="155"/>
      <c r="AS156" s="155"/>
      <c r="AT156" s="155"/>
      <c r="AU156" s="155"/>
      <c r="AV156" s="155"/>
      <c r="AW156" s="155"/>
      <c r="AX156" s="155"/>
      <c r="AY156" s="155"/>
      <c r="AZ156" s="155"/>
      <c r="BA156" s="155"/>
      <c r="BB156" s="155"/>
      <c r="BC156" s="155"/>
      <c r="BD156" s="155"/>
      <c r="BE156" s="155"/>
      <c r="BF156" s="155"/>
      <c r="BG156" s="155"/>
      <c r="BH156" s="155"/>
      <c r="BI156" s="155"/>
      <c r="BJ156" s="155"/>
      <c r="BK156" s="155"/>
      <c r="BL156" s="155"/>
      <c r="BM156" s="155"/>
      <c r="BN156" s="155"/>
      <c r="BO156" s="155"/>
      <c r="BP156" s="155"/>
      <c r="BQ156" s="155"/>
      <c r="BR156" s="155"/>
      <c r="BS156" s="155"/>
      <c r="BT156" s="155"/>
      <c r="BU156" s="155"/>
      <c r="BV156" s="155"/>
      <c r="BW156" s="155"/>
      <c r="BX156" s="155"/>
      <c r="BY156" s="155"/>
      <c r="BZ156" s="155"/>
      <c r="CA156" s="155"/>
      <c r="CB156" s="155"/>
      <c r="CC156" s="155"/>
      <c r="CD156" s="155"/>
      <c r="CE156" s="155"/>
      <c r="CF156" s="155"/>
      <c r="CG156" s="155"/>
      <c r="CH156" s="155"/>
      <c r="CI156" s="155"/>
      <c r="CJ156" s="155"/>
      <c r="CK156" s="155"/>
      <c r="CL156" s="155"/>
      <c r="CM156" s="155"/>
      <c r="CN156" s="155"/>
      <c r="CO156" s="155"/>
      <c r="CP156" s="155"/>
      <c r="CQ156" s="155"/>
      <c r="CR156" s="155"/>
      <c r="CS156" s="155"/>
      <c r="CT156" s="155"/>
      <c r="CU156" s="155"/>
      <c r="CV156" s="155"/>
      <c r="CW156" s="155"/>
      <c r="CX156" s="155"/>
      <c r="CY156" s="155"/>
      <c r="CZ156" s="155"/>
      <c r="DA156" s="155"/>
      <c r="DB156" s="155"/>
      <c r="DC156" s="155"/>
      <c r="DD156" s="155"/>
      <c r="DE156" s="155"/>
      <c r="DF156" s="155"/>
      <c r="DG156" s="155"/>
      <c r="DH156" s="155"/>
      <c r="DI156" s="155"/>
      <c r="DJ156" s="155"/>
      <c r="DK156" s="155"/>
      <c r="DL156" s="155"/>
      <c r="DM156" s="155"/>
      <c r="DN156" s="155"/>
      <c r="DO156" s="155"/>
      <c r="DP156" s="155"/>
      <c r="DQ156" s="155"/>
      <c r="DR156" s="155"/>
    </row>
    <row r="157" spans="1:122" ht="17.149999999999999" customHeight="1" x14ac:dyDescent="0.3">
      <c r="A157" s="167"/>
      <c r="B157" s="293"/>
      <c r="C157" s="239"/>
      <c r="D157" s="300"/>
      <c r="E157" s="296"/>
      <c r="F157" s="296"/>
      <c r="G157" s="301"/>
      <c r="H157" s="297"/>
      <c r="I157" s="302"/>
      <c r="J157" s="299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  <c r="U157" s="155"/>
      <c r="V157" s="155"/>
      <c r="W157" s="155"/>
      <c r="X157" s="155"/>
      <c r="Y157" s="155"/>
      <c r="Z157" s="155"/>
      <c r="AA157" s="155"/>
      <c r="AB157" s="155"/>
      <c r="AC157" s="155"/>
      <c r="AD157" s="155"/>
      <c r="AE157" s="155"/>
      <c r="AF157" s="155"/>
      <c r="AG157" s="155"/>
      <c r="AH157" s="155"/>
      <c r="AI157" s="155"/>
      <c r="AJ157" s="155"/>
      <c r="AK157" s="155"/>
      <c r="AL157" s="155"/>
      <c r="AM157" s="155"/>
      <c r="AN157" s="155"/>
      <c r="AO157" s="155"/>
      <c r="AP157" s="155"/>
      <c r="AQ157" s="155"/>
      <c r="AR157" s="155"/>
      <c r="AS157" s="155"/>
      <c r="AT157" s="155"/>
      <c r="AU157" s="155"/>
      <c r="AV157" s="155"/>
      <c r="AW157" s="155"/>
      <c r="AX157" s="155"/>
      <c r="AY157" s="155"/>
      <c r="AZ157" s="155"/>
      <c r="BA157" s="155"/>
      <c r="BB157" s="155"/>
      <c r="BC157" s="155"/>
      <c r="BD157" s="155"/>
      <c r="BE157" s="155"/>
      <c r="BF157" s="155"/>
      <c r="BG157" s="155"/>
      <c r="BH157" s="155"/>
      <c r="BI157" s="155"/>
      <c r="BJ157" s="155"/>
      <c r="BK157" s="155"/>
      <c r="BL157" s="155"/>
      <c r="BM157" s="155"/>
      <c r="BN157" s="155"/>
      <c r="BO157" s="155"/>
      <c r="BP157" s="155"/>
      <c r="BQ157" s="155"/>
      <c r="BR157" s="155"/>
      <c r="BS157" s="155"/>
      <c r="BT157" s="155"/>
      <c r="BU157" s="155"/>
      <c r="BV157" s="155"/>
      <c r="BW157" s="155"/>
      <c r="BX157" s="155"/>
      <c r="BY157" s="155"/>
      <c r="BZ157" s="155"/>
      <c r="CA157" s="155"/>
      <c r="CB157" s="155"/>
      <c r="CC157" s="155"/>
      <c r="CD157" s="155"/>
      <c r="CE157" s="155"/>
      <c r="CF157" s="155"/>
      <c r="CG157" s="155"/>
      <c r="CH157" s="155"/>
      <c r="CI157" s="155"/>
      <c r="CJ157" s="155"/>
      <c r="CK157" s="155"/>
      <c r="CL157" s="155"/>
      <c r="CM157" s="155"/>
      <c r="CN157" s="155"/>
      <c r="CO157" s="155"/>
      <c r="CP157" s="155"/>
      <c r="CQ157" s="155"/>
      <c r="CR157" s="155"/>
      <c r="CS157" s="155"/>
      <c r="CT157" s="155"/>
      <c r="CU157" s="155"/>
      <c r="CV157" s="155"/>
      <c r="CW157" s="155"/>
      <c r="CX157" s="155"/>
      <c r="CY157" s="155"/>
      <c r="CZ157" s="155"/>
      <c r="DA157" s="155"/>
      <c r="DB157" s="155"/>
      <c r="DC157" s="155"/>
      <c r="DD157" s="155"/>
      <c r="DE157" s="155"/>
      <c r="DF157" s="155"/>
      <c r="DG157" s="155"/>
      <c r="DH157" s="155"/>
      <c r="DI157" s="155"/>
      <c r="DJ157" s="155"/>
      <c r="DK157" s="155"/>
      <c r="DL157" s="155"/>
      <c r="DM157" s="155"/>
      <c r="DN157" s="155"/>
      <c r="DO157" s="155"/>
      <c r="DP157" s="155"/>
      <c r="DQ157" s="155"/>
      <c r="DR157" s="155"/>
    </row>
    <row r="158" spans="1:122" ht="17.149999999999999" customHeight="1" x14ac:dyDescent="0.3">
      <c r="A158" s="167"/>
      <c r="B158" s="285" t="s">
        <v>122</v>
      </c>
      <c r="C158" s="239"/>
      <c r="D158" s="340">
        <f>IF(Data!C75="",Data!C74,Data!C75)</f>
        <v>0</v>
      </c>
      <c r="E158" s="521">
        <f>(E149+F149)*D158</f>
        <v>0</v>
      </c>
      <c r="F158" s="340">
        <f>IF(Data!D76="",Data!D75,Data!D76)</f>
        <v>0</v>
      </c>
      <c r="G158" s="521">
        <f>(G149+H149)*F158</f>
        <v>0</v>
      </c>
      <c r="H158" s="340">
        <f>IF(Data!E76="",Data!E75,Data!E76)</f>
        <v>0</v>
      </c>
      <c r="I158" s="521">
        <f>(I149+J149)*H158</f>
        <v>0</v>
      </c>
      <c r="J158" s="299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5"/>
      <c r="V158" s="155"/>
      <c r="W158" s="155"/>
      <c r="X158" s="155"/>
      <c r="Y158" s="155"/>
      <c r="Z158" s="155"/>
      <c r="AA158" s="155"/>
      <c r="AB158" s="155"/>
      <c r="AC158" s="155"/>
      <c r="AD158" s="155"/>
      <c r="AE158" s="155"/>
      <c r="AF158" s="155"/>
      <c r="AG158" s="155"/>
      <c r="AH158" s="155"/>
      <c r="AI158" s="155"/>
      <c r="AJ158" s="155"/>
      <c r="AK158" s="155"/>
      <c r="AL158" s="155"/>
      <c r="AM158" s="155"/>
      <c r="AN158" s="155"/>
      <c r="AO158" s="155"/>
      <c r="AP158" s="155"/>
      <c r="AQ158" s="155"/>
      <c r="AR158" s="155"/>
      <c r="AS158" s="155"/>
      <c r="AT158" s="155"/>
      <c r="AU158" s="155"/>
      <c r="AV158" s="155"/>
      <c r="AW158" s="155"/>
      <c r="AX158" s="155"/>
      <c r="AY158" s="155"/>
      <c r="AZ158" s="155"/>
      <c r="BA158" s="155"/>
      <c r="BB158" s="155"/>
      <c r="BC158" s="155"/>
      <c r="BD158" s="155"/>
      <c r="BE158" s="155"/>
      <c r="BF158" s="155"/>
      <c r="BG158" s="155"/>
      <c r="BH158" s="155"/>
      <c r="BI158" s="155"/>
      <c r="BJ158" s="155"/>
      <c r="BK158" s="155"/>
      <c r="BL158" s="155"/>
      <c r="BM158" s="155"/>
      <c r="BN158" s="155"/>
      <c r="BO158" s="155"/>
      <c r="BP158" s="155"/>
      <c r="BQ158" s="155"/>
      <c r="BR158" s="155"/>
      <c r="BS158" s="155"/>
      <c r="BT158" s="155"/>
      <c r="BU158" s="155"/>
      <c r="BV158" s="155"/>
      <c r="BW158" s="155"/>
      <c r="BX158" s="155"/>
      <c r="BY158" s="155"/>
      <c r="BZ158" s="155"/>
      <c r="CA158" s="155"/>
      <c r="CB158" s="155"/>
      <c r="CC158" s="155"/>
      <c r="CD158" s="155"/>
      <c r="CE158" s="155"/>
      <c r="CF158" s="155"/>
      <c r="CG158" s="155"/>
      <c r="CH158" s="155"/>
      <c r="CI158" s="155"/>
      <c r="CJ158" s="155"/>
      <c r="CK158" s="155"/>
      <c r="CL158" s="155"/>
      <c r="CM158" s="155"/>
      <c r="CN158" s="155"/>
      <c r="CO158" s="155"/>
      <c r="CP158" s="155"/>
      <c r="CQ158" s="155"/>
      <c r="CR158" s="155"/>
      <c r="CS158" s="155"/>
      <c r="CT158" s="155"/>
      <c r="CU158" s="155"/>
      <c r="CV158" s="155"/>
      <c r="CW158" s="155"/>
      <c r="CX158" s="155"/>
      <c r="CY158" s="155"/>
      <c r="CZ158" s="155"/>
      <c r="DA158" s="155"/>
      <c r="DB158" s="155"/>
      <c r="DC158" s="155"/>
      <c r="DD158" s="155"/>
      <c r="DE158" s="155"/>
      <c r="DF158" s="155"/>
      <c r="DG158" s="155"/>
      <c r="DH158" s="155"/>
      <c r="DI158" s="155"/>
      <c r="DJ158" s="155"/>
      <c r="DK158" s="155"/>
      <c r="DL158" s="155"/>
      <c r="DM158" s="155"/>
      <c r="DN158" s="155"/>
      <c r="DO158" s="155"/>
      <c r="DP158" s="155"/>
      <c r="DQ158" s="155"/>
      <c r="DR158" s="155"/>
    </row>
    <row r="159" spans="1:122" ht="17.149999999999999" customHeight="1" x14ac:dyDescent="0.3">
      <c r="A159" s="167"/>
      <c r="B159" s="285" t="s">
        <v>142</v>
      </c>
      <c r="C159" s="239"/>
      <c r="D159" s="341"/>
      <c r="E159" s="303" t="str">
        <f>IF(E158&lt;E155, "Met","Not Met")</f>
        <v>Not Met</v>
      </c>
      <c r="F159" s="213"/>
      <c r="G159" s="303" t="str">
        <f>IF(G158&lt;G155, "Met","Not Met")</f>
        <v>Not Met</v>
      </c>
      <c r="H159" s="213"/>
      <c r="I159" s="303" t="str">
        <f>IF(I158&lt;I155, "Met","Not Met")</f>
        <v>Not Met</v>
      </c>
      <c r="J159" s="155"/>
      <c r="K159" s="155"/>
      <c r="L159" s="155"/>
      <c r="M159" s="155"/>
      <c r="N159" s="155"/>
      <c r="O159" s="155"/>
      <c r="P159" s="155"/>
      <c r="Q159" s="155"/>
      <c r="R159" s="155"/>
      <c r="S159" s="155"/>
      <c r="T159" s="155"/>
      <c r="U159" s="155"/>
      <c r="V159" s="155"/>
      <c r="W159" s="155"/>
      <c r="X159" s="155"/>
      <c r="Y159" s="155"/>
      <c r="Z159" s="155"/>
      <c r="AA159" s="155"/>
      <c r="AB159" s="155"/>
      <c r="AC159" s="155"/>
      <c r="AD159" s="155"/>
      <c r="AE159" s="155"/>
      <c r="AF159" s="155"/>
      <c r="AG159" s="155"/>
      <c r="AH159" s="155"/>
      <c r="AI159" s="155"/>
      <c r="AJ159" s="155"/>
      <c r="AK159" s="155"/>
      <c r="AL159" s="155"/>
      <c r="AM159" s="155"/>
      <c r="AN159" s="155"/>
      <c r="AO159" s="155"/>
      <c r="AP159" s="155"/>
      <c r="AQ159" s="155"/>
      <c r="AR159" s="155"/>
      <c r="AS159" s="155"/>
      <c r="AT159" s="155"/>
      <c r="AU159" s="155"/>
      <c r="AV159" s="155"/>
      <c r="AW159" s="155"/>
      <c r="AX159" s="155"/>
      <c r="AY159" s="155"/>
      <c r="AZ159" s="155"/>
      <c r="BA159" s="155"/>
      <c r="BB159" s="155"/>
      <c r="BC159" s="155"/>
      <c r="BD159" s="155"/>
      <c r="BE159" s="155"/>
      <c r="BF159" s="155"/>
      <c r="BG159" s="155"/>
      <c r="BH159" s="155"/>
      <c r="BI159" s="155"/>
      <c r="BJ159" s="155"/>
      <c r="BK159" s="155"/>
      <c r="BL159" s="155"/>
      <c r="BM159" s="155"/>
      <c r="BN159" s="155"/>
      <c r="BO159" s="155"/>
      <c r="BP159" s="155"/>
      <c r="BQ159" s="155"/>
      <c r="BR159" s="155"/>
      <c r="BS159" s="155"/>
      <c r="BT159" s="155"/>
      <c r="BU159" s="155"/>
      <c r="BV159" s="155"/>
      <c r="BW159" s="155"/>
      <c r="BX159" s="155"/>
      <c r="BY159" s="155"/>
      <c r="BZ159" s="155"/>
      <c r="CA159" s="155"/>
      <c r="CB159" s="155"/>
      <c r="CC159" s="155"/>
      <c r="CD159" s="155"/>
      <c r="CE159" s="155"/>
      <c r="CF159" s="155"/>
      <c r="CG159" s="155"/>
      <c r="CH159" s="155"/>
      <c r="CI159" s="155"/>
      <c r="CJ159" s="155"/>
      <c r="CK159" s="155"/>
      <c r="CL159" s="155"/>
      <c r="CM159" s="155"/>
      <c r="CN159" s="155"/>
      <c r="CO159" s="155"/>
      <c r="CP159" s="155"/>
      <c r="CQ159" s="155"/>
      <c r="CR159" s="155"/>
      <c r="CS159" s="155"/>
      <c r="CT159" s="155"/>
      <c r="CU159" s="155"/>
      <c r="CV159" s="155"/>
      <c r="CW159" s="155"/>
      <c r="CX159" s="155"/>
      <c r="CY159" s="155"/>
      <c r="CZ159" s="155"/>
      <c r="DA159" s="155"/>
      <c r="DB159" s="155"/>
      <c r="DC159" s="155"/>
      <c r="DD159" s="155"/>
      <c r="DE159" s="155"/>
      <c r="DF159" s="155"/>
      <c r="DG159" s="155"/>
      <c r="DH159" s="155"/>
      <c r="DI159" s="155"/>
      <c r="DJ159" s="155"/>
      <c r="DK159" s="155"/>
      <c r="DL159" s="155"/>
      <c r="DM159" s="155"/>
      <c r="DN159" s="155"/>
      <c r="DO159" s="155"/>
      <c r="DP159" s="155"/>
      <c r="DQ159" s="155"/>
      <c r="DR159" s="155"/>
    </row>
    <row r="160" spans="1:122" s="24" customFormat="1" ht="17.149999999999999" customHeight="1" thickBot="1" x14ac:dyDescent="0.35">
      <c r="A160" s="223"/>
      <c r="B160" s="304"/>
      <c r="C160" s="304"/>
      <c r="D160" s="304"/>
      <c r="E160" s="304"/>
      <c r="F160" s="304"/>
      <c r="G160" s="305"/>
      <c r="H160" s="305"/>
      <c r="I160" s="305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15"/>
      <c r="AJ160" s="215"/>
      <c r="AK160" s="215"/>
      <c r="AL160" s="215"/>
      <c r="AM160" s="215"/>
      <c r="AN160" s="215"/>
      <c r="AO160" s="215"/>
      <c r="AP160" s="215"/>
      <c r="AQ160" s="215"/>
      <c r="AR160" s="215"/>
      <c r="AS160" s="215"/>
      <c r="AT160" s="215"/>
      <c r="AU160" s="215"/>
      <c r="AV160" s="215"/>
      <c r="AW160" s="215"/>
      <c r="AX160" s="215"/>
      <c r="AY160" s="215"/>
      <c r="AZ160" s="215"/>
      <c r="BA160" s="215"/>
      <c r="BB160" s="215"/>
      <c r="BC160" s="215"/>
      <c r="BD160" s="215"/>
      <c r="BE160" s="215"/>
      <c r="BF160" s="215"/>
      <c r="BG160" s="215"/>
      <c r="BH160" s="215"/>
      <c r="BI160" s="215"/>
      <c r="BJ160" s="215"/>
      <c r="BK160" s="215"/>
      <c r="BL160" s="215"/>
      <c r="BM160" s="215"/>
      <c r="BN160" s="215"/>
      <c r="BO160" s="215"/>
      <c r="BP160" s="215"/>
      <c r="BQ160" s="215"/>
      <c r="BR160" s="215"/>
      <c r="BS160" s="215"/>
      <c r="BT160" s="215"/>
      <c r="BU160" s="215"/>
      <c r="BV160" s="215"/>
      <c r="BW160" s="215"/>
      <c r="BX160" s="215"/>
      <c r="BY160" s="215"/>
      <c r="BZ160" s="215"/>
      <c r="CA160" s="215"/>
      <c r="CB160" s="215"/>
      <c r="CC160" s="215"/>
      <c r="CD160" s="215"/>
      <c r="CE160" s="215"/>
      <c r="CF160" s="215"/>
      <c r="CG160" s="215"/>
      <c r="CH160" s="215"/>
      <c r="CI160" s="215"/>
      <c r="CJ160" s="215"/>
      <c r="CK160" s="215"/>
      <c r="CL160" s="215"/>
      <c r="CM160" s="215"/>
      <c r="CN160" s="215"/>
      <c r="CO160" s="215"/>
      <c r="CP160" s="215"/>
      <c r="CQ160" s="215"/>
      <c r="CR160" s="215"/>
      <c r="CS160" s="215"/>
      <c r="CT160" s="215"/>
      <c r="CU160" s="215"/>
      <c r="CV160" s="215"/>
      <c r="CW160" s="215"/>
      <c r="CX160" s="215"/>
      <c r="CY160" s="215"/>
      <c r="CZ160" s="215"/>
      <c r="DA160" s="215"/>
      <c r="DB160" s="215"/>
      <c r="DC160" s="215"/>
      <c r="DD160" s="215"/>
      <c r="DE160" s="215"/>
      <c r="DF160" s="215"/>
      <c r="DG160" s="215"/>
      <c r="DH160" s="215"/>
      <c r="DI160" s="215"/>
      <c r="DJ160" s="215"/>
      <c r="DK160" s="215"/>
      <c r="DL160" s="215"/>
      <c r="DM160" s="215"/>
      <c r="DN160" s="215"/>
      <c r="DO160" s="215"/>
      <c r="DP160" s="215"/>
      <c r="DQ160" s="215"/>
      <c r="DR160" s="215"/>
    </row>
    <row r="161" spans="1:122" s="6" customFormat="1" ht="16.5" customHeight="1" thickBot="1" x14ac:dyDescent="0.35">
      <c r="A161" s="306"/>
      <c r="B161" s="658" t="s">
        <v>211</v>
      </c>
      <c r="C161" s="659"/>
      <c r="D161" s="659"/>
      <c r="E161" s="659"/>
      <c r="F161" s="659"/>
      <c r="G161" s="659"/>
      <c r="H161" s="659"/>
      <c r="I161" s="659"/>
      <c r="J161" s="660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  <c r="AS161" s="175"/>
      <c r="AT161" s="175"/>
      <c r="AU161" s="175"/>
      <c r="AV161" s="175"/>
      <c r="AW161" s="175"/>
      <c r="AX161" s="175"/>
      <c r="AY161" s="175"/>
      <c r="AZ161" s="175"/>
      <c r="BA161" s="175"/>
      <c r="BB161" s="175"/>
      <c r="BC161" s="175"/>
      <c r="BD161" s="175"/>
      <c r="BE161" s="175"/>
      <c r="BF161" s="175"/>
      <c r="BG161" s="175"/>
      <c r="BH161" s="175"/>
      <c r="BI161" s="175"/>
      <c r="BJ161" s="175"/>
      <c r="BK161" s="175"/>
      <c r="BL161" s="175"/>
      <c r="BM161" s="175"/>
      <c r="BN161" s="175"/>
      <c r="BO161" s="175"/>
      <c r="BP161" s="175"/>
      <c r="BQ161" s="175"/>
      <c r="BR161" s="175"/>
      <c r="BS161" s="175"/>
      <c r="BT161" s="175"/>
      <c r="BU161" s="175"/>
      <c r="BV161" s="175"/>
      <c r="BW161" s="175"/>
      <c r="BX161" s="175"/>
      <c r="BY161" s="175"/>
      <c r="BZ161" s="175"/>
      <c r="CA161" s="175"/>
      <c r="CB161" s="175"/>
      <c r="CC161" s="175"/>
      <c r="CD161" s="175"/>
      <c r="CE161" s="175"/>
      <c r="CF161" s="175"/>
      <c r="CG161" s="175"/>
      <c r="CH161" s="175"/>
      <c r="CI161" s="175"/>
      <c r="CJ161" s="175"/>
      <c r="CK161" s="175"/>
      <c r="CL161" s="175"/>
      <c r="CM161" s="175"/>
      <c r="CN161" s="175"/>
      <c r="CO161" s="175"/>
      <c r="CP161" s="175"/>
      <c r="CQ161" s="175"/>
      <c r="CR161" s="175"/>
      <c r="CS161" s="175"/>
      <c r="CT161" s="175"/>
      <c r="CU161" s="175"/>
      <c r="CV161" s="175"/>
      <c r="CW161" s="175"/>
      <c r="CX161" s="175"/>
      <c r="CY161" s="175"/>
      <c r="CZ161" s="175"/>
      <c r="DA161" s="175"/>
      <c r="DB161" s="175"/>
      <c r="DC161" s="175"/>
      <c r="DD161" s="175"/>
      <c r="DE161" s="175"/>
      <c r="DF161" s="175"/>
      <c r="DG161" s="175"/>
      <c r="DH161" s="175"/>
      <c r="DI161" s="175"/>
      <c r="DJ161" s="175"/>
      <c r="DK161" s="175"/>
      <c r="DL161" s="175"/>
      <c r="DM161" s="175"/>
      <c r="DN161" s="175"/>
      <c r="DO161" s="175"/>
      <c r="DP161" s="175"/>
      <c r="DQ161" s="175"/>
      <c r="DR161" s="175"/>
    </row>
    <row r="162" spans="1:122" s="6" customFormat="1" ht="10.5" customHeight="1" x14ac:dyDescent="0.3">
      <c r="A162" s="306"/>
      <c r="B162" s="590"/>
      <c r="C162" s="610"/>
      <c r="D162" s="610"/>
      <c r="E162" s="610"/>
      <c r="F162" s="610"/>
      <c r="G162" s="610"/>
      <c r="H162" s="610"/>
      <c r="I162" s="610"/>
      <c r="J162" s="591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  <c r="AO162" s="175"/>
      <c r="AP162" s="175"/>
      <c r="AQ162" s="175"/>
      <c r="AR162" s="175"/>
      <c r="AS162" s="175"/>
      <c r="AT162" s="175"/>
      <c r="AU162" s="175"/>
      <c r="AV162" s="175"/>
      <c r="AW162" s="175"/>
      <c r="AX162" s="175"/>
      <c r="AY162" s="175"/>
      <c r="AZ162" s="175"/>
      <c r="BA162" s="175"/>
      <c r="BB162" s="175"/>
      <c r="BC162" s="175"/>
      <c r="BD162" s="175"/>
      <c r="BE162" s="175"/>
      <c r="BF162" s="175"/>
      <c r="BG162" s="175"/>
      <c r="BH162" s="175"/>
      <c r="BI162" s="175"/>
      <c r="BJ162" s="175"/>
      <c r="BK162" s="175"/>
      <c r="BL162" s="175"/>
      <c r="BM162" s="175"/>
      <c r="BN162" s="175"/>
      <c r="BO162" s="175"/>
      <c r="BP162" s="175"/>
      <c r="BQ162" s="175"/>
      <c r="BR162" s="175"/>
      <c r="BS162" s="175"/>
      <c r="BT162" s="175"/>
      <c r="BU162" s="175"/>
      <c r="BV162" s="175"/>
      <c r="BW162" s="175"/>
      <c r="BX162" s="175"/>
      <c r="BY162" s="175"/>
      <c r="BZ162" s="175"/>
      <c r="CA162" s="175"/>
      <c r="CB162" s="175"/>
      <c r="CC162" s="175"/>
      <c r="CD162" s="175"/>
      <c r="CE162" s="175"/>
      <c r="CF162" s="175"/>
      <c r="CG162" s="175"/>
      <c r="CH162" s="175"/>
      <c r="CI162" s="175"/>
      <c r="CJ162" s="175"/>
      <c r="CK162" s="175"/>
      <c r="CL162" s="175"/>
      <c r="CM162" s="175"/>
      <c r="CN162" s="175"/>
      <c r="CO162" s="175"/>
      <c r="CP162" s="175"/>
      <c r="CQ162" s="175"/>
      <c r="CR162" s="175"/>
      <c r="CS162" s="175"/>
      <c r="CT162" s="175"/>
      <c r="CU162" s="175"/>
      <c r="CV162" s="175"/>
      <c r="CW162" s="175"/>
      <c r="CX162" s="175"/>
      <c r="CY162" s="175"/>
      <c r="CZ162" s="175"/>
      <c r="DA162" s="175"/>
      <c r="DB162" s="175"/>
      <c r="DC162" s="175"/>
      <c r="DD162" s="175"/>
      <c r="DE162" s="175"/>
      <c r="DF162" s="175"/>
      <c r="DG162" s="175"/>
      <c r="DH162" s="175"/>
      <c r="DI162" s="175"/>
      <c r="DJ162" s="175"/>
      <c r="DK162" s="175"/>
      <c r="DL162" s="175"/>
      <c r="DM162" s="175"/>
      <c r="DN162" s="175"/>
      <c r="DO162" s="175"/>
      <c r="DP162" s="175"/>
      <c r="DQ162" s="175"/>
      <c r="DR162" s="175"/>
    </row>
    <row r="163" spans="1:122" s="6" customFormat="1" ht="31.5" customHeight="1" x14ac:dyDescent="0.3">
      <c r="A163" s="306"/>
      <c r="B163" s="592"/>
      <c r="C163" s="611"/>
      <c r="D163" s="611"/>
      <c r="E163" s="611"/>
      <c r="F163" s="611"/>
      <c r="G163" s="611"/>
      <c r="H163" s="611"/>
      <c r="I163" s="611"/>
      <c r="J163" s="593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  <c r="AO163" s="175"/>
      <c r="AP163" s="175"/>
      <c r="AQ163" s="175"/>
      <c r="AR163" s="175"/>
      <c r="AS163" s="175"/>
      <c r="AT163" s="175"/>
      <c r="AU163" s="175"/>
      <c r="AV163" s="175"/>
      <c r="AW163" s="175"/>
      <c r="AX163" s="175"/>
      <c r="AY163" s="175"/>
      <c r="AZ163" s="175"/>
      <c r="BA163" s="175"/>
      <c r="BB163" s="175"/>
      <c r="BC163" s="175"/>
      <c r="BD163" s="175"/>
      <c r="BE163" s="175"/>
      <c r="BF163" s="175"/>
      <c r="BG163" s="175"/>
      <c r="BH163" s="175"/>
      <c r="BI163" s="175"/>
      <c r="BJ163" s="175"/>
      <c r="BK163" s="175"/>
      <c r="BL163" s="175"/>
      <c r="BM163" s="175"/>
      <c r="BN163" s="175"/>
      <c r="BO163" s="175"/>
      <c r="BP163" s="175"/>
      <c r="BQ163" s="175"/>
      <c r="BR163" s="175"/>
      <c r="BS163" s="175"/>
      <c r="BT163" s="175"/>
      <c r="BU163" s="175"/>
      <c r="BV163" s="175"/>
      <c r="BW163" s="175"/>
      <c r="BX163" s="175"/>
      <c r="BY163" s="175"/>
      <c r="BZ163" s="175"/>
      <c r="CA163" s="175"/>
      <c r="CB163" s="175"/>
      <c r="CC163" s="175"/>
      <c r="CD163" s="175"/>
      <c r="CE163" s="175"/>
      <c r="CF163" s="175"/>
      <c r="CG163" s="175"/>
      <c r="CH163" s="175"/>
      <c r="CI163" s="175"/>
      <c r="CJ163" s="175"/>
      <c r="CK163" s="175"/>
      <c r="CL163" s="175"/>
      <c r="CM163" s="175"/>
      <c r="CN163" s="175"/>
      <c r="CO163" s="175"/>
      <c r="CP163" s="175"/>
      <c r="CQ163" s="175"/>
      <c r="CR163" s="175"/>
      <c r="CS163" s="175"/>
      <c r="CT163" s="175"/>
      <c r="CU163" s="175"/>
      <c r="CV163" s="175"/>
      <c r="CW163" s="175"/>
      <c r="CX163" s="175"/>
      <c r="CY163" s="175"/>
      <c r="CZ163" s="175"/>
      <c r="DA163" s="175"/>
      <c r="DB163" s="175"/>
      <c r="DC163" s="175"/>
      <c r="DD163" s="175"/>
      <c r="DE163" s="175"/>
      <c r="DF163" s="175"/>
      <c r="DG163" s="175"/>
      <c r="DH163" s="175"/>
      <c r="DI163" s="175"/>
      <c r="DJ163" s="175"/>
      <c r="DK163" s="175"/>
      <c r="DL163" s="175"/>
      <c r="DM163" s="175"/>
      <c r="DN163" s="175"/>
      <c r="DO163" s="175"/>
      <c r="DP163" s="175"/>
      <c r="DQ163" s="175"/>
      <c r="DR163" s="175"/>
    </row>
    <row r="164" spans="1:122" s="4" customFormat="1" ht="16.5" customHeight="1" x14ac:dyDescent="0.3">
      <c r="A164" s="167"/>
      <c r="B164" s="307"/>
      <c r="C164" s="308"/>
      <c r="D164" s="308"/>
      <c r="E164" s="308"/>
      <c r="F164" s="308"/>
      <c r="G164" s="168"/>
      <c r="H164" s="168"/>
      <c r="I164" s="168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  <c r="AA164" s="167"/>
      <c r="AB164" s="167"/>
      <c r="AC164" s="167"/>
      <c r="AD164" s="167"/>
      <c r="AE164" s="167"/>
      <c r="AF164" s="167"/>
      <c r="AG164" s="167"/>
      <c r="AH164" s="167"/>
      <c r="AI164" s="167"/>
      <c r="AJ164" s="167"/>
      <c r="AK164" s="167"/>
      <c r="AL164" s="167"/>
      <c r="AM164" s="167"/>
      <c r="AN164" s="167"/>
      <c r="AO164" s="167"/>
      <c r="AP164" s="167"/>
      <c r="AQ164" s="167"/>
      <c r="AR164" s="167"/>
      <c r="AS164" s="167"/>
      <c r="AT164" s="167"/>
      <c r="AU164" s="167"/>
      <c r="AV164" s="167"/>
      <c r="AW164" s="167"/>
      <c r="AX164" s="167"/>
      <c r="AY164" s="167"/>
      <c r="AZ164" s="167"/>
      <c r="BA164" s="167"/>
      <c r="BB164" s="167"/>
      <c r="BC164" s="167"/>
      <c r="BD164" s="167"/>
      <c r="BE164" s="167"/>
      <c r="BF164" s="167"/>
      <c r="BG164" s="167"/>
      <c r="BH164" s="167"/>
      <c r="BI164" s="167"/>
      <c r="BJ164" s="167"/>
      <c r="BK164" s="167"/>
      <c r="BL164" s="167"/>
      <c r="BM164" s="167"/>
      <c r="BN164" s="167"/>
      <c r="BO164" s="167"/>
      <c r="BP164" s="167"/>
      <c r="BQ164" s="167"/>
      <c r="BR164" s="167"/>
      <c r="BS164" s="167"/>
      <c r="BT164" s="167"/>
      <c r="BU164" s="167"/>
      <c r="BV164" s="167"/>
      <c r="BW164" s="167"/>
      <c r="BX164" s="167"/>
      <c r="BY164" s="167"/>
      <c r="BZ164" s="167"/>
      <c r="CA164" s="167"/>
      <c r="CB164" s="167"/>
      <c r="CC164" s="167"/>
      <c r="CD164" s="167"/>
      <c r="CE164" s="167"/>
      <c r="CF164" s="167"/>
      <c r="CG164" s="167"/>
      <c r="CH164" s="167"/>
      <c r="CI164" s="167"/>
      <c r="CJ164" s="167"/>
      <c r="CK164" s="167"/>
      <c r="CL164" s="167"/>
      <c r="CM164" s="167"/>
      <c r="CN164" s="167"/>
      <c r="CO164" s="167"/>
      <c r="CP164" s="167"/>
      <c r="CQ164" s="167"/>
      <c r="CR164" s="167"/>
      <c r="CS164" s="167"/>
      <c r="CT164" s="167"/>
      <c r="CU164" s="167"/>
      <c r="CV164" s="167"/>
      <c r="CW164" s="167"/>
      <c r="CX164" s="167"/>
      <c r="CY164" s="167"/>
      <c r="CZ164" s="167"/>
      <c r="DA164" s="167"/>
      <c r="DB164" s="167"/>
      <c r="DC164" s="167"/>
      <c r="DD164" s="167"/>
      <c r="DE164" s="167"/>
      <c r="DF164" s="167"/>
      <c r="DG164" s="167"/>
      <c r="DH164" s="167"/>
      <c r="DI164" s="167"/>
      <c r="DJ164" s="167"/>
      <c r="DK164" s="167"/>
      <c r="DL164" s="167"/>
      <c r="DM164" s="167"/>
      <c r="DN164" s="167"/>
      <c r="DO164" s="167"/>
      <c r="DP164" s="167"/>
      <c r="DQ164" s="167"/>
      <c r="DR164" s="167"/>
    </row>
    <row r="165" spans="1:122" s="64" customFormat="1" ht="19.5" customHeight="1" x14ac:dyDescent="0.25">
      <c r="A165" s="281" t="s">
        <v>67</v>
      </c>
      <c r="B165" s="282"/>
      <c r="C165" s="282"/>
      <c r="D165" s="283"/>
      <c r="E165" s="283"/>
      <c r="F165" s="284"/>
      <c r="G165" s="282"/>
      <c r="H165" s="282"/>
      <c r="I165" s="282"/>
      <c r="J165" s="282"/>
      <c r="K165" s="216"/>
      <c r="L165" s="216"/>
      <c r="M165" s="216"/>
      <c r="N165" s="216"/>
      <c r="O165" s="216"/>
      <c r="P165" s="216"/>
      <c r="Q165" s="216"/>
      <c r="R165" s="216"/>
      <c r="S165" s="216"/>
      <c r="T165" s="216"/>
      <c r="U165" s="216"/>
      <c r="V165" s="216"/>
      <c r="W165" s="216"/>
      <c r="X165" s="216"/>
      <c r="Y165" s="216"/>
      <c r="Z165" s="216"/>
      <c r="AA165" s="216"/>
      <c r="AB165" s="216"/>
      <c r="AC165" s="216"/>
      <c r="AD165" s="216"/>
      <c r="AE165" s="216"/>
      <c r="AF165" s="216"/>
      <c r="AG165" s="216"/>
      <c r="AH165" s="216"/>
      <c r="AI165" s="216"/>
      <c r="AJ165" s="216"/>
      <c r="AK165" s="216"/>
      <c r="AL165" s="216"/>
      <c r="AM165" s="216"/>
      <c r="AN165" s="216"/>
      <c r="AO165" s="216"/>
      <c r="AP165" s="216"/>
      <c r="AQ165" s="216"/>
      <c r="AR165" s="216"/>
      <c r="AS165" s="216"/>
      <c r="AT165" s="216"/>
      <c r="AU165" s="216"/>
      <c r="AV165" s="216"/>
      <c r="AW165" s="216"/>
      <c r="AX165" s="216"/>
      <c r="AY165" s="216"/>
      <c r="AZ165" s="216"/>
      <c r="BA165" s="216"/>
      <c r="BB165" s="216"/>
      <c r="BC165" s="216"/>
      <c r="BD165" s="216"/>
      <c r="BE165" s="216"/>
      <c r="BF165" s="216"/>
      <c r="BG165" s="216"/>
      <c r="BH165" s="216"/>
      <c r="BI165" s="216"/>
      <c r="BJ165" s="216"/>
      <c r="BK165" s="216"/>
      <c r="BL165" s="216"/>
      <c r="BM165" s="216"/>
      <c r="BN165" s="216"/>
      <c r="BO165" s="216"/>
      <c r="BP165" s="216"/>
      <c r="BQ165" s="216"/>
      <c r="BR165" s="216"/>
      <c r="BS165" s="216"/>
      <c r="BT165" s="216"/>
      <c r="BU165" s="216"/>
      <c r="BV165" s="216"/>
      <c r="BW165" s="216"/>
      <c r="BX165" s="216"/>
      <c r="BY165" s="216"/>
      <c r="BZ165" s="216"/>
      <c r="CA165" s="216"/>
      <c r="CB165" s="216"/>
      <c r="CC165" s="216"/>
      <c r="CD165" s="216"/>
      <c r="CE165" s="216"/>
      <c r="CF165" s="216"/>
      <c r="CG165" s="216"/>
      <c r="CH165" s="216"/>
      <c r="CI165" s="216"/>
      <c r="CJ165" s="216"/>
      <c r="CK165" s="216"/>
      <c r="CL165" s="216"/>
      <c r="CM165" s="216"/>
      <c r="CN165" s="216"/>
      <c r="CO165" s="216"/>
      <c r="CP165" s="216"/>
      <c r="CQ165" s="216"/>
      <c r="CR165" s="216"/>
      <c r="CS165" s="216"/>
      <c r="CT165" s="216"/>
      <c r="CU165" s="216"/>
      <c r="CV165" s="216"/>
      <c r="CW165" s="216"/>
      <c r="CX165" s="216"/>
      <c r="CY165" s="216"/>
      <c r="CZ165" s="216"/>
      <c r="DA165" s="216"/>
      <c r="DB165" s="216"/>
      <c r="DC165" s="216"/>
      <c r="DD165" s="216"/>
      <c r="DE165" s="216"/>
      <c r="DF165" s="216"/>
      <c r="DG165" s="216"/>
      <c r="DH165" s="216"/>
      <c r="DI165" s="216"/>
      <c r="DJ165" s="216"/>
      <c r="DK165" s="216"/>
      <c r="DL165" s="216"/>
      <c r="DM165" s="216"/>
      <c r="DN165" s="216"/>
      <c r="DO165" s="216"/>
      <c r="DP165" s="216"/>
      <c r="DQ165" s="216"/>
      <c r="DR165" s="216"/>
    </row>
    <row r="166" spans="1:122" ht="7.5" customHeight="1" x14ac:dyDescent="0.3">
      <c r="A166" s="219"/>
      <c r="B166" s="219"/>
      <c r="C166" s="155"/>
      <c r="D166" s="155"/>
      <c r="E166" s="155"/>
      <c r="F166" s="155"/>
      <c r="G166" s="155"/>
      <c r="H166" s="155"/>
      <c r="I166" s="173"/>
      <c r="J166" s="175"/>
      <c r="K166" s="155"/>
      <c r="L166" s="155"/>
      <c r="M166" s="155"/>
      <c r="N166" s="155"/>
      <c r="O166" s="155"/>
      <c r="P166" s="155"/>
      <c r="Q166" s="155"/>
      <c r="R166" s="155"/>
      <c r="S166" s="155"/>
      <c r="T166" s="155"/>
      <c r="U166" s="155"/>
      <c r="V166" s="155"/>
      <c r="W166" s="155"/>
      <c r="X166" s="155"/>
      <c r="Y166" s="155"/>
      <c r="Z166" s="155"/>
      <c r="AA166" s="155"/>
      <c r="AB166" s="155"/>
      <c r="AC166" s="155"/>
      <c r="AD166" s="155"/>
      <c r="AE166" s="155"/>
      <c r="AF166" s="155"/>
      <c r="AG166" s="155"/>
      <c r="AH166" s="155"/>
      <c r="AI166" s="155"/>
      <c r="AJ166" s="155"/>
      <c r="AK166" s="155"/>
      <c r="AL166" s="155"/>
      <c r="AM166" s="155"/>
      <c r="AN166" s="155"/>
      <c r="AO166" s="155"/>
      <c r="AP166" s="155"/>
      <c r="AQ166" s="155"/>
      <c r="AR166" s="155"/>
      <c r="AS166" s="155"/>
      <c r="AT166" s="155"/>
      <c r="AU166" s="155"/>
      <c r="AV166" s="155"/>
      <c r="AW166" s="155"/>
      <c r="AX166" s="155"/>
      <c r="AY166" s="155"/>
      <c r="AZ166" s="155"/>
      <c r="BA166" s="155"/>
      <c r="BB166" s="155"/>
      <c r="BC166" s="155"/>
      <c r="BD166" s="155"/>
      <c r="BE166" s="155"/>
      <c r="BF166" s="155"/>
      <c r="BG166" s="155"/>
      <c r="BH166" s="155"/>
      <c r="BI166" s="155"/>
      <c r="BJ166" s="155"/>
      <c r="BK166" s="155"/>
      <c r="BL166" s="155"/>
      <c r="BM166" s="155"/>
      <c r="BN166" s="155"/>
      <c r="BO166" s="155"/>
      <c r="BP166" s="155"/>
      <c r="BQ166" s="155"/>
      <c r="BR166" s="155"/>
      <c r="BS166" s="155"/>
      <c r="BT166" s="155"/>
      <c r="BU166" s="155"/>
      <c r="BV166" s="155"/>
      <c r="BW166" s="155"/>
      <c r="BX166" s="155"/>
      <c r="BY166" s="155"/>
      <c r="BZ166" s="155"/>
      <c r="CA166" s="155"/>
      <c r="CB166" s="155"/>
      <c r="CC166" s="155"/>
      <c r="CD166" s="155"/>
      <c r="CE166" s="155"/>
      <c r="CF166" s="155"/>
      <c r="CG166" s="155"/>
      <c r="CH166" s="155"/>
      <c r="CI166" s="155"/>
      <c r="CJ166" s="155"/>
      <c r="CK166" s="155"/>
      <c r="CL166" s="155"/>
      <c r="CM166" s="155"/>
      <c r="CN166" s="155"/>
      <c r="CO166" s="155"/>
      <c r="CP166" s="155"/>
      <c r="CQ166" s="155"/>
      <c r="CR166" s="155"/>
      <c r="CS166" s="155"/>
      <c r="CT166" s="155"/>
      <c r="CU166" s="155"/>
      <c r="CV166" s="155"/>
      <c r="CW166" s="155"/>
      <c r="CX166" s="155"/>
      <c r="CY166" s="155"/>
      <c r="CZ166" s="155"/>
      <c r="DA166" s="155"/>
      <c r="DB166" s="155"/>
      <c r="DC166" s="155"/>
      <c r="DD166" s="155"/>
      <c r="DE166" s="155"/>
      <c r="DF166" s="155"/>
      <c r="DG166" s="155"/>
      <c r="DH166" s="155"/>
      <c r="DI166" s="155"/>
      <c r="DJ166" s="155"/>
      <c r="DK166" s="155"/>
      <c r="DL166" s="155"/>
      <c r="DM166" s="155"/>
      <c r="DN166" s="155"/>
      <c r="DO166" s="155"/>
      <c r="DP166" s="155"/>
      <c r="DQ166" s="155"/>
      <c r="DR166" s="155"/>
    </row>
    <row r="167" spans="1:122" ht="17.149999999999999" customHeight="1" x14ac:dyDescent="0.3">
      <c r="A167" s="219"/>
      <c r="B167" s="309" t="s">
        <v>68</v>
      </c>
      <c r="C167" s="155"/>
      <c r="D167" s="155"/>
      <c r="E167" s="261"/>
      <c r="F167" s="310"/>
      <c r="G167" s="311"/>
      <c r="H167" s="311"/>
      <c r="I167" s="173"/>
      <c r="J167" s="175"/>
      <c r="K167" s="155"/>
      <c r="L167" s="155"/>
      <c r="M167" s="155"/>
      <c r="N167" s="155"/>
      <c r="O167" s="155"/>
      <c r="P167" s="155"/>
      <c r="Q167" s="155"/>
      <c r="R167" s="155"/>
      <c r="S167" s="155"/>
      <c r="T167" s="155"/>
      <c r="U167" s="155"/>
      <c r="V167" s="155"/>
      <c r="W167" s="155"/>
      <c r="X167" s="155"/>
      <c r="Y167" s="155"/>
      <c r="Z167" s="155"/>
      <c r="AA167" s="155"/>
      <c r="AB167" s="155"/>
      <c r="AC167" s="155"/>
      <c r="AD167" s="155"/>
      <c r="AE167" s="155"/>
      <c r="AF167" s="155"/>
      <c r="AG167" s="155"/>
      <c r="AH167" s="155"/>
      <c r="AI167" s="155"/>
      <c r="AJ167" s="155"/>
      <c r="AK167" s="155"/>
      <c r="AL167" s="155"/>
      <c r="AM167" s="155"/>
      <c r="AN167" s="155"/>
      <c r="AO167" s="155"/>
      <c r="AP167" s="155"/>
      <c r="AQ167" s="155"/>
      <c r="AR167" s="155"/>
      <c r="AS167" s="155"/>
      <c r="AT167" s="155"/>
      <c r="AU167" s="155"/>
      <c r="AV167" s="155"/>
      <c r="AW167" s="155"/>
      <c r="AX167" s="155"/>
      <c r="AY167" s="155"/>
      <c r="AZ167" s="155"/>
      <c r="BA167" s="155"/>
      <c r="BB167" s="155"/>
      <c r="BC167" s="155"/>
      <c r="BD167" s="155"/>
      <c r="BE167" s="155"/>
      <c r="BF167" s="155"/>
      <c r="BG167" s="155"/>
      <c r="BH167" s="155"/>
      <c r="BI167" s="155"/>
      <c r="BJ167" s="155"/>
      <c r="BK167" s="155"/>
      <c r="BL167" s="155"/>
      <c r="BM167" s="155"/>
      <c r="BN167" s="155"/>
      <c r="BO167" s="155"/>
      <c r="BP167" s="155"/>
      <c r="BQ167" s="155"/>
      <c r="BR167" s="155"/>
      <c r="BS167" s="155"/>
      <c r="BT167" s="155"/>
      <c r="BU167" s="155"/>
      <c r="BV167" s="155"/>
      <c r="BW167" s="155"/>
      <c r="BX167" s="155"/>
      <c r="BY167" s="155"/>
      <c r="BZ167" s="155"/>
      <c r="CA167" s="155"/>
      <c r="CB167" s="155"/>
      <c r="CC167" s="155"/>
      <c r="CD167" s="155"/>
      <c r="CE167" s="155"/>
      <c r="CF167" s="155"/>
      <c r="CG167" s="155"/>
      <c r="CH167" s="155"/>
      <c r="CI167" s="155"/>
      <c r="CJ167" s="155"/>
      <c r="CK167" s="155"/>
      <c r="CL167" s="155"/>
      <c r="CM167" s="155"/>
      <c r="CN167" s="155"/>
      <c r="CO167" s="155"/>
      <c r="CP167" s="155"/>
      <c r="CQ167" s="155"/>
      <c r="CR167" s="155"/>
      <c r="CS167" s="155"/>
      <c r="CT167" s="155"/>
      <c r="CU167" s="155"/>
      <c r="CV167" s="155"/>
      <c r="CW167" s="155"/>
      <c r="CX167" s="155"/>
      <c r="CY167" s="155"/>
      <c r="CZ167" s="155"/>
      <c r="DA167" s="155"/>
      <c r="DB167" s="155"/>
      <c r="DC167" s="155"/>
      <c r="DD167" s="155"/>
      <c r="DE167" s="155"/>
      <c r="DF167" s="155"/>
      <c r="DG167" s="155"/>
      <c r="DH167" s="155"/>
      <c r="DI167" s="155"/>
      <c r="DJ167" s="155"/>
      <c r="DK167" s="155"/>
      <c r="DL167" s="155"/>
      <c r="DM167" s="155"/>
      <c r="DN167" s="155"/>
      <c r="DO167" s="155"/>
      <c r="DP167" s="155"/>
      <c r="DQ167" s="155"/>
      <c r="DR167" s="155"/>
    </row>
    <row r="168" spans="1:122" ht="17.149999999999999" customHeight="1" x14ac:dyDescent="0.3">
      <c r="A168" s="219"/>
      <c r="B168" s="219"/>
      <c r="C168" s="155"/>
      <c r="D168" s="155"/>
      <c r="E168" s="261"/>
      <c r="F168" s="312" t="str">
        <f>B136</f>
        <v>2021-22</v>
      </c>
      <c r="G168" s="313" t="str">
        <f>B137</f>
        <v>2022-23</v>
      </c>
      <c r="H168" s="313" t="str">
        <f>B138</f>
        <v>2023-24</v>
      </c>
      <c r="I168" s="313" t="str">
        <f>B139</f>
        <v>2024-25</v>
      </c>
      <c r="J168" s="17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  <c r="V168" s="155"/>
      <c r="W168" s="155"/>
      <c r="X168" s="155"/>
      <c r="Y168" s="155"/>
      <c r="Z168" s="155"/>
      <c r="AA168" s="155"/>
      <c r="AB168" s="155"/>
      <c r="AC168" s="155"/>
      <c r="AD168" s="155"/>
      <c r="AE168" s="155"/>
      <c r="AF168" s="155"/>
      <c r="AG168" s="155"/>
      <c r="AH168" s="155"/>
      <c r="AI168" s="155"/>
      <c r="AJ168" s="155"/>
      <c r="AK168" s="155"/>
      <c r="AL168" s="155"/>
      <c r="AM168" s="155"/>
      <c r="AN168" s="155"/>
      <c r="AO168" s="155"/>
      <c r="AP168" s="155"/>
      <c r="AQ168" s="155"/>
      <c r="AR168" s="155"/>
      <c r="AS168" s="155"/>
      <c r="AT168" s="155"/>
      <c r="AU168" s="155"/>
      <c r="AV168" s="155"/>
      <c r="AW168" s="155"/>
      <c r="AX168" s="155"/>
      <c r="AY168" s="155"/>
      <c r="AZ168" s="155"/>
      <c r="BA168" s="155"/>
      <c r="BB168" s="155"/>
      <c r="BC168" s="155"/>
      <c r="BD168" s="155"/>
      <c r="BE168" s="155"/>
      <c r="BF168" s="155"/>
      <c r="BG168" s="155"/>
      <c r="BH168" s="155"/>
      <c r="BI168" s="155"/>
      <c r="BJ168" s="155"/>
      <c r="BK168" s="155"/>
      <c r="BL168" s="155"/>
      <c r="BM168" s="155"/>
      <c r="BN168" s="155"/>
      <c r="BO168" s="155"/>
      <c r="BP168" s="155"/>
      <c r="BQ168" s="155"/>
      <c r="BR168" s="155"/>
      <c r="BS168" s="155"/>
      <c r="BT168" s="155"/>
      <c r="BU168" s="155"/>
      <c r="BV168" s="155"/>
      <c r="BW168" s="155"/>
      <c r="BX168" s="155"/>
      <c r="BY168" s="155"/>
      <c r="BZ168" s="155"/>
      <c r="CA168" s="155"/>
      <c r="CB168" s="155"/>
      <c r="CC168" s="155"/>
      <c r="CD168" s="155"/>
      <c r="CE168" s="155"/>
      <c r="CF168" s="155"/>
      <c r="CG168" s="155"/>
      <c r="CH168" s="155"/>
      <c r="CI168" s="155"/>
      <c r="CJ168" s="155"/>
      <c r="CK168" s="155"/>
      <c r="CL168" s="155"/>
      <c r="CM168" s="155"/>
      <c r="CN168" s="155"/>
      <c r="CO168" s="155"/>
      <c r="CP168" s="155"/>
      <c r="CQ168" s="155"/>
      <c r="CR168" s="155"/>
      <c r="CS168" s="155"/>
      <c r="CT168" s="155"/>
      <c r="CU168" s="155"/>
      <c r="CV168" s="155"/>
      <c r="CW168" s="155"/>
      <c r="CX168" s="155"/>
      <c r="CY168" s="155"/>
      <c r="CZ168" s="155"/>
      <c r="DA168" s="155"/>
      <c r="DB168" s="155"/>
      <c r="DC168" s="155"/>
      <c r="DD168" s="155"/>
      <c r="DE168" s="155"/>
      <c r="DF168" s="155"/>
      <c r="DG168" s="155"/>
      <c r="DH168" s="155"/>
      <c r="DI168" s="155"/>
      <c r="DJ168" s="155"/>
      <c r="DK168" s="155"/>
      <c r="DL168" s="155"/>
      <c r="DM168" s="155"/>
      <c r="DN168" s="155"/>
      <c r="DO168" s="155"/>
      <c r="DP168" s="155"/>
      <c r="DQ168" s="155"/>
      <c r="DR168" s="155"/>
    </row>
    <row r="169" spans="1:122" ht="17.149999999999999" customHeight="1" x14ac:dyDescent="0.3">
      <c r="A169" s="219"/>
      <c r="B169" s="239"/>
      <c r="C169" s="623" t="s">
        <v>133</v>
      </c>
      <c r="D169" s="623"/>
      <c r="E169" s="623"/>
      <c r="F169" s="359">
        <v>2011.92</v>
      </c>
      <c r="G169" s="359">
        <v>2022.89</v>
      </c>
      <c r="H169" s="359"/>
      <c r="I169" s="359"/>
      <c r="J169" s="17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  <c r="AA169" s="155"/>
      <c r="AB169" s="155"/>
      <c r="AC169" s="155"/>
      <c r="AD169" s="155"/>
      <c r="AE169" s="155"/>
      <c r="AF169" s="155"/>
      <c r="AG169" s="155"/>
      <c r="AH169" s="155"/>
      <c r="AI169" s="155"/>
      <c r="AJ169" s="155"/>
      <c r="AK169" s="155"/>
      <c r="AL169" s="155"/>
      <c r="AM169" s="155"/>
      <c r="AN169" s="155"/>
      <c r="AO169" s="155"/>
      <c r="AP169" s="155"/>
      <c r="AQ169" s="155"/>
      <c r="AR169" s="155"/>
      <c r="AS169" s="155"/>
      <c r="AT169" s="155"/>
      <c r="AU169" s="155"/>
      <c r="AV169" s="155"/>
      <c r="AW169" s="155"/>
      <c r="AX169" s="155"/>
      <c r="AY169" s="155"/>
      <c r="AZ169" s="155"/>
      <c r="BA169" s="155"/>
      <c r="BB169" s="155"/>
      <c r="BC169" s="155"/>
      <c r="BD169" s="155"/>
      <c r="BE169" s="155"/>
      <c r="BF169" s="155"/>
      <c r="BG169" s="155"/>
      <c r="BH169" s="155"/>
      <c r="BI169" s="155"/>
      <c r="BJ169" s="155"/>
      <c r="BK169" s="155"/>
      <c r="BL169" s="155"/>
      <c r="BM169" s="155"/>
      <c r="BN169" s="155"/>
      <c r="BO169" s="155"/>
      <c r="BP169" s="155"/>
      <c r="BQ169" s="155"/>
      <c r="BR169" s="155"/>
      <c r="BS169" s="155"/>
      <c r="BT169" s="155"/>
      <c r="BU169" s="155"/>
      <c r="BV169" s="155"/>
      <c r="BW169" s="155"/>
      <c r="BX169" s="155"/>
      <c r="BY169" s="155"/>
      <c r="BZ169" s="155"/>
      <c r="CA169" s="155"/>
      <c r="CB169" s="155"/>
      <c r="CC169" s="155"/>
      <c r="CD169" s="155"/>
      <c r="CE169" s="155"/>
      <c r="CF169" s="155"/>
      <c r="CG169" s="155"/>
      <c r="CH169" s="155"/>
      <c r="CI169" s="155"/>
      <c r="CJ169" s="155"/>
      <c r="CK169" s="155"/>
      <c r="CL169" s="155"/>
      <c r="CM169" s="155"/>
      <c r="CN169" s="155"/>
      <c r="CO169" s="155"/>
      <c r="CP169" s="155"/>
      <c r="CQ169" s="155"/>
      <c r="CR169" s="155"/>
      <c r="CS169" s="155"/>
      <c r="CT169" s="155"/>
      <c r="CU169" s="155"/>
      <c r="CV169" s="155"/>
      <c r="CW169" s="155"/>
      <c r="CX169" s="155"/>
      <c r="CY169" s="155"/>
      <c r="CZ169" s="155"/>
      <c r="DA169" s="155"/>
      <c r="DB169" s="155"/>
      <c r="DC169" s="155"/>
      <c r="DD169" s="155"/>
      <c r="DE169" s="155"/>
      <c r="DF169" s="155"/>
      <c r="DG169" s="155"/>
      <c r="DH169" s="155"/>
      <c r="DI169" s="155"/>
      <c r="DJ169" s="155"/>
      <c r="DK169" s="155"/>
      <c r="DL169" s="155"/>
      <c r="DM169" s="155"/>
      <c r="DN169" s="155"/>
      <c r="DO169" s="155"/>
      <c r="DP169" s="155"/>
      <c r="DQ169" s="155"/>
      <c r="DR169" s="155"/>
    </row>
    <row r="170" spans="1:122" ht="17.149999999999999" customHeight="1" x14ac:dyDescent="0.3">
      <c r="A170" s="219"/>
      <c r="B170" s="239"/>
      <c r="C170" s="314"/>
      <c r="D170" s="314"/>
      <c r="E170" s="314" t="s">
        <v>135</v>
      </c>
      <c r="F170" s="359">
        <v>2011.92</v>
      </c>
      <c r="G170" s="359">
        <v>2022.89</v>
      </c>
      <c r="H170" s="359"/>
      <c r="I170" s="359"/>
      <c r="J170" s="17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  <c r="AA170" s="155"/>
      <c r="AB170" s="155"/>
      <c r="AC170" s="155"/>
      <c r="AD170" s="155"/>
      <c r="AE170" s="155"/>
      <c r="AF170" s="155"/>
      <c r="AG170" s="155"/>
      <c r="AH170" s="155"/>
      <c r="AI170" s="155"/>
      <c r="AJ170" s="155"/>
      <c r="AK170" s="155"/>
      <c r="AL170" s="155"/>
      <c r="AM170" s="155"/>
      <c r="AN170" s="155"/>
      <c r="AO170" s="155"/>
      <c r="AP170" s="155"/>
      <c r="AQ170" s="155"/>
      <c r="AR170" s="155"/>
      <c r="AS170" s="155"/>
      <c r="AT170" s="155"/>
      <c r="AU170" s="155"/>
      <c r="AV170" s="155"/>
      <c r="AW170" s="155"/>
      <c r="AX170" s="155"/>
      <c r="AY170" s="155"/>
      <c r="AZ170" s="155"/>
      <c r="BA170" s="155"/>
      <c r="BB170" s="155"/>
      <c r="BC170" s="155"/>
      <c r="BD170" s="155"/>
      <c r="BE170" s="155"/>
      <c r="BF170" s="155"/>
      <c r="BG170" s="155"/>
      <c r="BH170" s="155"/>
      <c r="BI170" s="155"/>
      <c r="BJ170" s="155"/>
      <c r="BK170" s="155"/>
      <c r="BL170" s="155"/>
      <c r="BM170" s="155"/>
      <c r="BN170" s="155"/>
      <c r="BO170" s="155"/>
      <c r="BP170" s="155"/>
      <c r="BQ170" s="155"/>
      <c r="BR170" s="155"/>
      <c r="BS170" s="155"/>
      <c r="BT170" s="155"/>
      <c r="BU170" s="155"/>
      <c r="BV170" s="155"/>
      <c r="BW170" s="155"/>
      <c r="BX170" s="155"/>
      <c r="BY170" s="155"/>
      <c r="BZ170" s="155"/>
      <c r="CA170" s="155"/>
      <c r="CB170" s="155"/>
      <c r="CC170" s="155"/>
      <c r="CD170" s="155"/>
      <c r="CE170" s="155"/>
      <c r="CF170" s="155"/>
      <c r="CG170" s="155"/>
      <c r="CH170" s="155"/>
      <c r="CI170" s="155"/>
      <c r="CJ170" s="155"/>
      <c r="CK170" s="155"/>
      <c r="CL170" s="155"/>
      <c r="CM170" s="155"/>
      <c r="CN170" s="155"/>
      <c r="CO170" s="155"/>
      <c r="CP170" s="155"/>
      <c r="CQ170" s="155"/>
      <c r="CR170" s="155"/>
      <c r="CS170" s="155"/>
      <c r="CT170" s="155"/>
      <c r="CU170" s="155"/>
      <c r="CV170" s="155"/>
      <c r="CW170" s="155"/>
      <c r="CX170" s="155"/>
      <c r="CY170" s="155"/>
      <c r="CZ170" s="155"/>
      <c r="DA170" s="155"/>
      <c r="DB170" s="155"/>
      <c r="DC170" s="155"/>
      <c r="DD170" s="155"/>
      <c r="DE170" s="155"/>
      <c r="DF170" s="155"/>
      <c r="DG170" s="155"/>
      <c r="DH170" s="155"/>
      <c r="DI170" s="155"/>
      <c r="DJ170" s="155"/>
      <c r="DK170" s="155"/>
      <c r="DL170" s="155"/>
      <c r="DM170" s="155"/>
      <c r="DN170" s="155"/>
      <c r="DO170" s="155"/>
      <c r="DP170" s="155"/>
      <c r="DQ170" s="155"/>
      <c r="DR170" s="155"/>
    </row>
    <row r="171" spans="1:122" ht="17.149999999999999" customHeight="1" x14ac:dyDescent="0.3">
      <c r="A171" s="219"/>
      <c r="B171" s="239"/>
      <c r="C171" s="623" t="s">
        <v>134</v>
      </c>
      <c r="D171" s="623"/>
      <c r="E171" s="623"/>
      <c r="F171" s="360">
        <v>2004</v>
      </c>
      <c r="G171" s="360">
        <v>2022</v>
      </c>
      <c r="H171" s="360"/>
      <c r="I171" s="360"/>
      <c r="J171" s="17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  <c r="W171" s="155"/>
      <c r="X171" s="155"/>
      <c r="Y171" s="155"/>
      <c r="Z171" s="155"/>
      <c r="AA171" s="155"/>
      <c r="AB171" s="155"/>
      <c r="AC171" s="155"/>
      <c r="AD171" s="155"/>
      <c r="AE171" s="155"/>
      <c r="AF171" s="155"/>
      <c r="AG171" s="155"/>
      <c r="AH171" s="155"/>
      <c r="AI171" s="155"/>
      <c r="AJ171" s="155"/>
      <c r="AK171" s="155"/>
      <c r="AL171" s="155"/>
      <c r="AM171" s="155"/>
      <c r="AN171" s="155"/>
      <c r="AO171" s="155"/>
      <c r="AP171" s="155"/>
      <c r="AQ171" s="155"/>
      <c r="AR171" s="155"/>
      <c r="AS171" s="155"/>
      <c r="AT171" s="155"/>
      <c r="AU171" s="155"/>
      <c r="AV171" s="155"/>
      <c r="AW171" s="155"/>
      <c r="AX171" s="155"/>
      <c r="AY171" s="155"/>
      <c r="AZ171" s="155"/>
      <c r="BA171" s="155"/>
      <c r="BB171" s="155"/>
      <c r="BC171" s="155"/>
      <c r="BD171" s="155"/>
      <c r="BE171" s="155"/>
      <c r="BF171" s="155"/>
      <c r="BG171" s="155"/>
      <c r="BH171" s="155"/>
      <c r="BI171" s="155"/>
      <c r="BJ171" s="155"/>
      <c r="BK171" s="155"/>
      <c r="BL171" s="155"/>
      <c r="BM171" s="155"/>
      <c r="BN171" s="155"/>
      <c r="BO171" s="155"/>
      <c r="BP171" s="155"/>
      <c r="BQ171" s="155"/>
      <c r="BR171" s="155"/>
      <c r="BS171" s="155"/>
      <c r="BT171" s="155"/>
      <c r="BU171" s="155"/>
      <c r="BV171" s="155"/>
      <c r="BW171" s="155"/>
      <c r="BX171" s="155"/>
      <c r="BY171" s="155"/>
      <c r="BZ171" s="155"/>
      <c r="CA171" s="155"/>
      <c r="CB171" s="155"/>
      <c r="CC171" s="155"/>
      <c r="CD171" s="155"/>
      <c r="CE171" s="155"/>
      <c r="CF171" s="155"/>
      <c r="CG171" s="155"/>
      <c r="CH171" s="155"/>
      <c r="CI171" s="155"/>
      <c r="CJ171" s="155"/>
      <c r="CK171" s="155"/>
      <c r="CL171" s="155"/>
      <c r="CM171" s="155"/>
      <c r="CN171" s="155"/>
      <c r="CO171" s="155"/>
      <c r="CP171" s="155"/>
      <c r="CQ171" s="155"/>
      <c r="CR171" s="155"/>
      <c r="CS171" s="155"/>
      <c r="CT171" s="155"/>
      <c r="CU171" s="155"/>
      <c r="CV171" s="155"/>
      <c r="CW171" s="155"/>
      <c r="CX171" s="155"/>
      <c r="CY171" s="155"/>
      <c r="CZ171" s="155"/>
      <c r="DA171" s="155"/>
      <c r="DB171" s="155"/>
      <c r="DC171" s="155"/>
      <c r="DD171" s="155"/>
      <c r="DE171" s="155"/>
      <c r="DF171" s="155"/>
      <c r="DG171" s="155"/>
      <c r="DH171" s="155"/>
      <c r="DI171" s="155"/>
      <c r="DJ171" s="155"/>
      <c r="DK171" s="155"/>
      <c r="DL171" s="155"/>
      <c r="DM171" s="155"/>
      <c r="DN171" s="155"/>
      <c r="DO171" s="155"/>
      <c r="DP171" s="155"/>
      <c r="DQ171" s="155"/>
      <c r="DR171" s="155"/>
    </row>
    <row r="172" spans="1:122" ht="17.149999999999999" customHeight="1" x14ac:dyDescent="0.3">
      <c r="A172" s="219"/>
      <c r="B172" s="239"/>
      <c r="C172" s="623" t="s">
        <v>137</v>
      </c>
      <c r="D172" s="623"/>
      <c r="E172" s="623"/>
      <c r="F172" s="360">
        <v>1733</v>
      </c>
      <c r="G172" s="360">
        <v>1794</v>
      </c>
      <c r="H172" s="360"/>
      <c r="I172" s="360"/>
      <c r="J172" s="17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  <c r="U172" s="155"/>
      <c r="V172" s="155"/>
      <c r="W172" s="155"/>
      <c r="X172" s="155"/>
      <c r="Y172" s="155"/>
      <c r="Z172" s="155"/>
      <c r="AA172" s="155"/>
      <c r="AB172" s="155"/>
      <c r="AC172" s="155"/>
      <c r="AD172" s="155"/>
      <c r="AE172" s="155"/>
      <c r="AF172" s="155"/>
      <c r="AG172" s="155"/>
      <c r="AH172" s="155"/>
      <c r="AI172" s="155"/>
      <c r="AJ172" s="155"/>
      <c r="AK172" s="155"/>
      <c r="AL172" s="155"/>
      <c r="AM172" s="155"/>
      <c r="AN172" s="155"/>
      <c r="AO172" s="155"/>
      <c r="AP172" s="155"/>
      <c r="AQ172" s="155"/>
      <c r="AR172" s="155"/>
      <c r="AS172" s="155"/>
      <c r="AT172" s="155"/>
      <c r="AU172" s="155"/>
      <c r="AV172" s="155"/>
      <c r="AW172" s="155"/>
      <c r="AX172" s="155"/>
      <c r="AY172" s="155"/>
      <c r="AZ172" s="155"/>
      <c r="BA172" s="155"/>
      <c r="BB172" s="155"/>
      <c r="BC172" s="155"/>
      <c r="BD172" s="155"/>
      <c r="BE172" s="155"/>
      <c r="BF172" s="155"/>
      <c r="BG172" s="155"/>
      <c r="BH172" s="155"/>
      <c r="BI172" s="155"/>
      <c r="BJ172" s="155"/>
      <c r="BK172" s="155"/>
      <c r="BL172" s="155"/>
      <c r="BM172" s="155"/>
      <c r="BN172" s="155"/>
      <c r="BO172" s="155"/>
      <c r="BP172" s="155"/>
      <c r="BQ172" s="155"/>
      <c r="BR172" s="155"/>
      <c r="BS172" s="155"/>
      <c r="BT172" s="155"/>
      <c r="BU172" s="155"/>
      <c r="BV172" s="155"/>
      <c r="BW172" s="155"/>
      <c r="BX172" s="155"/>
      <c r="BY172" s="155"/>
      <c r="BZ172" s="155"/>
      <c r="CA172" s="155"/>
      <c r="CB172" s="155"/>
      <c r="CC172" s="155"/>
      <c r="CD172" s="155"/>
      <c r="CE172" s="155"/>
      <c r="CF172" s="155"/>
      <c r="CG172" s="155"/>
      <c r="CH172" s="155"/>
      <c r="CI172" s="155"/>
      <c r="CJ172" s="155"/>
      <c r="CK172" s="155"/>
      <c r="CL172" s="155"/>
      <c r="CM172" s="155"/>
      <c r="CN172" s="155"/>
      <c r="CO172" s="155"/>
      <c r="CP172" s="155"/>
      <c r="CQ172" s="155"/>
      <c r="CR172" s="155"/>
      <c r="CS172" s="155"/>
      <c r="CT172" s="155"/>
      <c r="CU172" s="155"/>
      <c r="CV172" s="155"/>
      <c r="CW172" s="155"/>
      <c r="CX172" s="155"/>
      <c r="CY172" s="155"/>
      <c r="CZ172" s="155"/>
      <c r="DA172" s="155"/>
      <c r="DB172" s="155"/>
      <c r="DC172" s="155"/>
      <c r="DD172" s="155"/>
      <c r="DE172" s="155"/>
      <c r="DF172" s="155"/>
      <c r="DG172" s="155"/>
      <c r="DH172" s="155"/>
      <c r="DI172" s="155"/>
      <c r="DJ172" s="155"/>
      <c r="DK172" s="155"/>
      <c r="DL172" s="155"/>
      <c r="DM172" s="155"/>
      <c r="DN172" s="155"/>
      <c r="DO172" s="155"/>
      <c r="DP172" s="155"/>
      <c r="DQ172" s="155"/>
      <c r="DR172" s="155"/>
    </row>
    <row r="173" spans="1:122" ht="17.149999999999999" customHeight="1" x14ac:dyDescent="0.3">
      <c r="A173" s="219"/>
      <c r="B173" s="623" t="s">
        <v>136</v>
      </c>
      <c r="C173" s="623"/>
      <c r="D173" s="623"/>
      <c r="E173" s="667"/>
      <c r="F173" s="515">
        <v>27961501</v>
      </c>
      <c r="G173" s="515">
        <v>31890115</v>
      </c>
      <c r="H173" s="515"/>
      <c r="I173" s="515"/>
      <c r="J173" s="17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  <c r="U173" s="155"/>
      <c r="V173" s="155"/>
      <c r="W173" s="155"/>
      <c r="X173" s="155"/>
      <c r="Y173" s="155"/>
      <c r="Z173" s="155"/>
      <c r="AA173" s="155"/>
      <c r="AB173" s="155"/>
      <c r="AC173" s="155"/>
      <c r="AD173" s="155"/>
      <c r="AE173" s="155"/>
      <c r="AF173" s="155"/>
      <c r="AG173" s="155"/>
      <c r="AH173" s="155"/>
      <c r="AI173" s="155"/>
      <c r="AJ173" s="155"/>
      <c r="AK173" s="155"/>
      <c r="AL173" s="155"/>
      <c r="AM173" s="155"/>
      <c r="AN173" s="155"/>
      <c r="AO173" s="155"/>
      <c r="AP173" s="155"/>
      <c r="AQ173" s="155"/>
      <c r="AR173" s="155"/>
      <c r="AS173" s="155"/>
      <c r="AT173" s="155"/>
      <c r="AU173" s="155"/>
      <c r="AV173" s="155"/>
      <c r="AW173" s="155"/>
      <c r="AX173" s="155"/>
      <c r="AY173" s="155"/>
      <c r="AZ173" s="155"/>
      <c r="BA173" s="155"/>
      <c r="BB173" s="155"/>
      <c r="BC173" s="155"/>
      <c r="BD173" s="155"/>
      <c r="BE173" s="155"/>
      <c r="BF173" s="155"/>
      <c r="BG173" s="155"/>
      <c r="BH173" s="155"/>
      <c r="BI173" s="155"/>
      <c r="BJ173" s="155"/>
      <c r="BK173" s="155"/>
      <c r="BL173" s="155"/>
      <c r="BM173" s="155"/>
      <c r="BN173" s="155"/>
      <c r="BO173" s="155"/>
      <c r="BP173" s="155"/>
      <c r="BQ173" s="155"/>
      <c r="BR173" s="155"/>
      <c r="BS173" s="155"/>
      <c r="BT173" s="155"/>
      <c r="BU173" s="155"/>
      <c r="BV173" s="155"/>
      <c r="BW173" s="155"/>
      <c r="BX173" s="155"/>
      <c r="BY173" s="155"/>
      <c r="BZ173" s="155"/>
      <c r="CA173" s="155"/>
      <c r="CB173" s="155"/>
      <c r="CC173" s="155"/>
      <c r="CD173" s="155"/>
      <c r="CE173" s="155"/>
      <c r="CF173" s="155"/>
      <c r="CG173" s="155"/>
      <c r="CH173" s="155"/>
      <c r="CI173" s="155"/>
      <c r="CJ173" s="155"/>
      <c r="CK173" s="155"/>
      <c r="CL173" s="155"/>
      <c r="CM173" s="155"/>
      <c r="CN173" s="155"/>
      <c r="CO173" s="155"/>
      <c r="CP173" s="155"/>
      <c r="CQ173" s="155"/>
      <c r="CR173" s="155"/>
      <c r="CS173" s="155"/>
      <c r="CT173" s="155"/>
      <c r="CU173" s="155"/>
      <c r="CV173" s="155"/>
      <c r="CW173" s="155"/>
      <c r="CX173" s="155"/>
      <c r="CY173" s="155"/>
      <c r="CZ173" s="155"/>
      <c r="DA173" s="155"/>
      <c r="DB173" s="155"/>
      <c r="DC173" s="155"/>
      <c r="DD173" s="155"/>
      <c r="DE173" s="155"/>
      <c r="DF173" s="155"/>
      <c r="DG173" s="155"/>
      <c r="DH173" s="155"/>
      <c r="DI173" s="155"/>
      <c r="DJ173" s="155"/>
      <c r="DK173" s="155"/>
      <c r="DL173" s="155"/>
      <c r="DM173" s="155"/>
      <c r="DN173" s="155"/>
      <c r="DO173" s="155"/>
      <c r="DP173" s="155"/>
      <c r="DQ173" s="155"/>
      <c r="DR173" s="155"/>
    </row>
    <row r="174" spans="1:122" ht="17.149999999999999" customHeight="1" x14ac:dyDescent="0.3">
      <c r="A174" s="219"/>
      <c r="B174" s="239"/>
      <c r="C174" s="314"/>
      <c r="D174" s="314"/>
      <c r="E174" s="314" t="s">
        <v>69</v>
      </c>
      <c r="F174" s="315"/>
      <c r="G174" s="516">
        <f>Data!C11</f>
        <v>31890115</v>
      </c>
      <c r="H174" s="516">
        <f>Data!D11</f>
        <v>0</v>
      </c>
      <c r="I174" s="517">
        <f>Data!E11</f>
        <v>0</v>
      </c>
      <c r="J174" s="17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/>
      <c r="AS174" s="155"/>
      <c r="AT174" s="155"/>
      <c r="AU174" s="155"/>
      <c r="AV174" s="155"/>
      <c r="AW174" s="155"/>
      <c r="AX174" s="155"/>
      <c r="AY174" s="155"/>
      <c r="AZ174" s="155"/>
      <c r="BA174" s="155"/>
      <c r="BB174" s="155"/>
      <c r="BC174" s="155"/>
      <c r="BD174" s="155"/>
      <c r="BE174" s="155"/>
      <c r="BF174" s="155"/>
      <c r="BG174" s="155"/>
      <c r="BH174" s="155"/>
      <c r="BI174" s="155"/>
      <c r="BJ174" s="155"/>
      <c r="BK174" s="155"/>
      <c r="BL174" s="155"/>
      <c r="BM174" s="155"/>
      <c r="BN174" s="155"/>
      <c r="BO174" s="155"/>
      <c r="BP174" s="155"/>
      <c r="BQ174" s="155"/>
      <c r="BR174" s="155"/>
      <c r="BS174" s="155"/>
      <c r="BT174" s="155"/>
      <c r="BU174" s="155"/>
      <c r="BV174" s="155"/>
      <c r="BW174" s="155"/>
      <c r="BX174" s="155"/>
      <c r="BY174" s="155"/>
      <c r="BZ174" s="155"/>
      <c r="CA174" s="155"/>
      <c r="CB174" s="155"/>
      <c r="CC174" s="155"/>
      <c r="CD174" s="155"/>
      <c r="CE174" s="155"/>
      <c r="CF174" s="155"/>
      <c r="CG174" s="155"/>
      <c r="CH174" s="155"/>
      <c r="CI174" s="155"/>
      <c r="CJ174" s="155"/>
      <c r="CK174" s="155"/>
      <c r="CL174" s="155"/>
      <c r="CM174" s="155"/>
      <c r="CN174" s="155"/>
      <c r="CO174" s="155"/>
      <c r="CP174" s="155"/>
      <c r="CQ174" s="155"/>
      <c r="CR174" s="155"/>
      <c r="CS174" s="155"/>
      <c r="CT174" s="155"/>
      <c r="CU174" s="155"/>
      <c r="CV174" s="155"/>
      <c r="CW174" s="155"/>
      <c r="CX174" s="155"/>
      <c r="CY174" s="155"/>
      <c r="CZ174" s="155"/>
      <c r="DA174" s="155"/>
      <c r="DB174" s="155"/>
      <c r="DC174" s="155"/>
      <c r="DD174" s="155"/>
      <c r="DE174" s="155"/>
      <c r="DF174" s="155"/>
      <c r="DG174" s="155"/>
      <c r="DH174" s="155"/>
      <c r="DI174" s="155"/>
      <c r="DJ174" s="155"/>
      <c r="DK174" s="155"/>
      <c r="DL174" s="155"/>
      <c r="DM174" s="155"/>
      <c r="DN174" s="155"/>
      <c r="DO174" s="155"/>
      <c r="DP174" s="155"/>
      <c r="DQ174" s="155"/>
      <c r="DR174" s="155"/>
    </row>
    <row r="175" spans="1:122" ht="17.149999999999999" customHeight="1" x14ac:dyDescent="0.3">
      <c r="A175" s="219"/>
      <c r="B175" s="239"/>
      <c r="C175" s="314"/>
      <c r="D175" s="314"/>
      <c r="E175" s="412" t="s">
        <v>202</v>
      </c>
      <c r="F175" s="315"/>
      <c r="G175" s="518">
        <f>G174-G173</f>
        <v>0</v>
      </c>
      <c r="H175" s="518">
        <f>H174-H173</f>
        <v>0</v>
      </c>
      <c r="I175" s="518">
        <f>I174-I173</f>
        <v>0</v>
      </c>
      <c r="J175" s="17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/>
      <c r="AS175" s="155"/>
      <c r="AT175" s="155"/>
      <c r="AU175" s="155"/>
      <c r="AV175" s="155"/>
      <c r="AW175" s="155"/>
      <c r="AX175" s="155"/>
      <c r="AY175" s="155"/>
      <c r="AZ175" s="155"/>
      <c r="BA175" s="155"/>
      <c r="BB175" s="155"/>
      <c r="BC175" s="155"/>
      <c r="BD175" s="155"/>
      <c r="BE175" s="155"/>
      <c r="BF175" s="155"/>
      <c r="BG175" s="155"/>
      <c r="BH175" s="155"/>
      <c r="BI175" s="155"/>
      <c r="BJ175" s="155"/>
      <c r="BK175" s="155"/>
      <c r="BL175" s="155"/>
      <c r="BM175" s="155"/>
      <c r="BN175" s="155"/>
      <c r="BO175" s="155"/>
      <c r="BP175" s="155"/>
      <c r="BQ175" s="155"/>
      <c r="BR175" s="155"/>
      <c r="BS175" s="155"/>
      <c r="BT175" s="155"/>
      <c r="BU175" s="155"/>
      <c r="BV175" s="155"/>
      <c r="BW175" s="155"/>
      <c r="BX175" s="155"/>
      <c r="BY175" s="155"/>
      <c r="BZ175" s="155"/>
      <c r="CA175" s="155"/>
      <c r="CB175" s="155"/>
      <c r="CC175" s="155"/>
      <c r="CD175" s="155"/>
      <c r="CE175" s="155"/>
      <c r="CF175" s="155"/>
      <c r="CG175" s="155"/>
      <c r="CH175" s="155"/>
      <c r="CI175" s="155"/>
      <c r="CJ175" s="155"/>
      <c r="CK175" s="155"/>
      <c r="CL175" s="155"/>
      <c r="CM175" s="155"/>
      <c r="CN175" s="155"/>
      <c r="CO175" s="155"/>
      <c r="CP175" s="155"/>
      <c r="CQ175" s="155"/>
      <c r="CR175" s="155"/>
      <c r="CS175" s="155"/>
      <c r="CT175" s="155"/>
      <c r="CU175" s="155"/>
      <c r="CV175" s="155"/>
      <c r="CW175" s="155"/>
      <c r="CX175" s="155"/>
      <c r="CY175" s="155"/>
      <c r="CZ175" s="155"/>
      <c r="DA175" s="155"/>
      <c r="DB175" s="155"/>
      <c r="DC175" s="155"/>
      <c r="DD175" s="155"/>
      <c r="DE175" s="155"/>
      <c r="DF175" s="155"/>
      <c r="DG175" s="155"/>
      <c r="DH175" s="155"/>
      <c r="DI175" s="155"/>
      <c r="DJ175" s="155"/>
      <c r="DK175" s="155"/>
      <c r="DL175" s="155"/>
      <c r="DM175" s="155"/>
      <c r="DN175" s="155"/>
      <c r="DO175" s="155"/>
      <c r="DP175" s="155"/>
      <c r="DQ175" s="155"/>
      <c r="DR175" s="155"/>
    </row>
    <row r="176" spans="1:122" ht="17.149999999999999" customHeight="1" x14ac:dyDescent="0.3">
      <c r="A176" s="219"/>
      <c r="B176" s="239"/>
      <c r="C176" s="314"/>
      <c r="D176" s="314"/>
      <c r="E176" s="412" t="s">
        <v>203</v>
      </c>
      <c r="F176" s="315"/>
      <c r="G176" s="503">
        <f>G175/G173</f>
        <v>0</v>
      </c>
      <c r="H176" s="503" t="e">
        <f>H175/H173</f>
        <v>#DIV/0!</v>
      </c>
      <c r="I176" s="503" t="e">
        <f>I175/I173</f>
        <v>#DIV/0!</v>
      </c>
      <c r="J176" s="17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  <c r="AS176" s="155"/>
      <c r="AT176" s="155"/>
      <c r="AU176" s="155"/>
      <c r="AV176" s="155"/>
      <c r="AW176" s="155"/>
      <c r="AX176" s="155"/>
      <c r="AY176" s="155"/>
      <c r="AZ176" s="155"/>
      <c r="BA176" s="155"/>
      <c r="BB176" s="155"/>
      <c r="BC176" s="155"/>
      <c r="BD176" s="155"/>
      <c r="BE176" s="155"/>
      <c r="BF176" s="155"/>
      <c r="BG176" s="155"/>
      <c r="BH176" s="155"/>
      <c r="BI176" s="155"/>
      <c r="BJ176" s="155"/>
      <c r="BK176" s="155"/>
      <c r="BL176" s="155"/>
      <c r="BM176" s="155"/>
      <c r="BN176" s="155"/>
      <c r="BO176" s="155"/>
      <c r="BP176" s="155"/>
      <c r="BQ176" s="155"/>
      <c r="BR176" s="155"/>
      <c r="BS176" s="155"/>
      <c r="BT176" s="155"/>
      <c r="BU176" s="155"/>
      <c r="BV176" s="155"/>
      <c r="BW176" s="155"/>
      <c r="BX176" s="155"/>
      <c r="BY176" s="155"/>
      <c r="BZ176" s="155"/>
      <c r="CA176" s="155"/>
      <c r="CB176" s="155"/>
      <c r="CC176" s="155"/>
      <c r="CD176" s="155"/>
      <c r="CE176" s="155"/>
      <c r="CF176" s="155"/>
      <c r="CG176" s="155"/>
      <c r="CH176" s="155"/>
      <c r="CI176" s="155"/>
      <c r="CJ176" s="155"/>
      <c r="CK176" s="155"/>
      <c r="CL176" s="155"/>
      <c r="CM176" s="155"/>
      <c r="CN176" s="155"/>
      <c r="CO176" s="155"/>
      <c r="CP176" s="155"/>
      <c r="CQ176" s="155"/>
      <c r="CR176" s="155"/>
      <c r="CS176" s="155"/>
      <c r="CT176" s="155"/>
      <c r="CU176" s="155"/>
      <c r="CV176" s="155"/>
      <c r="CW176" s="155"/>
      <c r="CX176" s="155"/>
      <c r="CY176" s="155"/>
      <c r="CZ176" s="155"/>
      <c r="DA176" s="155"/>
      <c r="DB176" s="155"/>
      <c r="DC176" s="155"/>
      <c r="DD176" s="155"/>
      <c r="DE176" s="155"/>
      <c r="DF176" s="155"/>
      <c r="DG176" s="155"/>
      <c r="DH176" s="155"/>
      <c r="DI176" s="155"/>
      <c r="DJ176" s="155"/>
      <c r="DK176" s="155"/>
      <c r="DL176" s="155"/>
      <c r="DM176" s="155"/>
      <c r="DN176" s="155"/>
      <c r="DO176" s="155"/>
      <c r="DP176" s="155"/>
      <c r="DQ176" s="155"/>
      <c r="DR176" s="155"/>
    </row>
    <row r="177" spans="1:122" ht="17.149999999999999" customHeight="1" x14ac:dyDescent="0.3">
      <c r="A177" s="219"/>
      <c r="B177" s="155"/>
      <c r="C177" s="155"/>
      <c r="D177" s="155"/>
      <c r="E177" s="261"/>
      <c r="F177" s="310"/>
      <c r="G177" s="316"/>
      <c r="H177" s="317"/>
      <c r="I177" s="173"/>
      <c r="J177" s="17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  <c r="U177" s="155"/>
      <c r="V177" s="155"/>
      <c r="W177" s="155"/>
      <c r="X177" s="155"/>
      <c r="Y177" s="155"/>
      <c r="Z177" s="155"/>
      <c r="AA177" s="155"/>
      <c r="AB177" s="155"/>
      <c r="AC177" s="155"/>
      <c r="AD177" s="155"/>
      <c r="AE177" s="155"/>
      <c r="AF177" s="155"/>
      <c r="AG177" s="155"/>
      <c r="AH177" s="155"/>
      <c r="AI177" s="155"/>
      <c r="AJ177" s="155"/>
      <c r="AK177" s="155"/>
      <c r="AL177" s="155"/>
      <c r="AM177" s="155"/>
      <c r="AN177" s="155"/>
      <c r="AO177" s="155"/>
      <c r="AP177" s="155"/>
      <c r="AQ177" s="155"/>
      <c r="AR177" s="155"/>
      <c r="AS177" s="155"/>
      <c r="AT177" s="155"/>
      <c r="AU177" s="155"/>
      <c r="AV177" s="155"/>
      <c r="AW177" s="155"/>
      <c r="AX177" s="155"/>
      <c r="AY177" s="155"/>
      <c r="AZ177" s="155"/>
      <c r="BA177" s="155"/>
      <c r="BB177" s="155"/>
      <c r="BC177" s="155"/>
      <c r="BD177" s="155"/>
      <c r="BE177" s="155"/>
      <c r="BF177" s="155"/>
      <c r="BG177" s="155"/>
      <c r="BH177" s="155"/>
      <c r="BI177" s="155"/>
      <c r="BJ177" s="155"/>
      <c r="BK177" s="155"/>
      <c r="BL177" s="155"/>
      <c r="BM177" s="155"/>
      <c r="BN177" s="155"/>
      <c r="BO177" s="155"/>
      <c r="BP177" s="155"/>
      <c r="BQ177" s="155"/>
      <c r="BR177" s="155"/>
      <c r="BS177" s="155"/>
      <c r="BT177" s="155"/>
      <c r="BU177" s="155"/>
      <c r="BV177" s="155"/>
      <c r="BW177" s="155"/>
      <c r="BX177" s="155"/>
      <c r="BY177" s="155"/>
      <c r="BZ177" s="155"/>
      <c r="CA177" s="155"/>
      <c r="CB177" s="155"/>
      <c r="CC177" s="155"/>
      <c r="CD177" s="155"/>
      <c r="CE177" s="155"/>
      <c r="CF177" s="155"/>
      <c r="CG177" s="155"/>
      <c r="CH177" s="155"/>
      <c r="CI177" s="155"/>
      <c r="CJ177" s="155"/>
      <c r="CK177" s="155"/>
      <c r="CL177" s="155"/>
      <c r="CM177" s="155"/>
      <c r="CN177" s="155"/>
      <c r="CO177" s="155"/>
      <c r="CP177" s="155"/>
      <c r="CQ177" s="155"/>
      <c r="CR177" s="155"/>
      <c r="CS177" s="155"/>
      <c r="CT177" s="155"/>
      <c r="CU177" s="155"/>
      <c r="CV177" s="155"/>
      <c r="CW177" s="155"/>
      <c r="CX177" s="155"/>
      <c r="CY177" s="155"/>
      <c r="CZ177" s="155"/>
      <c r="DA177" s="155"/>
      <c r="DB177" s="155"/>
      <c r="DC177" s="155"/>
      <c r="DD177" s="155"/>
      <c r="DE177" s="155"/>
      <c r="DF177" s="155"/>
      <c r="DG177" s="155"/>
      <c r="DH177" s="155"/>
      <c r="DI177" s="155"/>
      <c r="DJ177" s="155"/>
      <c r="DK177" s="155"/>
      <c r="DL177" s="155"/>
      <c r="DM177" s="155"/>
      <c r="DN177" s="155"/>
      <c r="DO177" s="155"/>
      <c r="DP177" s="155"/>
      <c r="DQ177" s="155"/>
      <c r="DR177" s="155"/>
    </row>
    <row r="178" spans="1:122" ht="17.149999999999999" customHeight="1" x14ac:dyDescent="0.3">
      <c r="A178" s="219"/>
      <c r="B178" s="612" t="s">
        <v>140</v>
      </c>
      <c r="C178" s="612"/>
      <c r="D178" s="612"/>
      <c r="E178" s="612"/>
      <c r="F178" s="616"/>
      <c r="G178" s="318" t="str">
        <f>IF($G$169=$C$50, "Yes","No")</f>
        <v>Yes</v>
      </c>
      <c r="H178" s="318" t="str">
        <f>IF($H$169=$C$51, "Yes","No")</f>
        <v>No</v>
      </c>
      <c r="I178" s="318" t="str">
        <f>IF($I$169=$C$52, "Yes","No")</f>
        <v>No</v>
      </c>
      <c r="J178" s="175"/>
      <c r="K178" s="155"/>
      <c r="L178" s="155"/>
      <c r="M178" s="155"/>
      <c r="N178" s="155"/>
      <c r="O178" s="155"/>
      <c r="P178" s="155"/>
      <c r="Q178" s="155"/>
      <c r="R178" s="155"/>
      <c r="S178" s="155"/>
      <c r="T178" s="155"/>
      <c r="U178" s="155"/>
      <c r="V178" s="155"/>
      <c r="W178" s="155"/>
      <c r="X178" s="155"/>
      <c r="Y178" s="155"/>
      <c r="Z178" s="155"/>
      <c r="AA178" s="155"/>
      <c r="AB178" s="155"/>
      <c r="AC178" s="155"/>
      <c r="AD178" s="155"/>
      <c r="AE178" s="155"/>
      <c r="AF178" s="155"/>
      <c r="AG178" s="155"/>
      <c r="AH178" s="155"/>
      <c r="AI178" s="155"/>
      <c r="AJ178" s="155"/>
      <c r="AK178" s="155"/>
      <c r="AL178" s="155"/>
      <c r="AM178" s="155"/>
      <c r="AN178" s="155"/>
      <c r="AO178" s="155"/>
      <c r="AP178" s="155"/>
      <c r="AQ178" s="155"/>
      <c r="AR178" s="155"/>
      <c r="AS178" s="155"/>
      <c r="AT178" s="155"/>
      <c r="AU178" s="155"/>
      <c r="AV178" s="155"/>
      <c r="AW178" s="155"/>
      <c r="AX178" s="155"/>
      <c r="AY178" s="155"/>
      <c r="AZ178" s="155"/>
      <c r="BA178" s="155"/>
      <c r="BB178" s="155"/>
      <c r="BC178" s="155"/>
      <c r="BD178" s="155"/>
      <c r="BE178" s="155"/>
      <c r="BF178" s="155"/>
      <c r="BG178" s="155"/>
      <c r="BH178" s="155"/>
      <c r="BI178" s="155"/>
      <c r="BJ178" s="155"/>
      <c r="BK178" s="155"/>
      <c r="BL178" s="155"/>
      <c r="BM178" s="155"/>
      <c r="BN178" s="155"/>
      <c r="BO178" s="155"/>
      <c r="BP178" s="155"/>
      <c r="BQ178" s="155"/>
      <c r="BR178" s="155"/>
      <c r="BS178" s="155"/>
      <c r="BT178" s="155"/>
      <c r="BU178" s="155"/>
      <c r="BV178" s="155"/>
      <c r="BW178" s="155"/>
      <c r="BX178" s="155"/>
      <c r="BY178" s="155"/>
      <c r="BZ178" s="155"/>
      <c r="CA178" s="155"/>
      <c r="CB178" s="155"/>
      <c r="CC178" s="155"/>
      <c r="CD178" s="155"/>
      <c r="CE178" s="155"/>
      <c r="CF178" s="155"/>
      <c r="CG178" s="155"/>
      <c r="CH178" s="155"/>
      <c r="CI178" s="155"/>
      <c r="CJ178" s="155"/>
      <c r="CK178" s="155"/>
      <c r="CL178" s="155"/>
      <c r="CM178" s="155"/>
      <c r="CN178" s="155"/>
      <c r="CO178" s="155"/>
      <c r="CP178" s="155"/>
      <c r="CQ178" s="155"/>
      <c r="CR178" s="155"/>
      <c r="CS178" s="155"/>
      <c r="CT178" s="155"/>
      <c r="CU178" s="155"/>
      <c r="CV178" s="155"/>
      <c r="CW178" s="155"/>
      <c r="CX178" s="155"/>
      <c r="CY178" s="155"/>
      <c r="CZ178" s="155"/>
      <c r="DA178" s="155"/>
      <c r="DB178" s="155"/>
      <c r="DC178" s="155"/>
      <c r="DD178" s="155"/>
      <c r="DE178" s="155"/>
      <c r="DF178" s="155"/>
      <c r="DG178" s="155"/>
      <c r="DH178" s="155"/>
      <c r="DI178" s="155"/>
      <c r="DJ178" s="155"/>
      <c r="DK178" s="155"/>
      <c r="DL178" s="155"/>
      <c r="DM178" s="155"/>
      <c r="DN178" s="155"/>
      <c r="DO178" s="155"/>
      <c r="DP178" s="155"/>
      <c r="DQ178" s="155"/>
      <c r="DR178" s="155"/>
    </row>
    <row r="179" spans="1:122" ht="17.149999999999999" customHeight="1" x14ac:dyDescent="0.3">
      <c r="A179" s="219"/>
      <c r="B179" s="612" t="s">
        <v>141</v>
      </c>
      <c r="C179" s="612"/>
      <c r="D179" s="612"/>
      <c r="E179" s="612"/>
      <c r="F179" s="616"/>
      <c r="G179" s="318" t="str">
        <f>IF($G$171=$F$50, "Yes","No")</f>
        <v>Yes</v>
      </c>
      <c r="H179" s="318" t="str">
        <f>IF($H$171=$F$51, "Yes","No")</f>
        <v>No</v>
      </c>
      <c r="I179" s="318" t="str">
        <f>IF($I$171=$F$52, "Yes","No")</f>
        <v>No</v>
      </c>
      <c r="J179" s="175"/>
      <c r="K179" s="155"/>
      <c r="L179" s="155"/>
      <c r="M179" s="155"/>
      <c r="N179" s="155"/>
      <c r="O179" s="155"/>
      <c r="P179" s="155"/>
      <c r="Q179" s="155"/>
      <c r="R179" s="155"/>
      <c r="S179" s="155"/>
      <c r="T179" s="155"/>
      <c r="U179" s="155"/>
      <c r="V179" s="155"/>
      <c r="W179" s="155"/>
      <c r="X179" s="155"/>
      <c r="Y179" s="155"/>
      <c r="Z179" s="155"/>
      <c r="AA179" s="155"/>
      <c r="AB179" s="155"/>
      <c r="AC179" s="155"/>
      <c r="AD179" s="155"/>
      <c r="AE179" s="155"/>
      <c r="AF179" s="155"/>
      <c r="AG179" s="155"/>
      <c r="AH179" s="155"/>
      <c r="AI179" s="155"/>
      <c r="AJ179" s="155"/>
      <c r="AK179" s="155"/>
      <c r="AL179" s="155"/>
      <c r="AM179" s="155"/>
      <c r="AN179" s="155"/>
      <c r="AO179" s="155"/>
      <c r="AP179" s="155"/>
      <c r="AQ179" s="155"/>
      <c r="AR179" s="155"/>
      <c r="AS179" s="155"/>
      <c r="AT179" s="155"/>
      <c r="AU179" s="155"/>
      <c r="AV179" s="155"/>
      <c r="AW179" s="155"/>
      <c r="AX179" s="155"/>
      <c r="AY179" s="155"/>
      <c r="AZ179" s="155"/>
      <c r="BA179" s="155"/>
      <c r="BB179" s="155"/>
      <c r="BC179" s="155"/>
      <c r="BD179" s="155"/>
      <c r="BE179" s="155"/>
      <c r="BF179" s="155"/>
      <c r="BG179" s="155"/>
      <c r="BH179" s="155"/>
      <c r="BI179" s="155"/>
      <c r="BJ179" s="155"/>
      <c r="BK179" s="155"/>
      <c r="BL179" s="155"/>
      <c r="BM179" s="155"/>
      <c r="BN179" s="155"/>
      <c r="BO179" s="155"/>
      <c r="BP179" s="155"/>
      <c r="BQ179" s="155"/>
      <c r="BR179" s="155"/>
      <c r="BS179" s="155"/>
      <c r="BT179" s="155"/>
      <c r="BU179" s="155"/>
      <c r="BV179" s="155"/>
      <c r="BW179" s="155"/>
      <c r="BX179" s="155"/>
      <c r="BY179" s="155"/>
      <c r="BZ179" s="155"/>
      <c r="CA179" s="155"/>
      <c r="CB179" s="155"/>
      <c r="CC179" s="155"/>
      <c r="CD179" s="155"/>
      <c r="CE179" s="155"/>
      <c r="CF179" s="155"/>
      <c r="CG179" s="155"/>
      <c r="CH179" s="155"/>
      <c r="CI179" s="155"/>
      <c r="CJ179" s="155"/>
      <c r="CK179" s="155"/>
      <c r="CL179" s="155"/>
      <c r="CM179" s="155"/>
      <c r="CN179" s="155"/>
      <c r="CO179" s="155"/>
      <c r="CP179" s="155"/>
      <c r="CQ179" s="155"/>
      <c r="CR179" s="155"/>
      <c r="CS179" s="155"/>
      <c r="CT179" s="155"/>
      <c r="CU179" s="155"/>
      <c r="CV179" s="155"/>
      <c r="CW179" s="155"/>
      <c r="CX179" s="155"/>
      <c r="CY179" s="155"/>
      <c r="CZ179" s="155"/>
      <c r="DA179" s="155"/>
      <c r="DB179" s="155"/>
      <c r="DC179" s="155"/>
      <c r="DD179" s="155"/>
      <c r="DE179" s="155"/>
      <c r="DF179" s="155"/>
      <c r="DG179" s="155"/>
      <c r="DH179" s="155"/>
      <c r="DI179" s="155"/>
      <c r="DJ179" s="155"/>
      <c r="DK179" s="155"/>
      <c r="DL179" s="155"/>
      <c r="DM179" s="155"/>
      <c r="DN179" s="155"/>
      <c r="DO179" s="155"/>
      <c r="DP179" s="155"/>
      <c r="DQ179" s="155"/>
      <c r="DR179" s="155"/>
    </row>
    <row r="180" spans="1:122" ht="17.149999999999999" customHeight="1" thickBot="1" x14ac:dyDescent="0.35">
      <c r="A180" s="219"/>
      <c r="B180" s="155"/>
      <c r="C180" s="155"/>
      <c r="D180" s="662"/>
      <c r="E180" s="662"/>
      <c r="F180" s="662"/>
      <c r="G180" s="319"/>
      <c r="H180" s="320" t="str">
        <f>IF(G180="yes","Amount?","")</f>
        <v/>
      </c>
      <c r="I180" s="321"/>
      <c r="J180" s="17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  <c r="V180" s="155"/>
      <c r="W180" s="155"/>
      <c r="X180" s="155"/>
      <c r="Y180" s="155"/>
      <c r="Z180" s="155"/>
      <c r="AA180" s="155"/>
      <c r="AB180" s="155"/>
      <c r="AC180" s="155"/>
      <c r="AD180" s="155"/>
      <c r="AE180" s="155"/>
      <c r="AF180" s="155"/>
      <c r="AG180" s="155"/>
      <c r="AH180" s="155"/>
      <c r="AI180" s="155"/>
      <c r="AJ180" s="155"/>
      <c r="AK180" s="155"/>
      <c r="AL180" s="155"/>
      <c r="AM180" s="155"/>
      <c r="AN180" s="155"/>
      <c r="AO180" s="155"/>
      <c r="AP180" s="155"/>
      <c r="AQ180" s="155"/>
      <c r="AR180" s="155"/>
      <c r="AS180" s="155"/>
      <c r="AT180" s="155"/>
      <c r="AU180" s="155"/>
      <c r="AV180" s="155"/>
      <c r="AW180" s="155"/>
      <c r="AX180" s="155"/>
      <c r="AY180" s="155"/>
      <c r="AZ180" s="155"/>
      <c r="BA180" s="155"/>
      <c r="BB180" s="155"/>
      <c r="BC180" s="155"/>
      <c r="BD180" s="155"/>
      <c r="BE180" s="155"/>
      <c r="BF180" s="155"/>
      <c r="BG180" s="155"/>
      <c r="BH180" s="155"/>
      <c r="BI180" s="155"/>
      <c r="BJ180" s="155"/>
      <c r="BK180" s="155"/>
      <c r="BL180" s="155"/>
      <c r="BM180" s="155"/>
      <c r="BN180" s="155"/>
      <c r="BO180" s="155"/>
      <c r="BP180" s="155"/>
      <c r="BQ180" s="155"/>
      <c r="BR180" s="155"/>
      <c r="BS180" s="155"/>
      <c r="BT180" s="155"/>
      <c r="BU180" s="155"/>
      <c r="BV180" s="155"/>
      <c r="BW180" s="155"/>
      <c r="BX180" s="155"/>
      <c r="BY180" s="155"/>
      <c r="BZ180" s="155"/>
      <c r="CA180" s="155"/>
      <c r="CB180" s="155"/>
      <c r="CC180" s="155"/>
      <c r="CD180" s="155"/>
      <c r="CE180" s="155"/>
      <c r="CF180" s="155"/>
      <c r="CG180" s="155"/>
      <c r="CH180" s="155"/>
      <c r="CI180" s="155"/>
      <c r="CJ180" s="155"/>
      <c r="CK180" s="155"/>
      <c r="CL180" s="155"/>
      <c r="CM180" s="155"/>
      <c r="CN180" s="155"/>
      <c r="CO180" s="155"/>
      <c r="CP180" s="155"/>
      <c r="CQ180" s="155"/>
      <c r="CR180" s="155"/>
      <c r="CS180" s="155"/>
      <c r="CT180" s="155"/>
      <c r="CU180" s="155"/>
      <c r="CV180" s="155"/>
      <c r="CW180" s="155"/>
      <c r="CX180" s="155"/>
      <c r="CY180" s="155"/>
      <c r="CZ180" s="155"/>
      <c r="DA180" s="155"/>
      <c r="DB180" s="155"/>
      <c r="DC180" s="155"/>
      <c r="DD180" s="155"/>
      <c r="DE180" s="155"/>
      <c r="DF180" s="155"/>
      <c r="DG180" s="155"/>
      <c r="DH180" s="155"/>
      <c r="DI180" s="155"/>
      <c r="DJ180" s="155"/>
      <c r="DK180" s="155"/>
      <c r="DL180" s="155"/>
      <c r="DM180" s="155"/>
      <c r="DN180" s="155"/>
      <c r="DO180" s="155"/>
      <c r="DP180" s="155"/>
      <c r="DQ180" s="155"/>
      <c r="DR180" s="155"/>
    </row>
    <row r="181" spans="1:122" ht="17.149999999999999" customHeight="1" thickBot="1" x14ac:dyDescent="0.35">
      <c r="A181" s="219"/>
      <c r="B181" s="155"/>
      <c r="C181" s="658" t="s">
        <v>60</v>
      </c>
      <c r="D181" s="659"/>
      <c r="E181" s="659"/>
      <c r="F181" s="659"/>
      <c r="G181" s="659"/>
      <c r="H181" s="659"/>
      <c r="I181" s="660"/>
      <c r="J181" s="17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  <c r="U181" s="155"/>
      <c r="V181" s="155"/>
      <c r="W181" s="155"/>
      <c r="X181" s="155"/>
      <c r="Y181" s="155"/>
      <c r="Z181" s="155"/>
      <c r="AA181" s="155"/>
      <c r="AB181" s="155"/>
      <c r="AC181" s="155"/>
      <c r="AD181" s="155"/>
      <c r="AE181" s="155"/>
      <c r="AF181" s="155"/>
      <c r="AG181" s="155"/>
      <c r="AH181" s="155"/>
      <c r="AI181" s="155"/>
      <c r="AJ181" s="155"/>
      <c r="AK181" s="155"/>
      <c r="AL181" s="155"/>
      <c r="AM181" s="155"/>
      <c r="AN181" s="155"/>
      <c r="AO181" s="155"/>
      <c r="AP181" s="155"/>
      <c r="AQ181" s="155"/>
      <c r="AR181" s="155"/>
      <c r="AS181" s="155"/>
      <c r="AT181" s="155"/>
      <c r="AU181" s="155"/>
      <c r="AV181" s="155"/>
      <c r="AW181" s="155"/>
      <c r="AX181" s="155"/>
      <c r="AY181" s="155"/>
      <c r="AZ181" s="155"/>
      <c r="BA181" s="155"/>
      <c r="BB181" s="155"/>
      <c r="BC181" s="155"/>
      <c r="BD181" s="155"/>
      <c r="BE181" s="155"/>
      <c r="BF181" s="155"/>
      <c r="BG181" s="155"/>
      <c r="BH181" s="155"/>
      <c r="BI181" s="155"/>
      <c r="BJ181" s="155"/>
      <c r="BK181" s="155"/>
      <c r="BL181" s="155"/>
      <c r="BM181" s="155"/>
      <c r="BN181" s="155"/>
      <c r="BO181" s="155"/>
      <c r="BP181" s="155"/>
      <c r="BQ181" s="155"/>
      <c r="BR181" s="155"/>
      <c r="BS181" s="155"/>
      <c r="BT181" s="155"/>
      <c r="BU181" s="155"/>
      <c r="BV181" s="155"/>
      <c r="BW181" s="155"/>
      <c r="BX181" s="155"/>
      <c r="BY181" s="155"/>
      <c r="BZ181" s="155"/>
      <c r="CA181" s="155"/>
      <c r="CB181" s="155"/>
      <c r="CC181" s="155"/>
      <c r="CD181" s="155"/>
      <c r="CE181" s="155"/>
      <c r="CF181" s="155"/>
      <c r="CG181" s="155"/>
      <c r="CH181" s="155"/>
      <c r="CI181" s="155"/>
      <c r="CJ181" s="155"/>
      <c r="CK181" s="155"/>
      <c r="CL181" s="155"/>
      <c r="CM181" s="155"/>
      <c r="CN181" s="155"/>
      <c r="CO181" s="155"/>
      <c r="CP181" s="155"/>
      <c r="CQ181" s="155"/>
      <c r="CR181" s="155"/>
      <c r="CS181" s="155"/>
      <c r="CT181" s="155"/>
      <c r="CU181" s="155"/>
      <c r="CV181" s="155"/>
      <c r="CW181" s="155"/>
      <c r="CX181" s="155"/>
      <c r="CY181" s="155"/>
      <c r="CZ181" s="155"/>
      <c r="DA181" s="155"/>
      <c r="DB181" s="155"/>
      <c r="DC181" s="155"/>
      <c r="DD181" s="155"/>
      <c r="DE181" s="155"/>
      <c r="DF181" s="155"/>
      <c r="DG181" s="155"/>
      <c r="DH181" s="155"/>
      <c r="DI181" s="155"/>
      <c r="DJ181" s="155"/>
      <c r="DK181" s="155"/>
      <c r="DL181" s="155"/>
      <c r="DM181" s="155"/>
      <c r="DN181" s="155"/>
      <c r="DO181" s="155"/>
      <c r="DP181" s="155"/>
      <c r="DQ181" s="155"/>
      <c r="DR181" s="155"/>
    </row>
    <row r="182" spans="1:122" ht="33.75" customHeight="1" x14ac:dyDescent="0.3">
      <c r="A182" s="219"/>
      <c r="B182" s="155"/>
      <c r="C182" s="633"/>
      <c r="D182" s="634"/>
      <c r="E182" s="634"/>
      <c r="F182" s="634"/>
      <c r="G182" s="634"/>
      <c r="H182" s="634"/>
      <c r="I182" s="635"/>
      <c r="J182" s="175"/>
      <c r="K182" s="155"/>
      <c r="L182" s="155"/>
      <c r="M182" s="155"/>
      <c r="N182" s="155"/>
      <c r="O182" s="155"/>
      <c r="P182" s="155"/>
      <c r="Q182" s="155"/>
      <c r="R182" s="155"/>
      <c r="S182" s="155"/>
      <c r="T182" s="155"/>
      <c r="U182" s="155"/>
      <c r="V182" s="155"/>
      <c r="W182" s="155"/>
      <c r="X182" s="155"/>
      <c r="Y182" s="155"/>
      <c r="Z182" s="155"/>
      <c r="AA182" s="155"/>
      <c r="AB182" s="155"/>
      <c r="AC182" s="155"/>
      <c r="AD182" s="155"/>
      <c r="AE182" s="155"/>
      <c r="AF182" s="155"/>
      <c r="AG182" s="155"/>
      <c r="AH182" s="155"/>
      <c r="AI182" s="155"/>
      <c r="AJ182" s="155"/>
      <c r="AK182" s="155"/>
      <c r="AL182" s="155"/>
      <c r="AM182" s="155"/>
      <c r="AN182" s="155"/>
      <c r="AO182" s="155"/>
      <c r="AP182" s="155"/>
      <c r="AQ182" s="155"/>
      <c r="AR182" s="155"/>
      <c r="AS182" s="155"/>
      <c r="AT182" s="155"/>
      <c r="AU182" s="155"/>
      <c r="AV182" s="155"/>
      <c r="AW182" s="155"/>
      <c r="AX182" s="155"/>
      <c r="AY182" s="155"/>
      <c r="AZ182" s="155"/>
      <c r="BA182" s="155"/>
      <c r="BB182" s="155"/>
      <c r="BC182" s="155"/>
      <c r="BD182" s="155"/>
      <c r="BE182" s="155"/>
      <c r="BF182" s="155"/>
      <c r="BG182" s="155"/>
      <c r="BH182" s="155"/>
      <c r="BI182" s="155"/>
      <c r="BJ182" s="155"/>
      <c r="BK182" s="155"/>
      <c r="BL182" s="155"/>
      <c r="BM182" s="155"/>
      <c r="BN182" s="155"/>
      <c r="BO182" s="155"/>
      <c r="BP182" s="155"/>
      <c r="BQ182" s="155"/>
      <c r="BR182" s="155"/>
      <c r="BS182" s="155"/>
      <c r="BT182" s="155"/>
      <c r="BU182" s="155"/>
      <c r="BV182" s="155"/>
      <c r="BW182" s="155"/>
      <c r="BX182" s="155"/>
      <c r="BY182" s="155"/>
      <c r="BZ182" s="155"/>
      <c r="CA182" s="155"/>
      <c r="CB182" s="155"/>
      <c r="CC182" s="155"/>
      <c r="CD182" s="155"/>
      <c r="CE182" s="155"/>
      <c r="CF182" s="155"/>
      <c r="CG182" s="155"/>
      <c r="CH182" s="155"/>
      <c r="CI182" s="155"/>
      <c r="CJ182" s="155"/>
      <c r="CK182" s="155"/>
      <c r="CL182" s="155"/>
      <c r="CM182" s="155"/>
      <c r="CN182" s="155"/>
      <c r="CO182" s="155"/>
      <c r="CP182" s="155"/>
      <c r="CQ182" s="155"/>
      <c r="CR182" s="155"/>
      <c r="CS182" s="155"/>
      <c r="CT182" s="155"/>
      <c r="CU182" s="155"/>
      <c r="CV182" s="155"/>
      <c r="CW182" s="155"/>
      <c r="CX182" s="155"/>
      <c r="CY182" s="155"/>
      <c r="CZ182" s="155"/>
      <c r="DA182" s="155"/>
      <c r="DB182" s="155"/>
      <c r="DC182" s="155"/>
      <c r="DD182" s="155"/>
      <c r="DE182" s="155"/>
      <c r="DF182" s="155"/>
      <c r="DG182" s="155"/>
      <c r="DH182" s="155"/>
      <c r="DI182" s="155"/>
      <c r="DJ182" s="155"/>
      <c r="DK182" s="155"/>
      <c r="DL182" s="155"/>
      <c r="DM182" s="155"/>
      <c r="DN182" s="155"/>
      <c r="DO182" s="155"/>
      <c r="DP182" s="155"/>
      <c r="DQ182" s="155"/>
      <c r="DR182" s="155"/>
    </row>
    <row r="183" spans="1:122" ht="17.149999999999999" customHeight="1" x14ac:dyDescent="0.3">
      <c r="A183" s="219"/>
      <c r="B183" s="155"/>
      <c r="C183" s="155"/>
      <c r="D183" s="155"/>
      <c r="E183" s="261"/>
      <c r="F183" s="310"/>
      <c r="G183" s="319"/>
      <c r="H183" s="311"/>
      <c r="I183" s="173"/>
      <c r="J183" s="17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  <c r="U183" s="155"/>
      <c r="V183" s="155"/>
      <c r="W183" s="155"/>
      <c r="X183" s="155"/>
      <c r="Y183" s="155"/>
      <c r="Z183" s="155"/>
      <c r="AA183" s="155"/>
      <c r="AB183" s="155"/>
      <c r="AC183" s="155"/>
      <c r="AD183" s="155"/>
      <c r="AE183" s="155"/>
      <c r="AF183" s="155"/>
      <c r="AG183" s="155"/>
      <c r="AH183" s="155"/>
      <c r="AI183" s="155"/>
      <c r="AJ183" s="155"/>
      <c r="AK183" s="155"/>
      <c r="AL183" s="155"/>
      <c r="AM183" s="155"/>
      <c r="AN183" s="155"/>
      <c r="AO183" s="155"/>
      <c r="AP183" s="155"/>
      <c r="AQ183" s="155"/>
      <c r="AR183" s="155"/>
      <c r="AS183" s="155"/>
      <c r="AT183" s="155"/>
      <c r="AU183" s="155"/>
      <c r="AV183" s="155"/>
      <c r="AW183" s="155"/>
      <c r="AX183" s="155"/>
      <c r="AY183" s="155"/>
      <c r="AZ183" s="155"/>
      <c r="BA183" s="155"/>
      <c r="BB183" s="155"/>
      <c r="BC183" s="155"/>
      <c r="BD183" s="155"/>
      <c r="BE183" s="155"/>
      <c r="BF183" s="155"/>
      <c r="BG183" s="155"/>
      <c r="BH183" s="155"/>
      <c r="BI183" s="155"/>
      <c r="BJ183" s="155"/>
      <c r="BK183" s="155"/>
      <c r="BL183" s="155"/>
      <c r="BM183" s="155"/>
      <c r="BN183" s="155"/>
      <c r="BO183" s="155"/>
      <c r="BP183" s="155"/>
      <c r="BQ183" s="155"/>
      <c r="BR183" s="155"/>
      <c r="BS183" s="155"/>
      <c r="BT183" s="155"/>
      <c r="BU183" s="155"/>
      <c r="BV183" s="155"/>
      <c r="BW183" s="155"/>
      <c r="BX183" s="155"/>
      <c r="BY183" s="155"/>
      <c r="BZ183" s="155"/>
      <c r="CA183" s="155"/>
      <c r="CB183" s="155"/>
      <c r="CC183" s="155"/>
      <c r="CD183" s="155"/>
      <c r="CE183" s="155"/>
      <c r="CF183" s="155"/>
      <c r="CG183" s="155"/>
      <c r="CH183" s="155"/>
      <c r="CI183" s="155"/>
      <c r="CJ183" s="155"/>
      <c r="CK183" s="155"/>
      <c r="CL183" s="155"/>
      <c r="CM183" s="155"/>
      <c r="CN183" s="155"/>
      <c r="CO183" s="155"/>
      <c r="CP183" s="155"/>
      <c r="CQ183" s="155"/>
      <c r="CR183" s="155"/>
      <c r="CS183" s="155"/>
      <c r="CT183" s="155"/>
      <c r="CU183" s="155"/>
      <c r="CV183" s="155"/>
      <c r="CW183" s="155"/>
      <c r="CX183" s="155"/>
      <c r="CY183" s="155"/>
      <c r="CZ183" s="155"/>
      <c r="DA183" s="155"/>
      <c r="DB183" s="155"/>
      <c r="DC183" s="155"/>
      <c r="DD183" s="155"/>
      <c r="DE183" s="155"/>
      <c r="DF183" s="155"/>
      <c r="DG183" s="155"/>
      <c r="DH183" s="155"/>
      <c r="DI183" s="155"/>
      <c r="DJ183" s="155"/>
      <c r="DK183" s="155"/>
      <c r="DL183" s="155"/>
      <c r="DM183" s="155"/>
      <c r="DN183" s="155"/>
      <c r="DO183" s="155"/>
      <c r="DP183" s="155"/>
      <c r="DQ183" s="155"/>
      <c r="DR183" s="155"/>
    </row>
    <row r="184" spans="1:122" ht="17.149999999999999" customHeight="1" thickBot="1" x14ac:dyDescent="0.35">
      <c r="A184" s="219"/>
      <c r="B184" s="155"/>
      <c r="C184" s="612" t="s">
        <v>139</v>
      </c>
      <c r="D184" s="612"/>
      <c r="E184" s="612"/>
      <c r="F184" s="613"/>
      <c r="G184" s="322" t="str">
        <f>IF($G$175&lt;&gt;0,"No","Yes")</f>
        <v>Yes</v>
      </c>
      <c r="H184" s="322" t="str">
        <f>IF($H$175&lt;&gt;0,"No","Yes")</f>
        <v>Yes</v>
      </c>
      <c r="I184" s="322" t="str">
        <f>IF($I$175&lt;&gt;0,"No","Yes")</f>
        <v>Yes</v>
      </c>
      <c r="J184" s="17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  <c r="U184" s="155"/>
      <c r="V184" s="155"/>
      <c r="W184" s="155"/>
      <c r="X184" s="155"/>
      <c r="Y184" s="155"/>
      <c r="Z184" s="155"/>
      <c r="AA184" s="155"/>
      <c r="AB184" s="155"/>
      <c r="AC184" s="155"/>
      <c r="AD184" s="155"/>
      <c r="AE184" s="155"/>
      <c r="AF184" s="155"/>
      <c r="AG184" s="155"/>
      <c r="AH184" s="155"/>
      <c r="AI184" s="155"/>
      <c r="AJ184" s="155"/>
      <c r="AK184" s="155"/>
      <c r="AL184" s="155"/>
      <c r="AM184" s="155"/>
      <c r="AN184" s="155"/>
      <c r="AO184" s="155"/>
      <c r="AP184" s="155"/>
      <c r="AQ184" s="155"/>
      <c r="AR184" s="155"/>
      <c r="AS184" s="155"/>
      <c r="AT184" s="155"/>
      <c r="AU184" s="155"/>
      <c r="AV184" s="155"/>
      <c r="AW184" s="155"/>
      <c r="AX184" s="155"/>
      <c r="AY184" s="155"/>
      <c r="AZ184" s="155"/>
      <c r="BA184" s="155"/>
      <c r="BB184" s="155"/>
      <c r="BC184" s="155"/>
      <c r="BD184" s="155"/>
      <c r="BE184" s="155"/>
      <c r="BF184" s="155"/>
      <c r="BG184" s="155"/>
      <c r="BH184" s="155"/>
      <c r="BI184" s="155"/>
      <c r="BJ184" s="155"/>
      <c r="BK184" s="155"/>
      <c r="BL184" s="155"/>
      <c r="BM184" s="155"/>
      <c r="BN184" s="155"/>
      <c r="BO184" s="155"/>
      <c r="BP184" s="155"/>
      <c r="BQ184" s="155"/>
      <c r="BR184" s="155"/>
      <c r="BS184" s="155"/>
      <c r="BT184" s="155"/>
      <c r="BU184" s="155"/>
      <c r="BV184" s="155"/>
      <c r="BW184" s="155"/>
      <c r="BX184" s="155"/>
      <c r="BY184" s="155"/>
      <c r="BZ184" s="155"/>
      <c r="CA184" s="155"/>
      <c r="CB184" s="155"/>
      <c r="CC184" s="155"/>
      <c r="CD184" s="155"/>
      <c r="CE184" s="155"/>
      <c r="CF184" s="155"/>
      <c r="CG184" s="155"/>
      <c r="CH184" s="155"/>
      <c r="CI184" s="155"/>
      <c r="CJ184" s="155"/>
      <c r="CK184" s="155"/>
      <c r="CL184" s="155"/>
      <c r="CM184" s="155"/>
      <c r="CN184" s="155"/>
      <c r="CO184" s="155"/>
      <c r="CP184" s="155"/>
      <c r="CQ184" s="155"/>
      <c r="CR184" s="155"/>
      <c r="CS184" s="155"/>
      <c r="CT184" s="155"/>
      <c r="CU184" s="155"/>
      <c r="CV184" s="155"/>
      <c r="CW184" s="155"/>
      <c r="CX184" s="155"/>
      <c r="CY184" s="155"/>
      <c r="CZ184" s="155"/>
      <c r="DA184" s="155"/>
      <c r="DB184" s="155"/>
      <c r="DC184" s="155"/>
      <c r="DD184" s="155"/>
      <c r="DE184" s="155"/>
      <c r="DF184" s="155"/>
      <c r="DG184" s="155"/>
      <c r="DH184" s="155"/>
      <c r="DI184" s="155"/>
      <c r="DJ184" s="155"/>
      <c r="DK184" s="155"/>
      <c r="DL184" s="155"/>
      <c r="DM184" s="155"/>
      <c r="DN184" s="155"/>
      <c r="DO184" s="155"/>
      <c r="DP184" s="155"/>
      <c r="DQ184" s="155"/>
      <c r="DR184" s="155"/>
    </row>
    <row r="185" spans="1:122" ht="17.149999999999999" customHeight="1" thickBot="1" x14ac:dyDescent="0.35">
      <c r="A185" s="219"/>
      <c r="B185" s="155"/>
      <c r="C185" s="658" t="s">
        <v>60</v>
      </c>
      <c r="D185" s="659"/>
      <c r="E185" s="659"/>
      <c r="F185" s="659"/>
      <c r="G185" s="659"/>
      <c r="H185" s="659"/>
      <c r="I185" s="660"/>
      <c r="J185" s="17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  <c r="AA185" s="155"/>
      <c r="AB185" s="155"/>
      <c r="AC185" s="155"/>
      <c r="AD185" s="155"/>
      <c r="AE185" s="155"/>
      <c r="AF185" s="155"/>
      <c r="AG185" s="155"/>
      <c r="AH185" s="155"/>
      <c r="AI185" s="155"/>
      <c r="AJ185" s="155"/>
      <c r="AK185" s="155"/>
      <c r="AL185" s="155"/>
      <c r="AM185" s="155"/>
      <c r="AN185" s="155"/>
      <c r="AO185" s="155"/>
      <c r="AP185" s="155"/>
      <c r="AQ185" s="155"/>
      <c r="AR185" s="155"/>
      <c r="AS185" s="155"/>
      <c r="AT185" s="155"/>
      <c r="AU185" s="155"/>
      <c r="AV185" s="155"/>
      <c r="AW185" s="155"/>
      <c r="AX185" s="155"/>
      <c r="AY185" s="155"/>
      <c r="AZ185" s="155"/>
      <c r="BA185" s="155"/>
      <c r="BB185" s="155"/>
      <c r="BC185" s="155"/>
      <c r="BD185" s="155"/>
      <c r="BE185" s="155"/>
      <c r="BF185" s="155"/>
      <c r="BG185" s="155"/>
      <c r="BH185" s="155"/>
      <c r="BI185" s="155"/>
      <c r="BJ185" s="155"/>
      <c r="BK185" s="155"/>
      <c r="BL185" s="155"/>
      <c r="BM185" s="155"/>
      <c r="BN185" s="155"/>
      <c r="BO185" s="155"/>
      <c r="BP185" s="155"/>
      <c r="BQ185" s="155"/>
      <c r="BR185" s="155"/>
      <c r="BS185" s="155"/>
      <c r="BT185" s="155"/>
      <c r="BU185" s="155"/>
      <c r="BV185" s="155"/>
      <c r="BW185" s="155"/>
      <c r="BX185" s="155"/>
      <c r="BY185" s="155"/>
      <c r="BZ185" s="155"/>
      <c r="CA185" s="155"/>
      <c r="CB185" s="155"/>
      <c r="CC185" s="155"/>
      <c r="CD185" s="155"/>
      <c r="CE185" s="155"/>
      <c r="CF185" s="155"/>
      <c r="CG185" s="155"/>
      <c r="CH185" s="155"/>
      <c r="CI185" s="155"/>
      <c r="CJ185" s="155"/>
      <c r="CK185" s="155"/>
      <c r="CL185" s="155"/>
      <c r="CM185" s="155"/>
      <c r="CN185" s="155"/>
      <c r="CO185" s="155"/>
      <c r="CP185" s="155"/>
      <c r="CQ185" s="155"/>
      <c r="CR185" s="155"/>
      <c r="CS185" s="155"/>
      <c r="CT185" s="155"/>
      <c r="CU185" s="155"/>
      <c r="CV185" s="155"/>
      <c r="CW185" s="155"/>
      <c r="CX185" s="155"/>
      <c r="CY185" s="155"/>
      <c r="CZ185" s="155"/>
      <c r="DA185" s="155"/>
      <c r="DB185" s="155"/>
      <c r="DC185" s="155"/>
      <c r="DD185" s="155"/>
      <c r="DE185" s="155"/>
      <c r="DF185" s="155"/>
      <c r="DG185" s="155"/>
      <c r="DH185" s="155"/>
      <c r="DI185" s="155"/>
      <c r="DJ185" s="155"/>
      <c r="DK185" s="155"/>
      <c r="DL185" s="155"/>
      <c r="DM185" s="155"/>
      <c r="DN185" s="155"/>
      <c r="DO185" s="155"/>
      <c r="DP185" s="155"/>
      <c r="DQ185" s="155"/>
      <c r="DR185" s="155"/>
    </row>
    <row r="186" spans="1:122" ht="34.5" customHeight="1" x14ac:dyDescent="0.3">
      <c r="A186" s="219"/>
      <c r="B186" s="155"/>
      <c r="C186" s="592"/>
      <c r="D186" s="611"/>
      <c r="E186" s="611"/>
      <c r="F186" s="611"/>
      <c r="G186" s="611"/>
      <c r="H186" s="611"/>
      <c r="I186" s="593"/>
      <c r="J186" s="175"/>
      <c r="K186" s="155"/>
      <c r="L186" s="155"/>
      <c r="M186" s="155"/>
      <c r="N186" s="155"/>
      <c r="O186" s="155"/>
      <c r="P186" s="155"/>
      <c r="Q186" s="155"/>
      <c r="R186" s="155"/>
      <c r="S186" s="155"/>
      <c r="T186" s="155"/>
      <c r="U186" s="155"/>
      <c r="V186" s="155"/>
      <c r="W186" s="155"/>
      <c r="X186" s="155"/>
      <c r="Y186" s="155"/>
      <c r="Z186" s="155"/>
      <c r="AA186" s="155"/>
      <c r="AB186" s="155"/>
      <c r="AC186" s="155"/>
      <c r="AD186" s="155"/>
      <c r="AE186" s="155"/>
      <c r="AF186" s="155"/>
      <c r="AG186" s="155"/>
      <c r="AH186" s="155"/>
      <c r="AI186" s="155"/>
      <c r="AJ186" s="155"/>
      <c r="AK186" s="155"/>
      <c r="AL186" s="155"/>
      <c r="AM186" s="155"/>
      <c r="AN186" s="155"/>
      <c r="AO186" s="155"/>
      <c r="AP186" s="155"/>
      <c r="AQ186" s="155"/>
      <c r="AR186" s="155"/>
      <c r="AS186" s="155"/>
      <c r="AT186" s="155"/>
      <c r="AU186" s="155"/>
      <c r="AV186" s="155"/>
      <c r="AW186" s="155"/>
      <c r="AX186" s="155"/>
      <c r="AY186" s="155"/>
      <c r="AZ186" s="155"/>
      <c r="BA186" s="155"/>
      <c r="BB186" s="155"/>
      <c r="BC186" s="155"/>
      <c r="BD186" s="155"/>
      <c r="BE186" s="155"/>
      <c r="BF186" s="155"/>
      <c r="BG186" s="155"/>
      <c r="BH186" s="155"/>
      <c r="BI186" s="155"/>
      <c r="BJ186" s="155"/>
      <c r="BK186" s="155"/>
      <c r="BL186" s="155"/>
      <c r="BM186" s="155"/>
      <c r="BN186" s="155"/>
      <c r="BO186" s="155"/>
      <c r="BP186" s="155"/>
      <c r="BQ186" s="155"/>
      <c r="BR186" s="155"/>
      <c r="BS186" s="155"/>
      <c r="BT186" s="155"/>
      <c r="BU186" s="155"/>
      <c r="BV186" s="155"/>
      <c r="BW186" s="155"/>
      <c r="BX186" s="155"/>
      <c r="BY186" s="155"/>
      <c r="BZ186" s="155"/>
      <c r="CA186" s="155"/>
      <c r="CB186" s="155"/>
      <c r="CC186" s="155"/>
      <c r="CD186" s="155"/>
      <c r="CE186" s="155"/>
      <c r="CF186" s="155"/>
      <c r="CG186" s="155"/>
      <c r="CH186" s="155"/>
      <c r="CI186" s="155"/>
      <c r="CJ186" s="155"/>
      <c r="CK186" s="155"/>
      <c r="CL186" s="155"/>
      <c r="CM186" s="155"/>
      <c r="CN186" s="155"/>
      <c r="CO186" s="155"/>
      <c r="CP186" s="155"/>
      <c r="CQ186" s="155"/>
      <c r="CR186" s="155"/>
      <c r="CS186" s="155"/>
      <c r="CT186" s="155"/>
      <c r="CU186" s="155"/>
      <c r="CV186" s="155"/>
      <c r="CW186" s="155"/>
      <c r="CX186" s="155"/>
      <c r="CY186" s="155"/>
      <c r="CZ186" s="155"/>
      <c r="DA186" s="155"/>
      <c r="DB186" s="155"/>
      <c r="DC186" s="155"/>
      <c r="DD186" s="155"/>
      <c r="DE186" s="155"/>
      <c r="DF186" s="155"/>
      <c r="DG186" s="155"/>
      <c r="DH186" s="155"/>
      <c r="DI186" s="155"/>
      <c r="DJ186" s="155"/>
      <c r="DK186" s="155"/>
      <c r="DL186" s="155"/>
      <c r="DM186" s="155"/>
      <c r="DN186" s="155"/>
      <c r="DO186" s="155"/>
      <c r="DP186" s="155"/>
      <c r="DQ186" s="155"/>
      <c r="DR186" s="155"/>
    </row>
    <row r="187" spans="1:122" ht="17.149999999999999" customHeight="1" x14ac:dyDescent="0.3">
      <c r="A187" s="219"/>
      <c r="B187" s="155"/>
      <c r="C187" s="323"/>
      <c r="D187" s="323"/>
      <c r="E187" s="323"/>
      <c r="F187" s="323"/>
      <c r="G187" s="323"/>
      <c r="H187" s="323"/>
      <c r="I187" s="323"/>
      <c r="J187" s="17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  <c r="U187" s="155"/>
      <c r="V187" s="155"/>
      <c r="W187" s="155"/>
      <c r="X187" s="155"/>
      <c r="Y187" s="155"/>
      <c r="Z187" s="155"/>
      <c r="AA187" s="155"/>
      <c r="AB187" s="155"/>
      <c r="AC187" s="155"/>
      <c r="AD187" s="155"/>
      <c r="AE187" s="155"/>
      <c r="AF187" s="155"/>
      <c r="AG187" s="155"/>
      <c r="AH187" s="155"/>
      <c r="AI187" s="155"/>
      <c r="AJ187" s="155"/>
      <c r="AK187" s="155"/>
      <c r="AL187" s="155"/>
      <c r="AM187" s="155"/>
      <c r="AN187" s="155"/>
      <c r="AO187" s="155"/>
      <c r="AP187" s="155"/>
      <c r="AQ187" s="155"/>
      <c r="AR187" s="155"/>
      <c r="AS187" s="155"/>
      <c r="AT187" s="155"/>
      <c r="AU187" s="155"/>
      <c r="AV187" s="155"/>
      <c r="AW187" s="155"/>
      <c r="AX187" s="155"/>
      <c r="AY187" s="155"/>
      <c r="AZ187" s="155"/>
      <c r="BA187" s="155"/>
      <c r="BB187" s="155"/>
      <c r="BC187" s="155"/>
      <c r="BD187" s="155"/>
      <c r="BE187" s="155"/>
      <c r="BF187" s="155"/>
      <c r="BG187" s="155"/>
      <c r="BH187" s="155"/>
      <c r="BI187" s="155"/>
      <c r="BJ187" s="155"/>
      <c r="BK187" s="155"/>
      <c r="BL187" s="155"/>
      <c r="BM187" s="155"/>
      <c r="BN187" s="155"/>
      <c r="BO187" s="155"/>
      <c r="BP187" s="155"/>
      <c r="BQ187" s="155"/>
      <c r="BR187" s="155"/>
      <c r="BS187" s="155"/>
      <c r="BT187" s="155"/>
      <c r="BU187" s="155"/>
      <c r="BV187" s="155"/>
      <c r="BW187" s="155"/>
      <c r="BX187" s="155"/>
      <c r="BY187" s="155"/>
      <c r="BZ187" s="155"/>
      <c r="CA187" s="155"/>
      <c r="CB187" s="155"/>
      <c r="CC187" s="155"/>
      <c r="CD187" s="155"/>
      <c r="CE187" s="155"/>
      <c r="CF187" s="155"/>
      <c r="CG187" s="155"/>
      <c r="CH187" s="155"/>
      <c r="CI187" s="155"/>
      <c r="CJ187" s="155"/>
      <c r="CK187" s="155"/>
      <c r="CL187" s="155"/>
      <c r="CM187" s="155"/>
      <c r="CN187" s="155"/>
      <c r="CO187" s="155"/>
      <c r="CP187" s="155"/>
      <c r="CQ187" s="155"/>
      <c r="CR187" s="155"/>
      <c r="CS187" s="155"/>
      <c r="CT187" s="155"/>
      <c r="CU187" s="155"/>
      <c r="CV187" s="155"/>
      <c r="CW187" s="155"/>
      <c r="CX187" s="155"/>
      <c r="CY187" s="155"/>
      <c r="CZ187" s="155"/>
      <c r="DA187" s="155"/>
      <c r="DB187" s="155"/>
      <c r="DC187" s="155"/>
      <c r="DD187" s="155"/>
      <c r="DE187" s="155"/>
      <c r="DF187" s="155"/>
      <c r="DG187" s="155"/>
      <c r="DH187" s="155"/>
      <c r="DI187" s="155"/>
      <c r="DJ187" s="155"/>
      <c r="DK187" s="155"/>
      <c r="DL187" s="155"/>
      <c r="DM187" s="155"/>
      <c r="DN187" s="155"/>
      <c r="DO187" s="155"/>
      <c r="DP187" s="155"/>
      <c r="DQ187" s="155"/>
      <c r="DR187" s="155"/>
    </row>
    <row r="188" spans="1:122" ht="17.149999999999999" customHeight="1" x14ac:dyDescent="0.3">
      <c r="A188" s="155"/>
      <c r="B188" s="324" t="s">
        <v>175</v>
      </c>
      <c r="C188" s="323"/>
      <c r="D188" s="323"/>
      <c r="E188" s="313" t="str">
        <f>G168</f>
        <v>2022-23</v>
      </c>
      <c r="F188" s="313" t="str">
        <f>H168</f>
        <v>2023-24</v>
      </c>
      <c r="G188" s="313" t="str">
        <f>I168</f>
        <v>2024-25</v>
      </c>
      <c r="H188" s="492"/>
      <c r="I188" s="413"/>
      <c r="J188" s="17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  <c r="U188" s="155"/>
      <c r="V188" s="155"/>
      <c r="W188" s="155"/>
      <c r="X188" s="155"/>
      <c r="Y188" s="155"/>
      <c r="Z188" s="155"/>
      <c r="AA188" s="155"/>
      <c r="AB188" s="155"/>
      <c r="AC188" s="155"/>
      <c r="AD188" s="155"/>
      <c r="AE188" s="155"/>
      <c r="AF188" s="155"/>
      <c r="AG188" s="155"/>
      <c r="AH188" s="155"/>
      <c r="AI188" s="155"/>
      <c r="AJ188" s="155"/>
      <c r="AK188" s="155"/>
      <c r="AL188" s="155"/>
      <c r="AM188" s="155"/>
      <c r="AN188" s="155"/>
      <c r="AO188" s="155"/>
      <c r="AP188" s="155"/>
      <c r="AQ188" s="155"/>
      <c r="AR188" s="155"/>
      <c r="AS188" s="155"/>
      <c r="AT188" s="155"/>
      <c r="AU188" s="155"/>
      <c r="AV188" s="155"/>
      <c r="AW188" s="155"/>
      <c r="AX188" s="155"/>
      <c r="AY188" s="155"/>
      <c r="AZ188" s="155"/>
      <c r="BA188" s="155"/>
      <c r="BB188" s="155"/>
      <c r="BC188" s="155"/>
      <c r="BD188" s="155"/>
      <c r="BE188" s="155"/>
      <c r="BF188" s="155"/>
      <c r="BG188" s="155"/>
      <c r="BH188" s="155"/>
      <c r="BI188" s="155"/>
      <c r="BJ188" s="155"/>
      <c r="BK188" s="155"/>
      <c r="BL188" s="155"/>
      <c r="BM188" s="155"/>
      <c r="BN188" s="155"/>
      <c r="BO188" s="155"/>
      <c r="BP188" s="155"/>
      <c r="BQ188" s="155"/>
      <c r="BR188" s="155"/>
      <c r="BS188" s="155"/>
      <c r="BT188" s="155"/>
      <c r="BU188" s="155"/>
      <c r="BV188" s="155"/>
      <c r="BW188" s="155"/>
      <c r="BX188" s="155"/>
      <c r="BY188" s="155"/>
      <c r="BZ188" s="155"/>
      <c r="CA188" s="155"/>
      <c r="CB188" s="155"/>
      <c r="CC188" s="155"/>
      <c r="CD188" s="155"/>
      <c r="CE188" s="155"/>
      <c r="CF188" s="155"/>
      <c r="CG188" s="155"/>
      <c r="CH188" s="155"/>
      <c r="CI188" s="155"/>
      <c r="CJ188" s="155"/>
      <c r="CK188" s="155"/>
      <c r="CL188" s="155"/>
      <c r="CM188" s="155"/>
      <c r="CN188" s="155"/>
      <c r="CO188" s="155"/>
      <c r="CP188" s="155"/>
      <c r="CQ188" s="155"/>
      <c r="CR188" s="155"/>
      <c r="CS188" s="155"/>
      <c r="CT188" s="155"/>
      <c r="CU188" s="155"/>
      <c r="CV188" s="155"/>
      <c r="CW188" s="155"/>
      <c r="CX188" s="155"/>
      <c r="CY188" s="155"/>
      <c r="CZ188" s="155"/>
      <c r="DA188" s="155"/>
      <c r="DB188" s="155"/>
      <c r="DC188" s="155"/>
      <c r="DD188" s="155"/>
      <c r="DE188" s="155"/>
      <c r="DF188" s="155"/>
      <c r="DG188" s="155"/>
      <c r="DH188" s="155"/>
      <c r="DI188" s="155"/>
      <c r="DJ188" s="155"/>
      <c r="DK188" s="155"/>
      <c r="DL188" s="155"/>
      <c r="DM188" s="155"/>
      <c r="DN188" s="155"/>
      <c r="DO188" s="155"/>
      <c r="DP188" s="155"/>
      <c r="DQ188" s="155"/>
      <c r="DR188" s="155"/>
    </row>
    <row r="189" spans="1:122" ht="17.149999999999999" customHeight="1" x14ac:dyDescent="0.3">
      <c r="A189" s="219"/>
      <c r="B189" s="239" t="s">
        <v>171</v>
      </c>
      <c r="C189" s="325"/>
      <c r="D189" s="325"/>
      <c r="E189" s="509">
        <v>539444</v>
      </c>
      <c r="F189" s="509"/>
      <c r="G189" s="509"/>
      <c r="H189" s="546"/>
      <c r="I189" s="547"/>
      <c r="J189" s="17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  <c r="U189" s="155"/>
      <c r="V189" s="155"/>
      <c r="W189" s="155"/>
      <c r="X189" s="155"/>
      <c r="Y189" s="155"/>
      <c r="Z189" s="155"/>
      <c r="AA189" s="155"/>
      <c r="AB189" s="155"/>
      <c r="AC189" s="155"/>
      <c r="AD189" s="155"/>
      <c r="AE189" s="155"/>
      <c r="AF189" s="155"/>
      <c r="AG189" s="155"/>
      <c r="AH189" s="155"/>
      <c r="AI189" s="155"/>
      <c r="AJ189" s="155"/>
      <c r="AK189" s="155"/>
      <c r="AL189" s="155"/>
      <c r="AM189" s="155"/>
      <c r="AN189" s="155"/>
      <c r="AO189" s="155"/>
      <c r="AP189" s="155"/>
      <c r="AQ189" s="155"/>
      <c r="AR189" s="155"/>
      <c r="AS189" s="155"/>
      <c r="AT189" s="155"/>
      <c r="AU189" s="155"/>
      <c r="AV189" s="155"/>
      <c r="AW189" s="155"/>
      <c r="AX189" s="155"/>
      <c r="AY189" s="155"/>
      <c r="AZ189" s="155"/>
      <c r="BA189" s="155"/>
      <c r="BB189" s="155"/>
      <c r="BC189" s="155"/>
      <c r="BD189" s="155"/>
      <c r="BE189" s="155"/>
      <c r="BF189" s="155"/>
      <c r="BG189" s="155"/>
      <c r="BH189" s="155"/>
      <c r="BI189" s="155"/>
      <c r="BJ189" s="155"/>
      <c r="BK189" s="155"/>
      <c r="BL189" s="155"/>
      <c r="BM189" s="155"/>
      <c r="BN189" s="155"/>
      <c r="BO189" s="155"/>
      <c r="BP189" s="155"/>
      <c r="BQ189" s="155"/>
      <c r="BR189" s="155"/>
      <c r="BS189" s="155"/>
      <c r="BT189" s="155"/>
      <c r="BU189" s="155"/>
      <c r="BV189" s="155"/>
      <c r="BW189" s="155"/>
      <c r="BX189" s="155"/>
      <c r="BY189" s="155"/>
      <c r="BZ189" s="155"/>
      <c r="CA189" s="155"/>
      <c r="CB189" s="155"/>
      <c r="CC189" s="155"/>
      <c r="CD189" s="155"/>
      <c r="CE189" s="155"/>
      <c r="CF189" s="155"/>
      <c r="CG189" s="155"/>
      <c r="CH189" s="155"/>
      <c r="CI189" s="155"/>
      <c r="CJ189" s="155"/>
      <c r="CK189" s="155"/>
      <c r="CL189" s="155"/>
      <c r="CM189" s="155"/>
      <c r="CN189" s="155"/>
      <c r="CO189" s="155"/>
      <c r="CP189" s="155"/>
      <c r="CQ189" s="155"/>
      <c r="CR189" s="155"/>
      <c r="CS189" s="155"/>
      <c r="CT189" s="155"/>
      <c r="CU189" s="155"/>
      <c r="CV189" s="155"/>
      <c r="CW189" s="155"/>
      <c r="CX189" s="155"/>
      <c r="CY189" s="155"/>
      <c r="CZ189" s="155"/>
      <c r="DA189" s="155"/>
      <c r="DB189" s="155"/>
      <c r="DC189" s="155"/>
      <c r="DD189" s="155"/>
      <c r="DE189" s="155"/>
      <c r="DF189" s="155"/>
      <c r="DG189" s="155"/>
      <c r="DH189" s="155"/>
      <c r="DI189" s="155"/>
      <c r="DJ189" s="155"/>
      <c r="DK189" s="155"/>
      <c r="DL189" s="155"/>
      <c r="DM189" s="155"/>
      <c r="DN189" s="155"/>
      <c r="DO189" s="155"/>
      <c r="DP189" s="155"/>
      <c r="DQ189" s="155"/>
      <c r="DR189" s="155"/>
    </row>
    <row r="190" spans="1:122" ht="17.149999999999999" customHeight="1" x14ac:dyDescent="0.3">
      <c r="A190" s="219"/>
      <c r="B190" s="239" t="s">
        <v>143</v>
      </c>
      <c r="C190" s="325"/>
      <c r="D190" s="325"/>
      <c r="E190" s="510">
        <f>Data!C73</f>
        <v>539444</v>
      </c>
      <c r="F190" s="510">
        <f>Data!D73</f>
        <v>0</v>
      </c>
      <c r="G190" s="510">
        <f>Data!E73</f>
        <v>0</v>
      </c>
      <c r="H190" s="546"/>
      <c r="I190" s="547"/>
      <c r="J190" s="17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55"/>
      <c r="W190" s="155"/>
      <c r="X190" s="155"/>
      <c r="Y190" s="155"/>
      <c r="Z190" s="155"/>
      <c r="AA190" s="155"/>
      <c r="AB190" s="155"/>
      <c r="AC190" s="155"/>
      <c r="AD190" s="155"/>
      <c r="AE190" s="155"/>
      <c r="AF190" s="155"/>
      <c r="AG190" s="155"/>
      <c r="AH190" s="155"/>
      <c r="AI190" s="155"/>
      <c r="AJ190" s="155"/>
      <c r="AK190" s="155"/>
      <c r="AL190" s="155"/>
      <c r="AM190" s="155"/>
      <c r="AN190" s="155"/>
      <c r="AO190" s="155"/>
      <c r="AP190" s="155"/>
      <c r="AQ190" s="155"/>
      <c r="AR190" s="155"/>
      <c r="AS190" s="155"/>
      <c r="AT190" s="155"/>
      <c r="AU190" s="155"/>
      <c r="AV190" s="155"/>
      <c r="AW190" s="155"/>
      <c r="AX190" s="155"/>
      <c r="AY190" s="155"/>
      <c r="AZ190" s="155"/>
      <c r="BA190" s="155"/>
      <c r="BB190" s="155"/>
      <c r="BC190" s="155"/>
      <c r="BD190" s="155"/>
      <c r="BE190" s="155"/>
      <c r="BF190" s="155"/>
      <c r="BG190" s="155"/>
      <c r="BH190" s="155"/>
      <c r="BI190" s="155"/>
      <c r="BJ190" s="155"/>
      <c r="BK190" s="155"/>
      <c r="BL190" s="155"/>
      <c r="BM190" s="155"/>
      <c r="BN190" s="155"/>
      <c r="BO190" s="155"/>
      <c r="BP190" s="155"/>
      <c r="BQ190" s="155"/>
      <c r="BR190" s="155"/>
      <c r="BS190" s="155"/>
      <c r="BT190" s="155"/>
      <c r="BU190" s="155"/>
      <c r="BV190" s="155"/>
      <c r="BW190" s="155"/>
      <c r="BX190" s="155"/>
      <c r="BY190" s="155"/>
      <c r="BZ190" s="155"/>
      <c r="CA190" s="155"/>
      <c r="CB190" s="155"/>
      <c r="CC190" s="155"/>
      <c r="CD190" s="155"/>
      <c r="CE190" s="155"/>
      <c r="CF190" s="155"/>
      <c r="CG190" s="155"/>
      <c r="CH190" s="155"/>
      <c r="CI190" s="155"/>
      <c r="CJ190" s="155"/>
      <c r="CK190" s="155"/>
      <c r="CL190" s="155"/>
      <c r="CM190" s="155"/>
      <c r="CN190" s="155"/>
      <c r="CO190" s="155"/>
      <c r="CP190" s="155"/>
      <c r="CQ190" s="155"/>
      <c r="CR190" s="155"/>
      <c r="CS190" s="155"/>
      <c r="CT190" s="155"/>
      <c r="CU190" s="155"/>
      <c r="CV190" s="155"/>
      <c r="CW190" s="155"/>
      <c r="CX190" s="155"/>
      <c r="CY190" s="155"/>
      <c r="CZ190" s="155"/>
      <c r="DA190" s="155"/>
      <c r="DB190" s="155"/>
      <c r="DC190" s="155"/>
      <c r="DD190" s="155"/>
      <c r="DE190" s="155"/>
      <c r="DF190" s="155"/>
      <c r="DG190" s="155"/>
      <c r="DH190" s="155"/>
      <c r="DI190" s="155"/>
      <c r="DJ190" s="155"/>
      <c r="DK190" s="155"/>
      <c r="DL190" s="155"/>
      <c r="DM190" s="155"/>
      <c r="DN190" s="155"/>
      <c r="DO190" s="155"/>
      <c r="DP190" s="155"/>
      <c r="DQ190" s="155"/>
      <c r="DR190" s="155"/>
    </row>
    <row r="191" spans="1:122" ht="17.149999999999999" customHeight="1" x14ac:dyDescent="0.3">
      <c r="A191" s="219"/>
      <c r="B191" s="239"/>
      <c r="C191" s="534" t="s">
        <v>34</v>
      </c>
      <c r="D191" s="325"/>
      <c r="E191" s="532">
        <f>E190-E189</f>
        <v>0</v>
      </c>
      <c r="F191" s="532">
        <f>F190-F189</f>
        <v>0</v>
      </c>
      <c r="G191" s="532">
        <f>G190-G189</f>
        <v>0</v>
      </c>
      <c r="H191" s="546"/>
      <c r="I191" s="547"/>
      <c r="J191" s="17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  <c r="AA191" s="155"/>
      <c r="AB191" s="155"/>
      <c r="AC191" s="155"/>
      <c r="AD191" s="155"/>
      <c r="AE191" s="155"/>
      <c r="AF191" s="155"/>
      <c r="AG191" s="155"/>
      <c r="AH191" s="155"/>
      <c r="AI191" s="155"/>
      <c r="AJ191" s="155"/>
      <c r="AK191" s="155"/>
      <c r="AL191" s="155"/>
      <c r="AM191" s="155"/>
      <c r="AN191" s="155"/>
      <c r="AO191" s="155"/>
      <c r="AP191" s="155"/>
      <c r="AQ191" s="155"/>
      <c r="AR191" s="155"/>
      <c r="AS191" s="155"/>
      <c r="AT191" s="155"/>
      <c r="AU191" s="155"/>
      <c r="AV191" s="155"/>
      <c r="AW191" s="155"/>
      <c r="AX191" s="155"/>
      <c r="AY191" s="155"/>
      <c r="AZ191" s="155"/>
      <c r="BA191" s="155"/>
      <c r="BB191" s="155"/>
      <c r="BC191" s="155"/>
      <c r="BD191" s="155"/>
      <c r="BE191" s="155"/>
      <c r="BF191" s="155"/>
      <c r="BG191" s="155"/>
      <c r="BH191" s="155"/>
      <c r="BI191" s="155"/>
      <c r="BJ191" s="155"/>
      <c r="BK191" s="155"/>
      <c r="BL191" s="155"/>
      <c r="BM191" s="155"/>
      <c r="BN191" s="155"/>
      <c r="BO191" s="155"/>
      <c r="BP191" s="155"/>
      <c r="BQ191" s="155"/>
      <c r="BR191" s="155"/>
      <c r="BS191" s="155"/>
      <c r="BT191" s="155"/>
      <c r="BU191" s="155"/>
      <c r="BV191" s="155"/>
      <c r="BW191" s="155"/>
      <c r="BX191" s="155"/>
      <c r="BY191" s="155"/>
      <c r="BZ191" s="155"/>
      <c r="CA191" s="155"/>
      <c r="CB191" s="155"/>
      <c r="CC191" s="155"/>
      <c r="CD191" s="155"/>
      <c r="CE191" s="155"/>
      <c r="CF191" s="155"/>
      <c r="CG191" s="155"/>
      <c r="CH191" s="155"/>
      <c r="CI191" s="155"/>
      <c r="CJ191" s="155"/>
      <c r="CK191" s="155"/>
      <c r="CL191" s="155"/>
      <c r="CM191" s="155"/>
      <c r="CN191" s="155"/>
      <c r="CO191" s="155"/>
      <c r="CP191" s="155"/>
      <c r="CQ191" s="155"/>
      <c r="CR191" s="155"/>
      <c r="CS191" s="155"/>
      <c r="CT191" s="155"/>
      <c r="CU191" s="155"/>
      <c r="CV191" s="155"/>
      <c r="CW191" s="155"/>
      <c r="CX191" s="155"/>
      <c r="CY191" s="155"/>
      <c r="CZ191" s="155"/>
      <c r="DA191" s="155"/>
      <c r="DB191" s="155"/>
      <c r="DC191" s="155"/>
      <c r="DD191" s="155"/>
      <c r="DE191" s="155"/>
      <c r="DF191" s="155"/>
      <c r="DG191" s="155"/>
      <c r="DH191" s="155"/>
      <c r="DI191" s="155"/>
      <c r="DJ191" s="155"/>
      <c r="DK191" s="155"/>
      <c r="DL191" s="155"/>
      <c r="DM191" s="155"/>
      <c r="DN191" s="155"/>
      <c r="DO191" s="155"/>
      <c r="DP191" s="155"/>
      <c r="DQ191" s="155"/>
      <c r="DR191" s="155"/>
    </row>
    <row r="192" spans="1:122" ht="17.149999999999999" customHeight="1" x14ac:dyDescent="0.3">
      <c r="A192" s="219"/>
      <c r="B192" s="324" t="s">
        <v>244</v>
      </c>
      <c r="C192" s="534"/>
      <c r="D192" s="325"/>
      <c r="E192" s="533">
        <f>E191/C50</f>
        <v>0</v>
      </c>
      <c r="F192" s="533">
        <f>F191/C51</f>
        <v>0</v>
      </c>
      <c r="G192" s="533">
        <f>G191/C52</f>
        <v>0</v>
      </c>
      <c r="H192" s="546"/>
      <c r="I192" s="547"/>
      <c r="J192" s="17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5"/>
      <c r="W192" s="155"/>
      <c r="X192" s="155"/>
      <c r="Y192" s="155"/>
      <c r="Z192" s="155"/>
      <c r="AA192" s="155"/>
      <c r="AB192" s="155"/>
      <c r="AC192" s="155"/>
      <c r="AD192" s="155"/>
      <c r="AE192" s="155"/>
      <c r="AF192" s="155"/>
      <c r="AG192" s="155"/>
      <c r="AH192" s="155"/>
      <c r="AI192" s="155"/>
      <c r="AJ192" s="155"/>
      <c r="AK192" s="155"/>
      <c r="AL192" s="155"/>
      <c r="AM192" s="155"/>
      <c r="AN192" s="155"/>
      <c r="AO192" s="155"/>
      <c r="AP192" s="155"/>
      <c r="AQ192" s="155"/>
      <c r="AR192" s="155"/>
      <c r="AS192" s="155"/>
      <c r="AT192" s="155"/>
      <c r="AU192" s="155"/>
      <c r="AV192" s="155"/>
      <c r="AW192" s="155"/>
      <c r="AX192" s="155"/>
      <c r="AY192" s="155"/>
      <c r="AZ192" s="155"/>
      <c r="BA192" s="155"/>
      <c r="BB192" s="155"/>
      <c r="BC192" s="155"/>
      <c r="BD192" s="155"/>
      <c r="BE192" s="155"/>
      <c r="BF192" s="155"/>
      <c r="BG192" s="155"/>
      <c r="BH192" s="155"/>
      <c r="BI192" s="155"/>
      <c r="BJ192" s="155"/>
      <c r="BK192" s="155"/>
      <c r="BL192" s="155"/>
      <c r="BM192" s="155"/>
      <c r="BN192" s="155"/>
      <c r="BO192" s="155"/>
      <c r="BP192" s="155"/>
      <c r="BQ192" s="155"/>
      <c r="BR192" s="155"/>
      <c r="BS192" s="155"/>
      <c r="BT192" s="155"/>
      <c r="BU192" s="155"/>
      <c r="BV192" s="155"/>
      <c r="BW192" s="155"/>
      <c r="BX192" s="155"/>
      <c r="BY192" s="155"/>
      <c r="BZ192" s="155"/>
      <c r="CA192" s="155"/>
      <c r="CB192" s="155"/>
      <c r="CC192" s="155"/>
      <c r="CD192" s="155"/>
      <c r="CE192" s="155"/>
      <c r="CF192" s="155"/>
      <c r="CG192" s="155"/>
      <c r="CH192" s="155"/>
      <c r="CI192" s="155"/>
      <c r="CJ192" s="155"/>
      <c r="CK192" s="155"/>
      <c r="CL192" s="155"/>
      <c r="CM192" s="155"/>
      <c r="CN192" s="155"/>
      <c r="CO192" s="155"/>
      <c r="CP192" s="155"/>
      <c r="CQ192" s="155"/>
      <c r="CR192" s="155"/>
      <c r="CS192" s="155"/>
      <c r="CT192" s="155"/>
      <c r="CU192" s="155"/>
      <c r="CV192" s="155"/>
      <c r="CW192" s="155"/>
      <c r="CX192" s="155"/>
      <c r="CY192" s="155"/>
      <c r="CZ192" s="155"/>
      <c r="DA192" s="155"/>
      <c r="DB192" s="155"/>
      <c r="DC192" s="155"/>
      <c r="DD192" s="155"/>
      <c r="DE192" s="155"/>
      <c r="DF192" s="155"/>
      <c r="DG192" s="155"/>
      <c r="DH192" s="155"/>
      <c r="DI192" s="155"/>
      <c r="DJ192" s="155"/>
      <c r="DK192" s="155"/>
      <c r="DL192" s="155"/>
      <c r="DM192" s="155"/>
      <c r="DN192" s="155"/>
      <c r="DO192" s="155"/>
      <c r="DP192" s="155"/>
      <c r="DQ192" s="155"/>
      <c r="DR192" s="155"/>
    </row>
    <row r="193" spans="1:122" ht="17.149999999999999" customHeight="1" thickBot="1" x14ac:dyDescent="0.35">
      <c r="A193" s="219"/>
      <c r="B193" s="239"/>
      <c r="C193" s="325"/>
      <c r="D193" s="325"/>
      <c r="E193" s="325"/>
      <c r="F193" s="325"/>
      <c r="G193" s="325"/>
      <c r="H193" s="325"/>
      <c r="I193" s="325"/>
      <c r="J193" s="17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  <c r="U193" s="155"/>
      <c r="V193" s="155"/>
      <c r="W193" s="155"/>
      <c r="X193" s="155"/>
      <c r="Y193" s="155"/>
      <c r="Z193" s="155"/>
      <c r="AA193" s="155"/>
      <c r="AB193" s="155"/>
      <c r="AC193" s="155"/>
      <c r="AD193" s="155"/>
      <c r="AE193" s="155"/>
      <c r="AF193" s="155"/>
      <c r="AG193" s="155"/>
      <c r="AH193" s="155"/>
      <c r="AI193" s="155"/>
      <c r="AJ193" s="155"/>
      <c r="AK193" s="155"/>
      <c r="AL193" s="155"/>
      <c r="AM193" s="155"/>
      <c r="AN193" s="155"/>
      <c r="AO193" s="155"/>
      <c r="AP193" s="155"/>
      <c r="AQ193" s="155"/>
      <c r="AR193" s="155"/>
      <c r="AS193" s="155"/>
      <c r="AT193" s="155"/>
      <c r="AU193" s="155"/>
      <c r="AV193" s="155"/>
      <c r="AW193" s="155"/>
      <c r="AX193" s="155"/>
      <c r="AY193" s="155"/>
      <c r="AZ193" s="155"/>
      <c r="BA193" s="155"/>
      <c r="BB193" s="155"/>
      <c r="BC193" s="155"/>
      <c r="BD193" s="155"/>
      <c r="BE193" s="155"/>
      <c r="BF193" s="155"/>
      <c r="BG193" s="155"/>
      <c r="BH193" s="155"/>
      <c r="BI193" s="155"/>
      <c r="BJ193" s="155"/>
      <c r="BK193" s="155"/>
      <c r="BL193" s="155"/>
      <c r="BM193" s="155"/>
      <c r="BN193" s="155"/>
      <c r="BO193" s="155"/>
      <c r="BP193" s="155"/>
      <c r="BQ193" s="155"/>
      <c r="BR193" s="155"/>
      <c r="BS193" s="155"/>
      <c r="BT193" s="155"/>
      <c r="BU193" s="155"/>
      <c r="BV193" s="155"/>
      <c r="BW193" s="155"/>
      <c r="BX193" s="155"/>
      <c r="BY193" s="155"/>
      <c r="BZ193" s="155"/>
      <c r="CA193" s="155"/>
      <c r="CB193" s="155"/>
      <c r="CC193" s="155"/>
      <c r="CD193" s="155"/>
      <c r="CE193" s="155"/>
      <c r="CF193" s="155"/>
      <c r="CG193" s="155"/>
      <c r="CH193" s="155"/>
      <c r="CI193" s="155"/>
      <c r="CJ193" s="155"/>
      <c r="CK193" s="155"/>
      <c r="CL193" s="155"/>
      <c r="CM193" s="155"/>
      <c r="CN193" s="155"/>
      <c r="CO193" s="155"/>
      <c r="CP193" s="155"/>
      <c r="CQ193" s="155"/>
      <c r="CR193" s="155"/>
      <c r="CS193" s="155"/>
      <c r="CT193" s="155"/>
      <c r="CU193" s="155"/>
      <c r="CV193" s="155"/>
      <c r="CW193" s="155"/>
      <c r="CX193" s="155"/>
      <c r="CY193" s="155"/>
      <c r="CZ193" s="155"/>
      <c r="DA193" s="155"/>
      <c r="DB193" s="155"/>
      <c r="DC193" s="155"/>
      <c r="DD193" s="155"/>
      <c r="DE193" s="155"/>
      <c r="DF193" s="155"/>
      <c r="DG193" s="155"/>
      <c r="DH193" s="155"/>
      <c r="DI193" s="155"/>
      <c r="DJ193" s="155"/>
      <c r="DK193" s="155"/>
      <c r="DL193" s="155"/>
      <c r="DM193" s="155"/>
      <c r="DN193" s="155"/>
      <c r="DO193" s="155"/>
      <c r="DP193" s="155"/>
      <c r="DQ193" s="155"/>
      <c r="DR193" s="155"/>
    </row>
    <row r="194" spans="1:122" ht="17.149999999999999" customHeight="1" thickBot="1" x14ac:dyDescent="0.35">
      <c r="A194" s="219"/>
      <c r="B194" s="155"/>
      <c r="C194" s="658" t="s">
        <v>60</v>
      </c>
      <c r="D194" s="659"/>
      <c r="E194" s="659"/>
      <c r="F194" s="659"/>
      <c r="G194" s="659"/>
      <c r="H194" s="659"/>
      <c r="I194" s="660"/>
      <c r="J194" s="17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5"/>
      <c r="U194" s="155"/>
      <c r="V194" s="155"/>
      <c r="W194" s="155"/>
      <c r="X194" s="155"/>
      <c r="Y194" s="155"/>
      <c r="Z194" s="155"/>
      <c r="AA194" s="155"/>
      <c r="AB194" s="155"/>
      <c r="AC194" s="155"/>
      <c r="AD194" s="155"/>
      <c r="AE194" s="155"/>
      <c r="AF194" s="155"/>
      <c r="AG194" s="155"/>
      <c r="AH194" s="155"/>
      <c r="AI194" s="155"/>
      <c r="AJ194" s="155"/>
      <c r="AK194" s="155"/>
      <c r="AL194" s="155"/>
      <c r="AM194" s="155"/>
      <c r="AN194" s="155"/>
      <c r="AO194" s="155"/>
      <c r="AP194" s="155"/>
      <c r="AQ194" s="155"/>
      <c r="AR194" s="155"/>
      <c r="AS194" s="155"/>
      <c r="AT194" s="155"/>
      <c r="AU194" s="155"/>
      <c r="AV194" s="155"/>
      <c r="AW194" s="155"/>
      <c r="AX194" s="155"/>
      <c r="AY194" s="155"/>
      <c r="AZ194" s="155"/>
      <c r="BA194" s="155"/>
      <c r="BB194" s="155"/>
      <c r="BC194" s="155"/>
      <c r="BD194" s="155"/>
      <c r="BE194" s="155"/>
      <c r="BF194" s="155"/>
      <c r="BG194" s="155"/>
      <c r="BH194" s="155"/>
      <c r="BI194" s="155"/>
      <c r="BJ194" s="155"/>
      <c r="BK194" s="155"/>
      <c r="BL194" s="155"/>
      <c r="BM194" s="155"/>
      <c r="BN194" s="155"/>
      <c r="BO194" s="155"/>
      <c r="BP194" s="155"/>
      <c r="BQ194" s="155"/>
      <c r="BR194" s="155"/>
      <c r="BS194" s="155"/>
      <c r="BT194" s="155"/>
      <c r="BU194" s="155"/>
      <c r="BV194" s="155"/>
      <c r="BW194" s="155"/>
      <c r="BX194" s="155"/>
      <c r="BY194" s="155"/>
      <c r="BZ194" s="155"/>
      <c r="CA194" s="155"/>
      <c r="CB194" s="155"/>
      <c r="CC194" s="155"/>
      <c r="CD194" s="155"/>
      <c r="CE194" s="155"/>
      <c r="CF194" s="155"/>
      <c r="CG194" s="155"/>
      <c r="CH194" s="155"/>
      <c r="CI194" s="155"/>
      <c r="CJ194" s="155"/>
      <c r="CK194" s="155"/>
      <c r="CL194" s="155"/>
      <c r="CM194" s="155"/>
      <c r="CN194" s="155"/>
      <c r="CO194" s="155"/>
      <c r="CP194" s="155"/>
      <c r="CQ194" s="155"/>
      <c r="CR194" s="155"/>
      <c r="CS194" s="155"/>
      <c r="CT194" s="155"/>
      <c r="CU194" s="155"/>
      <c r="CV194" s="155"/>
      <c r="CW194" s="155"/>
      <c r="CX194" s="155"/>
      <c r="CY194" s="155"/>
      <c r="CZ194" s="155"/>
      <c r="DA194" s="155"/>
      <c r="DB194" s="155"/>
      <c r="DC194" s="155"/>
      <c r="DD194" s="155"/>
      <c r="DE194" s="155"/>
      <c r="DF194" s="155"/>
      <c r="DG194" s="155"/>
      <c r="DH194" s="155"/>
      <c r="DI194" s="155"/>
      <c r="DJ194" s="155"/>
      <c r="DK194" s="155"/>
      <c r="DL194" s="155"/>
      <c r="DM194" s="155"/>
      <c r="DN194" s="155"/>
      <c r="DO194" s="155"/>
      <c r="DP194" s="155"/>
      <c r="DQ194" s="155"/>
      <c r="DR194" s="155"/>
    </row>
    <row r="195" spans="1:122" ht="61.5" customHeight="1" x14ac:dyDescent="0.3">
      <c r="A195" s="219"/>
      <c r="B195" s="155"/>
      <c r="C195" s="633"/>
      <c r="D195" s="634"/>
      <c r="E195" s="634"/>
      <c r="F195" s="634"/>
      <c r="G195" s="634"/>
      <c r="H195" s="634"/>
      <c r="I195" s="635"/>
      <c r="J195" s="17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  <c r="U195" s="155"/>
      <c r="V195" s="155"/>
      <c r="W195" s="155"/>
      <c r="X195" s="155"/>
      <c r="Y195" s="155"/>
      <c r="Z195" s="155"/>
      <c r="AA195" s="155"/>
      <c r="AB195" s="155"/>
      <c r="AC195" s="155"/>
      <c r="AD195" s="155"/>
      <c r="AE195" s="155"/>
      <c r="AF195" s="155"/>
      <c r="AG195" s="155"/>
      <c r="AH195" s="155"/>
      <c r="AI195" s="155"/>
      <c r="AJ195" s="155"/>
      <c r="AK195" s="155"/>
      <c r="AL195" s="155"/>
      <c r="AM195" s="155"/>
      <c r="AN195" s="155"/>
      <c r="AO195" s="155"/>
      <c r="AP195" s="155"/>
      <c r="AQ195" s="155"/>
      <c r="AR195" s="155"/>
      <c r="AS195" s="155"/>
      <c r="AT195" s="155"/>
      <c r="AU195" s="155"/>
      <c r="AV195" s="155"/>
      <c r="AW195" s="155"/>
      <c r="AX195" s="155"/>
      <c r="AY195" s="155"/>
      <c r="AZ195" s="155"/>
      <c r="BA195" s="155"/>
      <c r="BB195" s="155"/>
      <c r="BC195" s="155"/>
      <c r="BD195" s="155"/>
      <c r="BE195" s="155"/>
      <c r="BF195" s="155"/>
      <c r="BG195" s="155"/>
      <c r="BH195" s="155"/>
      <c r="BI195" s="155"/>
      <c r="BJ195" s="155"/>
      <c r="BK195" s="155"/>
      <c r="BL195" s="155"/>
      <c r="BM195" s="155"/>
      <c r="BN195" s="155"/>
      <c r="BO195" s="155"/>
      <c r="BP195" s="155"/>
      <c r="BQ195" s="155"/>
      <c r="BR195" s="155"/>
      <c r="BS195" s="155"/>
      <c r="BT195" s="155"/>
      <c r="BU195" s="155"/>
      <c r="BV195" s="155"/>
      <c r="BW195" s="155"/>
      <c r="BX195" s="155"/>
      <c r="BY195" s="155"/>
      <c r="BZ195" s="155"/>
      <c r="CA195" s="155"/>
      <c r="CB195" s="155"/>
      <c r="CC195" s="155"/>
      <c r="CD195" s="155"/>
      <c r="CE195" s="155"/>
      <c r="CF195" s="155"/>
      <c r="CG195" s="155"/>
      <c r="CH195" s="155"/>
      <c r="CI195" s="155"/>
      <c r="CJ195" s="155"/>
      <c r="CK195" s="155"/>
      <c r="CL195" s="155"/>
      <c r="CM195" s="155"/>
      <c r="CN195" s="155"/>
      <c r="CO195" s="155"/>
      <c r="CP195" s="155"/>
      <c r="CQ195" s="155"/>
      <c r="CR195" s="155"/>
      <c r="CS195" s="155"/>
      <c r="CT195" s="155"/>
      <c r="CU195" s="155"/>
      <c r="CV195" s="155"/>
      <c r="CW195" s="155"/>
      <c r="CX195" s="155"/>
      <c r="CY195" s="155"/>
      <c r="CZ195" s="155"/>
      <c r="DA195" s="155"/>
      <c r="DB195" s="155"/>
      <c r="DC195" s="155"/>
      <c r="DD195" s="155"/>
      <c r="DE195" s="155"/>
      <c r="DF195" s="155"/>
      <c r="DG195" s="155"/>
      <c r="DH195" s="155"/>
      <c r="DI195" s="155"/>
      <c r="DJ195" s="155"/>
      <c r="DK195" s="155"/>
      <c r="DL195" s="155"/>
      <c r="DM195" s="155"/>
      <c r="DN195" s="155"/>
      <c r="DO195" s="155"/>
      <c r="DP195" s="155"/>
      <c r="DQ195" s="155"/>
      <c r="DR195" s="155"/>
    </row>
    <row r="196" spans="1:122" s="24" customFormat="1" ht="17.149999999999999" customHeight="1" x14ac:dyDescent="0.3">
      <c r="A196" s="327"/>
      <c r="B196" s="215"/>
      <c r="C196" s="323"/>
      <c r="D196" s="323"/>
      <c r="E196" s="323"/>
      <c r="F196" s="323"/>
      <c r="G196" s="323"/>
      <c r="H196" s="323"/>
      <c r="I196" s="323"/>
      <c r="J196" s="328"/>
      <c r="K196" s="215"/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  <c r="AC196" s="215"/>
      <c r="AD196" s="215"/>
      <c r="AE196" s="215"/>
      <c r="AF196" s="215"/>
      <c r="AG196" s="215"/>
      <c r="AH196" s="215"/>
      <c r="AI196" s="215"/>
      <c r="AJ196" s="215"/>
      <c r="AK196" s="215"/>
      <c r="AL196" s="215"/>
      <c r="AM196" s="215"/>
      <c r="AN196" s="215"/>
      <c r="AO196" s="215"/>
      <c r="AP196" s="215"/>
      <c r="AQ196" s="215"/>
      <c r="AR196" s="215"/>
      <c r="AS196" s="215"/>
      <c r="AT196" s="215"/>
      <c r="AU196" s="215"/>
      <c r="AV196" s="215"/>
      <c r="AW196" s="215"/>
      <c r="AX196" s="215"/>
      <c r="AY196" s="215"/>
      <c r="AZ196" s="215"/>
      <c r="BA196" s="215"/>
      <c r="BB196" s="215"/>
      <c r="BC196" s="215"/>
      <c r="BD196" s="215"/>
      <c r="BE196" s="215"/>
      <c r="BF196" s="215"/>
      <c r="BG196" s="215"/>
      <c r="BH196" s="215"/>
      <c r="BI196" s="215"/>
      <c r="BJ196" s="215"/>
      <c r="BK196" s="215"/>
      <c r="BL196" s="215"/>
      <c r="BM196" s="215"/>
      <c r="BN196" s="215"/>
      <c r="BO196" s="215"/>
      <c r="BP196" s="215"/>
      <c r="BQ196" s="215"/>
      <c r="BR196" s="215"/>
      <c r="BS196" s="215"/>
      <c r="BT196" s="215"/>
      <c r="BU196" s="215"/>
      <c r="BV196" s="215"/>
      <c r="BW196" s="215"/>
      <c r="BX196" s="215"/>
      <c r="BY196" s="215"/>
      <c r="BZ196" s="215"/>
      <c r="CA196" s="215"/>
      <c r="CB196" s="215"/>
      <c r="CC196" s="215"/>
      <c r="CD196" s="215"/>
      <c r="CE196" s="215"/>
      <c r="CF196" s="215"/>
      <c r="CG196" s="215"/>
      <c r="CH196" s="215"/>
      <c r="CI196" s="215"/>
      <c r="CJ196" s="215"/>
      <c r="CK196" s="215"/>
      <c r="CL196" s="215"/>
      <c r="CM196" s="215"/>
      <c r="CN196" s="215"/>
      <c r="CO196" s="215"/>
      <c r="CP196" s="215"/>
      <c r="CQ196" s="215"/>
      <c r="CR196" s="215"/>
      <c r="CS196" s="215"/>
      <c r="CT196" s="215"/>
      <c r="CU196" s="215"/>
      <c r="CV196" s="215"/>
      <c r="CW196" s="215"/>
      <c r="CX196" s="215"/>
      <c r="CY196" s="215"/>
      <c r="CZ196" s="215"/>
      <c r="DA196" s="215"/>
      <c r="DB196" s="215"/>
      <c r="DC196" s="215"/>
      <c r="DD196" s="215"/>
      <c r="DE196" s="215"/>
      <c r="DF196" s="215"/>
      <c r="DG196" s="215"/>
      <c r="DH196" s="215"/>
      <c r="DI196" s="215"/>
      <c r="DJ196" s="215"/>
      <c r="DK196" s="215"/>
      <c r="DL196" s="215"/>
      <c r="DM196" s="215"/>
      <c r="DN196" s="215"/>
      <c r="DO196" s="215"/>
      <c r="DP196" s="215"/>
      <c r="DQ196" s="215"/>
      <c r="DR196" s="215"/>
    </row>
    <row r="197" spans="1:122" ht="17.149999999999999" customHeight="1" x14ac:dyDescent="0.3">
      <c r="A197" s="11"/>
      <c r="B197" s="11" t="s">
        <v>176</v>
      </c>
      <c r="C197" s="141"/>
      <c r="D197" s="141"/>
      <c r="E197" s="141"/>
      <c r="F197" s="141"/>
      <c r="G197" s="141"/>
      <c r="H197" s="141"/>
      <c r="I197" s="141"/>
    </row>
    <row r="198" spans="1:122" ht="17.149999999999999" customHeight="1" x14ac:dyDescent="0.3">
      <c r="A198" s="11"/>
      <c r="C198" s="141"/>
      <c r="D198" s="141"/>
      <c r="E198" s="141"/>
      <c r="F198" s="141"/>
      <c r="G198" s="141"/>
      <c r="H198" s="141"/>
      <c r="I198" s="141"/>
    </row>
    <row r="199" spans="1:122" ht="17.149999999999999" customHeight="1" x14ac:dyDescent="0.3">
      <c r="A199" s="11"/>
      <c r="C199" s="596" t="s">
        <v>76</v>
      </c>
      <c r="D199" s="596"/>
      <c r="E199" s="596"/>
      <c r="F199" s="596"/>
      <c r="G199" s="596"/>
      <c r="H199" s="596"/>
      <c r="I199" s="482">
        <f>Data!C86</f>
        <v>0</v>
      </c>
    </row>
    <row r="200" spans="1:122" ht="17.149999999999999" customHeight="1" x14ac:dyDescent="0.3">
      <c r="A200" s="11"/>
      <c r="C200" s="444"/>
      <c r="D200" s="444"/>
      <c r="E200" s="444"/>
      <c r="F200" s="444"/>
      <c r="G200" s="444"/>
      <c r="H200" s="444"/>
      <c r="I200" s="444"/>
    </row>
    <row r="201" spans="1:122" ht="17.149999999999999" customHeight="1" x14ac:dyDescent="0.3">
      <c r="A201" s="11"/>
      <c r="C201" s="34" t="s">
        <v>172</v>
      </c>
      <c r="D201" s="444"/>
      <c r="E201" s="444"/>
      <c r="F201" s="444"/>
      <c r="G201" s="444"/>
      <c r="H201" s="444"/>
      <c r="I201" s="444"/>
    </row>
    <row r="202" spans="1:122" ht="17.149999999999999" customHeight="1" x14ac:dyDescent="0.3">
      <c r="A202" s="11"/>
      <c r="C202" s="690" t="str">
        <f>T(Data!C88)</f>
        <v>El Dorado SELPA</v>
      </c>
      <c r="D202" s="691"/>
      <c r="E202" s="691"/>
      <c r="F202" s="691"/>
      <c r="G202" s="692"/>
      <c r="H202" s="444"/>
      <c r="I202" s="483"/>
    </row>
    <row r="203" spans="1:122" ht="17.149999999999999" customHeight="1" x14ac:dyDescent="0.3">
      <c r="A203" s="11"/>
      <c r="C203" s="444"/>
      <c r="D203" s="444"/>
      <c r="E203" s="444"/>
      <c r="F203" s="444"/>
      <c r="G203" s="444"/>
      <c r="H203" s="444"/>
      <c r="I203" s="483"/>
    </row>
    <row r="204" spans="1:122" ht="17.149999999999999" customHeight="1" x14ac:dyDescent="0.3">
      <c r="A204" s="11"/>
      <c r="C204" s="444"/>
      <c r="D204" s="444"/>
      <c r="E204" s="444"/>
      <c r="F204" s="444"/>
      <c r="G204" s="444"/>
      <c r="H204" s="444"/>
      <c r="I204" s="483"/>
    </row>
    <row r="205" spans="1:122" ht="17.149999999999999" customHeight="1" x14ac:dyDescent="0.3">
      <c r="A205" s="11"/>
      <c r="C205" s="444"/>
      <c r="D205" s="444"/>
      <c r="E205" s="537" t="str">
        <f>F244</f>
        <v>2022-23</v>
      </c>
      <c r="F205" s="537" t="str">
        <f>G244</f>
        <v>2023-24</v>
      </c>
      <c r="G205" s="537" t="str">
        <f>H244</f>
        <v>2024-25</v>
      </c>
      <c r="I205" s="444"/>
    </row>
    <row r="206" spans="1:122" ht="17.149999999999999" customHeight="1" x14ac:dyDescent="0.3">
      <c r="A206" s="11"/>
      <c r="C206" s="444" t="s">
        <v>147</v>
      </c>
      <c r="D206" s="444"/>
      <c r="E206" s="484">
        <f>Data!C89</f>
        <v>1658770</v>
      </c>
      <c r="F206" s="484">
        <f>Data!D89</f>
        <v>0</v>
      </c>
      <c r="G206" s="484">
        <f>Data!E89</f>
        <v>0</v>
      </c>
      <c r="I206" s="444"/>
    </row>
    <row r="207" spans="1:122" ht="17.149999999999999" customHeight="1" x14ac:dyDescent="0.3">
      <c r="A207" s="11"/>
      <c r="C207" s="34" t="s">
        <v>149</v>
      </c>
      <c r="D207" s="485"/>
      <c r="E207" s="484">
        <f>Data!C90</f>
        <v>541999</v>
      </c>
      <c r="F207" s="484">
        <f>Data!D90</f>
        <v>0</v>
      </c>
      <c r="G207" s="484">
        <f>Data!E90</f>
        <v>0</v>
      </c>
      <c r="I207" s="485"/>
    </row>
    <row r="208" spans="1:122" ht="17.149999999999999" customHeight="1" x14ac:dyDescent="0.3">
      <c r="A208" s="11"/>
      <c r="C208" s="34" t="s">
        <v>148</v>
      </c>
      <c r="D208" s="444"/>
      <c r="E208" s="484">
        <f>Data!C91</f>
        <v>0</v>
      </c>
      <c r="F208" s="484">
        <f>Data!D91</f>
        <v>0</v>
      </c>
      <c r="G208" s="484">
        <f>Data!E91</f>
        <v>0</v>
      </c>
      <c r="I208" s="444"/>
    </row>
    <row r="209" spans="1:122" ht="17.149999999999999" customHeight="1" thickBot="1" x14ac:dyDescent="0.35">
      <c r="A209" s="11"/>
      <c r="C209" s="34" t="s">
        <v>150</v>
      </c>
      <c r="D209" s="444"/>
      <c r="E209" s="486">
        <f>Data!C92</f>
        <v>2200769</v>
      </c>
      <c r="F209" s="486">
        <f>Data!D92</f>
        <v>0</v>
      </c>
      <c r="G209" s="486">
        <f>Data!E92</f>
        <v>0</v>
      </c>
      <c r="I209" s="444"/>
    </row>
    <row r="210" spans="1:122" ht="17.149999999999999" customHeight="1" thickTop="1" thickBot="1" x14ac:dyDescent="0.35">
      <c r="A210" s="11"/>
      <c r="C210" s="34" t="s">
        <v>151</v>
      </c>
      <c r="D210" s="444"/>
      <c r="E210" s="487">
        <f>Data!C93</f>
        <v>2500932.64</v>
      </c>
      <c r="F210" s="487">
        <f>Data!D93</f>
        <v>0</v>
      </c>
      <c r="G210" s="487">
        <f>Data!E93</f>
        <v>0</v>
      </c>
      <c r="I210" s="444"/>
    </row>
    <row r="211" spans="1:122" ht="17.149999999999999" customHeight="1" thickTop="1" thickBot="1" x14ac:dyDescent="0.35">
      <c r="A211" s="11"/>
      <c r="D211" s="141"/>
      <c r="E211" s="141"/>
      <c r="F211" s="141"/>
      <c r="G211" s="141"/>
      <c r="H211" s="141"/>
      <c r="I211" s="141"/>
    </row>
    <row r="212" spans="1:122" ht="17.149999999999999" customHeight="1" thickBot="1" x14ac:dyDescent="0.35">
      <c r="A212" s="11"/>
      <c r="C212" s="646" t="s">
        <v>253</v>
      </c>
      <c r="D212" s="647"/>
      <c r="E212" s="647"/>
      <c r="F212" s="647"/>
      <c r="G212" s="647"/>
      <c r="H212" s="647"/>
      <c r="I212" s="648"/>
    </row>
    <row r="213" spans="1:122" ht="54.75" customHeight="1" x14ac:dyDescent="0.3">
      <c r="A213" s="11"/>
      <c r="C213" s="633"/>
      <c r="D213" s="634"/>
      <c r="E213" s="634"/>
      <c r="F213" s="634"/>
      <c r="G213" s="634"/>
      <c r="H213" s="634"/>
      <c r="I213" s="635"/>
    </row>
    <row r="214" spans="1:122" s="24" customFormat="1" ht="17.149999999999999" customHeight="1" x14ac:dyDescent="0.3">
      <c r="A214" s="327"/>
      <c r="B214" s="342"/>
      <c r="C214" s="323"/>
      <c r="D214" s="323"/>
      <c r="E214" s="323"/>
      <c r="F214" s="323"/>
      <c r="G214" s="323"/>
      <c r="H214" s="323"/>
      <c r="I214" s="323"/>
      <c r="J214" s="328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15"/>
      <c r="AT214" s="215"/>
      <c r="AU214" s="215"/>
      <c r="AV214" s="215"/>
      <c r="AW214" s="215"/>
      <c r="AX214" s="215"/>
      <c r="AY214" s="215"/>
      <c r="AZ214" s="215"/>
      <c r="BA214" s="215"/>
      <c r="BB214" s="215"/>
      <c r="BC214" s="215"/>
      <c r="BD214" s="215"/>
      <c r="BE214" s="215"/>
      <c r="BF214" s="215"/>
      <c r="BG214" s="215"/>
      <c r="BH214" s="215"/>
      <c r="BI214" s="215"/>
      <c r="BJ214" s="215"/>
      <c r="BK214" s="215"/>
      <c r="BL214" s="215"/>
      <c r="BM214" s="215"/>
      <c r="BN214" s="215"/>
      <c r="BO214" s="215"/>
      <c r="BP214" s="215"/>
      <c r="BQ214" s="215"/>
      <c r="BR214" s="215"/>
      <c r="BS214" s="215"/>
      <c r="BT214" s="215"/>
      <c r="BU214" s="215"/>
      <c r="BV214" s="215"/>
      <c r="BW214" s="215"/>
      <c r="BX214" s="215"/>
      <c r="BY214" s="215"/>
      <c r="BZ214" s="215"/>
      <c r="CA214" s="215"/>
      <c r="CB214" s="215"/>
      <c r="CC214" s="215"/>
      <c r="CD214" s="215"/>
      <c r="CE214" s="215"/>
      <c r="CF214" s="215"/>
      <c r="CG214" s="215"/>
      <c r="CH214" s="215"/>
      <c r="CI214" s="215"/>
      <c r="CJ214" s="215"/>
      <c r="CK214" s="215"/>
      <c r="CL214" s="215"/>
      <c r="CM214" s="215"/>
      <c r="CN214" s="215"/>
      <c r="CO214" s="215"/>
      <c r="CP214" s="215"/>
      <c r="CQ214" s="215"/>
      <c r="CR214" s="215"/>
      <c r="CS214" s="215"/>
      <c r="CT214" s="215"/>
      <c r="CU214" s="215"/>
      <c r="CV214" s="215"/>
      <c r="CW214" s="215"/>
      <c r="CX214" s="215"/>
      <c r="CY214" s="215"/>
      <c r="CZ214" s="215"/>
      <c r="DA214" s="215"/>
      <c r="DB214" s="215"/>
      <c r="DC214" s="215"/>
      <c r="DD214" s="215"/>
      <c r="DE214" s="215"/>
      <c r="DF214" s="215"/>
      <c r="DG214" s="215"/>
      <c r="DH214" s="215"/>
      <c r="DI214" s="215"/>
      <c r="DJ214" s="215"/>
      <c r="DK214" s="215"/>
      <c r="DL214" s="215"/>
      <c r="DM214" s="215"/>
      <c r="DN214" s="215"/>
      <c r="DO214" s="215"/>
      <c r="DP214" s="215"/>
      <c r="DQ214" s="215"/>
      <c r="DR214" s="215"/>
    </row>
    <row r="215" spans="1:122" s="24" customFormat="1" ht="17.149999999999999" customHeight="1" x14ac:dyDescent="0.3">
      <c r="A215" s="327"/>
      <c r="B215" s="327" t="s">
        <v>177</v>
      </c>
      <c r="C215" s="323"/>
      <c r="D215" s="323"/>
      <c r="E215" s="323"/>
      <c r="F215" s="323"/>
      <c r="G215" s="323"/>
      <c r="H215" s="323"/>
      <c r="I215" s="323"/>
      <c r="J215" s="328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  <c r="AD215" s="215"/>
      <c r="AE215" s="215"/>
      <c r="AF215" s="215"/>
      <c r="AG215" s="215"/>
      <c r="AH215" s="215"/>
      <c r="AI215" s="215"/>
      <c r="AJ215" s="215"/>
      <c r="AK215" s="215"/>
      <c r="AL215" s="215"/>
      <c r="AM215" s="215"/>
      <c r="AN215" s="215"/>
      <c r="AO215" s="215"/>
      <c r="AP215" s="215"/>
      <c r="AQ215" s="215"/>
      <c r="AR215" s="215"/>
      <c r="AS215" s="215"/>
      <c r="AT215" s="215"/>
      <c r="AU215" s="215"/>
      <c r="AV215" s="215"/>
      <c r="AW215" s="215"/>
      <c r="AX215" s="215"/>
      <c r="AY215" s="215"/>
      <c r="AZ215" s="215"/>
      <c r="BA215" s="215"/>
      <c r="BB215" s="215"/>
      <c r="BC215" s="215"/>
      <c r="BD215" s="215"/>
      <c r="BE215" s="215"/>
      <c r="BF215" s="215"/>
      <c r="BG215" s="215"/>
      <c r="BH215" s="215"/>
      <c r="BI215" s="215"/>
      <c r="BJ215" s="215"/>
      <c r="BK215" s="215"/>
      <c r="BL215" s="215"/>
      <c r="BM215" s="215"/>
      <c r="BN215" s="215"/>
      <c r="BO215" s="215"/>
      <c r="BP215" s="215"/>
      <c r="BQ215" s="215"/>
      <c r="BR215" s="215"/>
      <c r="BS215" s="215"/>
      <c r="BT215" s="215"/>
      <c r="BU215" s="215"/>
      <c r="BV215" s="215"/>
      <c r="BW215" s="215"/>
      <c r="BX215" s="215"/>
      <c r="BY215" s="215"/>
      <c r="BZ215" s="215"/>
      <c r="CA215" s="215"/>
      <c r="CB215" s="215"/>
      <c r="CC215" s="215"/>
      <c r="CD215" s="215"/>
      <c r="CE215" s="215"/>
      <c r="CF215" s="215"/>
      <c r="CG215" s="215"/>
      <c r="CH215" s="215"/>
      <c r="CI215" s="215"/>
      <c r="CJ215" s="215"/>
      <c r="CK215" s="215"/>
      <c r="CL215" s="215"/>
      <c r="CM215" s="215"/>
      <c r="CN215" s="215"/>
      <c r="CO215" s="215"/>
      <c r="CP215" s="215"/>
      <c r="CQ215" s="215"/>
      <c r="CR215" s="215"/>
      <c r="CS215" s="215"/>
      <c r="CT215" s="215"/>
      <c r="CU215" s="215"/>
      <c r="CV215" s="215"/>
      <c r="CW215" s="215"/>
      <c r="CX215" s="215"/>
      <c r="CY215" s="215"/>
      <c r="CZ215" s="215"/>
      <c r="DA215" s="215"/>
      <c r="DB215" s="215"/>
      <c r="DC215" s="215"/>
      <c r="DD215" s="215"/>
      <c r="DE215" s="215"/>
      <c r="DF215" s="215"/>
      <c r="DG215" s="215"/>
      <c r="DH215" s="215"/>
      <c r="DI215" s="215"/>
      <c r="DJ215" s="215"/>
      <c r="DK215" s="215"/>
      <c r="DL215" s="215"/>
      <c r="DM215" s="215"/>
      <c r="DN215" s="215"/>
      <c r="DO215" s="215"/>
      <c r="DP215" s="215"/>
      <c r="DQ215" s="215"/>
      <c r="DR215" s="215"/>
    </row>
    <row r="216" spans="1:122" ht="17.149999999999999" customHeight="1" x14ac:dyDescent="0.3">
      <c r="A216" s="219"/>
      <c r="B216" s="343" t="s">
        <v>174</v>
      </c>
      <c r="C216" s="155"/>
      <c r="D216" s="155"/>
      <c r="E216" s="261"/>
      <c r="F216" s="310"/>
      <c r="G216" s="311"/>
      <c r="H216" s="311"/>
      <c r="I216" s="344"/>
      <c r="J216" s="175"/>
      <c r="K216" s="155"/>
      <c r="L216" s="155"/>
      <c r="M216" s="155"/>
      <c r="N216" s="155"/>
      <c r="O216" s="155"/>
      <c r="P216" s="155"/>
      <c r="Q216" s="155"/>
      <c r="R216" s="155"/>
      <c r="S216" s="155"/>
      <c r="T216" s="155"/>
      <c r="U216" s="155"/>
      <c r="V216" s="155"/>
      <c r="W216" s="155"/>
      <c r="X216" s="155"/>
      <c r="Y216" s="155"/>
      <c r="Z216" s="155"/>
      <c r="AA216" s="155"/>
      <c r="AB216" s="155"/>
      <c r="AC216" s="155"/>
      <c r="AD216" s="155"/>
      <c r="AE216" s="155"/>
      <c r="AF216" s="155"/>
      <c r="AG216" s="155"/>
      <c r="AH216" s="155"/>
      <c r="AI216" s="155"/>
      <c r="AJ216" s="155"/>
      <c r="AK216" s="155"/>
      <c r="AL216" s="155"/>
      <c r="AM216" s="155"/>
      <c r="AN216" s="155"/>
      <c r="AO216" s="155"/>
      <c r="AP216" s="155"/>
      <c r="AQ216" s="155"/>
      <c r="AR216" s="155"/>
      <c r="AS216" s="155"/>
      <c r="AT216" s="155"/>
      <c r="AU216" s="155"/>
      <c r="AV216" s="155"/>
      <c r="AW216" s="155"/>
      <c r="AX216" s="155"/>
      <c r="AY216" s="155"/>
      <c r="AZ216" s="155"/>
      <c r="BA216" s="155"/>
      <c r="BB216" s="155"/>
      <c r="BC216" s="155"/>
      <c r="BD216" s="155"/>
      <c r="BE216" s="155"/>
      <c r="BF216" s="155"/>
      <c r="BG216" s="155"/>
      <c r="BH216" s="155"/>
      <c r="BI216" s="155"/>
      <c r="BJ216" s="155"/>
      <c r="BK216" s="155"/>
      <c r="BL216" s="155"/>
      <c r="BM216" s="155"/>
      <c r="BN216" s="155"/>
      <c r="BO216" s="155"/>
      <c r="BP216" s="155"/>
      <c r="BQ216" s="155"/>
      <c r="BR216" s="155"/>
      <c r="BS216" s="155"/>
      <c r="BT216" s="155"/>
      <c r="BU216" s="155"/>
      <c r="BV216" s="155"/>
      <c r="BW216" s="155"/>
      <c r="BX216" s="155"/>
      <c r="BY216" s="155"/>
      <c r="BZ216" s="155"/>
      <c r="CA216" s="155"/>
      <c r="CB216" s="155"/>
      <c r="CC216" s="155"/>
      <c r="CD216" s="155"/>
      <c r="CE216" s="155"/>
      <c r="CF216" s="155"/>
      <c r="CG216" s="155"/>
      <c r="CH216" s="155"/>
      <c r="CI216" s="155"/>
      <c r="CJ216" s="155"/>
      <c r="CK216" s="155"/>
      <c r="CL216" s="155"/>
      <c r="CM216" s="155"/>
      <c r="CN216" s="155"/>
      <c r="CO216" s="155"/>
      <c r="CP216" s="155"/>
      <c r="CQ216" s="155"/>
      <c r="CR216" s="155"/>
      <c r="CS216" s="155"/>
      <c r="CT216" s="155"/>
      <c r="CU216" s="155"/>
      <c r="CV216" s="155"/>
      <c r="CW216" s="155"/>
      <c r="CX216" s="155"/>
      <c r="CY216" s="155"/>
      <c r="CZ216" s="155"/>
      <c r="DA216" s="155"/>
      <c r="DB216" s="155"/>
      <c r="DC216" s="155"/>
      <c r="DD216" s="155"/>
      <c r="DE216" s="155"/>
      <c r="DF216" s="155"/>
      <c r="DG216" s="155"/>
      <c r="DH216" s="155"/>
      <c r="DI216" s="155"/>
      <c r="DJ216" s="155"/>
      <c r="DK216" s="155"/>
      <c r="DL216" s="155"/>
      <c r="DM216" s="155"/>
      <c r="DN216" s="155"/>
      <c r="DO216" s="155"/>
      <c r="DP216" s="155"/>
      <c r="DQ216" s="155"/>
      <c r="DR216" s="155"/>
    </row>
    <row r="217" spans="1:122" ht="17.149999999999999" customHeight="1" x14ac:dyDescent="0.3">
      <c r="A217" s="219"/>
      <c r="B217" s="345"/>
      <c r="C217" s="638" t="s">
        <v>77</v>
      </c>
      <c r="D217" s="638"/>
      <c r="E217" s="638"/>
      <c r="F217" s="638"/>
      <c r="G217" s="638"/>
      <c r="H217" s="638"/>
      <c r="I217" s="688" t="s">
        <v>113</v>
      </c>
      <c r="J217" s="175"/>
      <c r="K217" s="155"/>
      <c r="L217" s="155"/>
      <c r="M217" s="155"/>
      <c r="N217" s="155"/>
      <c r="O217" s="155"/>
      <c r="P217" s="155"/>
      <c r="Q217" s="155"/>
      <c r="R217" s="155"/>
      <c r="S217" s="155"/>
      <c r="T217" s="155"/>
      <c r="U217" s="155"/>
      <c r="V217" s="155"/>
      <c r="W217" s="155"/>
      <c r="X217" s="155"/>
      <c r="Y217" s="155"/>
      <c r="Z217" s="155"/>
      <c r="AA217" s="155"/>
      <c r="AB217" s="155"/>
      <c r="AC217" s="155"/>
      <c r="AD217" s="155"/>
      <c r="AE217" s="155"/>
      <c r="AF217" s="155"/>
      <c r="AG217" s="155"/>
      <c r="AH217" s="155"/>
      <c r="AI217" s="155"/>
      <c r="AJ217" s="155"/>
      <c r="AK217" s="155"/>
      <c r="AL217" s="155"/>
      <c r="AM217" s="155"/>
      <c r="AN217" s="155"/>
      <c r="AO217" s="155"/>
      <c r="AP217" s="155"/>
      <c r="AQ217" s="155"/>
      <c r="AR217" s="155"/>
      <c r="AS217" s="155"/>
      <c r="AT217" s="155"/>
      <c r="AU217" s="155"/>
      <c r="AV217" s="155"/>
      <c r="AW217" s="155"/>
      <c r="AX217" s="155"/>
      <c r="AY217" s="155"/>
      <c r="AZ217" s="155"/>
      <c r="BA217" s="155"/>
      <c r="BB217" s="155"/>
      <c r="BC217" s="155"/>
      <c r="BD217" s="155"/>
      <c r="BE217" s="155"/>
      <c r="BF217" s="155"/>
      <c r="BG217" s="155"/>
      <c r="BH217" s="155"/>
      <c r="BI217" s="155"/>
      <c r="BJ217" s="155"/>
      <c r="BK217" s="155"/>
      <c r="BL217" s="155"/>
      <c r="BM217" s="155"/>
      <c r="BN217" s="155"/>
      <c r="BO217" s="155"/>
      <c r="BP217" s="155"/>
      <c r="BQ217" s="155"/>
      <c r="BR217" s="155"/>
      <c r="BS217" s="155"/>
      <c r="BT217" s="155"/>
      <c r="BU217" s="155"/>
      <c r="BV217" s="155"/>
      <c r="BW217" s="155"/>
      <c r="BX217" s="155"/>
      <c r="BY217" s="155"/>
      <c r="BZ217" s="155"/>
      <c r="CA217" s="155"/>
      <c r="CB217" s="155"/>
      <c r="CC217" s="155"/>
      <c r="CD217" s="155"/>
      <c r="CE217" s="155"/>
      <c r="CF217" s="155"/>
      <c r="CG217" s="155"/>
      <c r="CH217" s="155"/>
      <c r="CI217" s="155"/>
      <c r="CJ217" s="155"/>
      <c r="CK217" s="155"/>
      <c r="CL217" s="155"/>
      <c r="CM217" s="155"/>
      <c r="CN217" s="155"/>
      <c r="CO217" s="155"/>
      <c r="CP217" s="155"/>
      <c r="CQ217" s="155"/>
      <c r="CR217" s="155"/>
      <c r="CS217" s="155"/>
      <c r="CT217" s="155"/>
      <c r="CU217" s="155"/>
      <c r="CV217" s="155"/>
      <c r="CW217" s="155"/>
      <c r="CX217" s="155"/>
      <c r="CY217" s="155"/>
      <c r="CZ217" s="155"/>
      <c r="DA217" s="155"/>
      <c r="DB217" s="155"/>
      <c r="DC217" s="155"/>
      <c r="DD217" s="155"/>
      <c r="DE217" s="155"/>
      <c r="DF217" s="155"/>
      <c r="DG217" s="155"/>
      <c r="DH217" s="155"/>
      <c r="DI217" s="155"/>
      <c r="DJ217" s="155"/>
      <c r="DK217" s="155"/>
      <c r="DL217" s="155"/>
      <c r="DM217" s="155"/>
      <c r="DN217" s="155"/>
      <c r="DO217" s="155"/>
      <c r="DP217" s="155"/>
      <c r="DQ217" s="155"/>
      <c r="DR217" s="155"/>
    </row>
    <row r="218" spans="1:122" ht="17.149999999999999" customHeight="1" x14ac:dyDescent="0.3">
      <c r="A218" s="219"/>
      <c r="B218" s="345"/>
      <c r="C218" s="638"/>
      <c r="D218" s="638"/>
      <c r="E218" s="638"/>
      <c r="F218" s="638"/>
      <c r="G218" s="638"/>
      <c r="H218" s="638"/>
      <c r="I218" s="689"/>
      <c r="J218" s="17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  <c r="U218" s="155"/>
      <c r="V218" s="155"/>
      <c r="W218" s="155"/>
      <c r="X218" s="155"/>
      <c r="Y218" s="155"/>
      <c r="Z218" s="155"/>
      <c r="AA218" s="155"/>
      <c r="AB218" s="155"/>
      <c r="AC218" s="155"/>
      <c r="AD218" s="155"/>
      <c r="AE218" s="155"/>
      <c r="AF218" s="155"/>
      <c r="AG218" s="155"/>
      <c r="AH218" s="155"/>
      <c r="AI218" s="155"/>
      <c r="AJ218" s="155"/>
      <c r="AK218" s="155"/>
      <c r="AL218" s="155"/>
      <c r="AM218" s="155"/>
      <c r="AN218" s="155"/>
      <c r="AO218" s="155"/>
      <c r="AP218" s="155"/>
      <c r="AQ218" s="155"/>
      <c r="AR218" s="155"/>
      <c r="AS218" s="155"/>
      <c r="AT218" s="155"/>
      <c r="AU218" s="155"/>
      <c r="AV218" s="155"/>
      <c r="AW218" s="155"/>
      <c r="AX218" s="155"/>
      <c r="AY218" s="155"/>
      <c r="AZ218" s="155"/>
      <c r="BA218" s="155"/>
      <c r="BB218" s="155"/>
      <c r="BC218" s="155"/>
      <c r="BD218" s="155"/>
      <c r="BE218" s="155"/>
      <c r="BF218" s="155"/>
      <c r="BG218" s="155"/>
      <c r="BH218" s="155"/>
      <c r="BI218" s="155"/>
      <c r="BJ218" s="155"/>
      <c r="BK218" s="155"/>
      <c r="BL218" s="155"/>
      <c r="BM218" s="155"/>
      <c r="BN218" s="155"/>
      <c r="BO218" s="155"/>
      <c r="BP218" s="155"/>
      <c r="BQ218" s="155"/>
      <c r="BR218" s="155"/>
      <c r="BS218" s="155"/>
      <c r="BT218" s="155"/>
      <c r="BU218" s="155"/>
      <c r="BV218" s="155"/>
      <c r="BW218" s="155"/>
      <c r="BX218" s="155"/>
      <c r="BY218" s="155"/>
      <c r="BZ218" s="155"/>
      <c r="CA218" s="155"/>
      <c r="CB218" s="155"/>
      <c r="CC218" s="155"/>
      <c r="CD218" s="155"/>
      <c r="CE218" s="155"/>
      <c r="CF218" s="155"/>
      <c r="CG218" s="155"/>
      <c r="CH218" s="155"/>
      <c r="CI218" s="155"/>
      <c r="CJ218" s="155"/>
      <c r="CK218" s="155"/>
      <c r="CL218" s="155"/>
      <c r="CM218" s="155"/>
      <c r="CN218" s="155"/>
      <c r="CO218" s="155"/>
      <c r="CP218" s="155"/>
      <c r="CQ218" s="155"/>
      <c r="CR218" s="155"/>
      <c r="CS218" s="155"/>
      <c r="CT218" s="155"/>
      <c r="CU218" s="155"/>
      <c r="CV218" s="155"/>
      <c r="CW218" s="155"/>
      <c r="CX218" s="155"/>
      <c r="CY218" s="155"/>
      <c r="CZ218" s="155"/>
      <c r="DA218" s="155"/>
      <c r="DB218" s="155"/>
      <c r="DC218" s="155"/>
      <c r="DD218" s="155"/>
      <c r="DE218" s="155"/>
      <c r="DF218" s="155"/>
      <c r="DG218" s="155"/>
      <c r="DH218" s="155"/>
      <c r="DI218" s="155"/>
      <c r="DJ218" s="155"/>
      <c r="DK218" s="155"/>
      <c r="DL218" s="155"/>
      <c r="DM218" s="155"/>
      <c r="DN218" s="155"/>
      <c r="DO218" s="155"/>
      <c r="DP218" s="155"/>
      <c r="DQ218" s="155"/>
      <c r="DR218" s="155"/>
    </row>
    <row r="219" spans="1:122" ht="17.149999999999999" customHeight="1" x14ac:dyDescent="0.3">
      <c r="A219" s="219"/>
      <c r="B219" s="345"/>
      <c r="C219" s="346"/>
      <c r="D219" s="346"/>
      <c r="E219" s="346"/>
      <c r="F219" s="346"/>
      <c r="G219" s="346"/>
      <c r="H219" s="346"/>
      <c r="I219" s="347"/>
      <c r="J219" s="17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  <c r="AA219" s="155"/>
      <c r="AB219" s="155"/>
      <c r="AC219" s="155"/>
      <c r="AD219" s="155"/>
      <c r="AE219" s="155"/>
      <c r="AF219" s="155"/>
      <c r="AG219" s="155"/>
      <c r="AH219" s="155"/>
      <c r="AI219" s="155"/>
      <c r="AJ219" s="155"/>
      <c r="AK219" s="155"/>
      <c r="AL219" s="155"/>
      <c r="AM219" s="155"/>
      <c r="AN219" s="155"/>
      <c r="AO219" s="155"/>
      <c r="AP219" s="155"/>
      <c r="AQ219" s="155"/>
      <c r="AR219" s="155"/>
      <c r="AS219" s="155"/>
      <c r="AT219" s="155"/>
      <c r="AU219" s="155"/>
      <c r="AV219" s="155"/>
      <c r="AW219" s="155"/>
      <c r="AX219" s="155"/>
      <c r="AY219" s="155"/>
      <c r="AZ219" s="155"/>
      <c r="BA219" s="155"/>
      <c r="BB219" s="155"/>
      <c r="BC219" s="155"/>
      <c r="BD219" s="155"/>
      <c r="BE219" s="155"/>
      <c r="BF219" s="155"/>
      <c r="BG219" s="155"/>
      <c r="BH219" s="155"/>
      <c r="BI219" s="155"/>
      <c r="BJ219" s="155"/>
      <c r="BK219" s="155"/>
      <c r="BL219" s="155"/>
      <c r="BM219" s="155"/>
      <c r="BN219" s="155"/>
      <c r="BO219" s="155"/>
      <c r="BP219" s="155"/>
      <c r="BQ219" s="155"/>
      <c r="BR219" s="155"/>
      <c r="BS219" s="155"/>
      <c r="BT219" s="155"/>
      <c r="BU219" s="155"/>
      <c r="BV219" s="155"/>
      <c r="BW219" s="155"/>
      <c r="BX219" s="155"/>
      <c r="BY219" s="155"/>
      <c r="BZ219" s="155"/>
      <c r="CA219" s="155"/>
      <c r="CB219" s="155"/>
      <c r="CC219" s="155"/>
      <c r="CD219" s="155"/>
      <c r="CE219" s="155"/>
      <c r="CF219" s="155"/>
      <c r="CG219" s="155"/>
      <c r="CH219" s="155"/>
      <c r="CI219" s="155"/>
      <c r="CJ219" s="155"/>
      <c r="CK219" s="155"/>
      <c r="CL219" s="155"/>
      <c r="CM219" s="155"/>
      <c r="CN219" s="155"/>
      <c r="CO219" s="155"/>
      <c r="CP219" s="155"/>
      <c r="CQ219" s="155"/>
      <c r="CR219" s="155"/>
      <c r="CS219" s="155"/>
      <c r="CT219" s="155"/>
      <c r="CU219" s="155"/>
      <c r="CV219" s="155"/>
      <c r="CW219" s="155"/>
      <c r="CX219" s="155"/>
      <c r="CY219" s="155"/>
      <c r="CZ219" s="155"/>
      <c r="DA219" s="155"/>
      <c r="DB219" s="155"/>
      <c r="DC219" s="155"/>
      <c r="DD219" s="155"/>
      <c r="DE219" s="155"/>
      <c r="DF219" s="155"/>
      <c r="DG219" s="155"/>
      <c r="DH219" s="155"/>
      <c r="DI219" s="155"/>
      <c r="DJ219" s="155"/>
      <c r="DK219" s="155"/>
      <c r="DL219" s="155"/>
      <c r="DM219" s="155"/>
      <c r="DN219" s="155"/>
      <c r="DO219" s="155"/>
      <c r="DP219" s="155"/>
      <c r="DQ219" s="155"/>
      <c r="DR219" s="155"/>
    </row>
    <row r="220" spans="1:122" ht="17.149999999999999" customHeight="1" thickBot="1" x14ac:dyDescent="0.35">
      <c r="A220" s="219"/>
      <c r="B220" s="345"/>
      <c r="C220" s="285" t="s">
        <v>214</v>
      </c>
      <c r="D220" s="346"/>
      <c r="E220" s="346"/>
      <c r="F220" s="346"/>
      <c r="G220" s="346"/>
      <c r="H220" s="346"/>
      <c r="I220" s="220"/>
      <c r="J220" s="17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  <c r="AA220" s="155"/>
      <c r="AB220" s="155"/>
      <c r="AC220" s="155"/>
      <c r="AD220" s="155"/>
      <c r="AE220" s="155"/>
      <c r="AF220" s="155"/>
      <c r="AG220" s="155"/>
      <c r="AH220" s="155"/>
      <c r="AI220" s="155"/>
      <c r="AJ220" s="155"/>
      <c r="AK220" s="155"/>
      <c r="AL220" s="155"/>
      <c r="AM220" s="155"/>
      <c r="AN220" s="155"/>
      <c r="AO220" s="155"/>
      <c r="AP220" s="155"/>
      <c r="AQ220" s="155"/>
      <c r="AR220" s="155"/>
      <c r="AS220" s="155"/>
      <c r="AT220" s="155"/>
      <c r="AU220" s="155"/>
      <c r="AV220" s="155"/>
      <c r="AW220" s="155"/>
      <c r="AX220" s="155"/>
      <c r="AY220" s="155"/>
      <c r="AZ220" s="155"/>
      <c r="BA220" s="155"/>
      <c r="BB220" s="155"/>
      <c r="BC220" s="155"/>
      <c r="BD220" s="155"/>
      <c r="BE220" s="155"/>
      <c r="BF220" s="155"/>
      <c r="BG220" s="155"/>
      <c r="BH220" s="155"/>
      <c r="BI220" s="155"/>
      <c r="BJ220" s="155"/>
      <c r="BK220" s="155"/>
      <c r="BL220" s="155"/>
      <c r="BM220" s="155"/>
      <c r="BN220" s="155"/>
      <c r="BO220" s="155"/>
      <c r="BP220" s="155"/>
      <c r="BQ220" s="155"/>
      <c r="BR220" s="155"/>
      <c r="BS220" s="155"/>
      <c r="BT220" s="155"/>
      <c r="BU220" s="155"/>
      <c r="BV220" s="155"/>
      <c r="BW220" s="155"/>
      <c r="BX220" s="155"/>
      <c r="BY220" s="155"/>
      <c r="BZ220" s="155"/>
      <c r="CA220" s="155"/>
      <c r="CB220" s="155"/>
      <c r="CC220" s="155"/>
      <c r="CD220" s="155"/>
      <c r="CE220" s="155"/>
      <c r="CF220" s="155"/>
      <c r="CG220" s="155"/>
      <c r="CH220" s="155"/>
      <c r="CI220" s="155"/>
      <c r="CJ220" s="155"/>
      <c r="CK220" s="155"/>
      <c r="CL220" s="155"/>
      <c r="CM220" s="155"/>
      <c r="CN220" s="155"/>
      <c r="CO220" s="155"/>
      <c r="CP220" s="155"/>
      <c r="CQ220" s="155"/>
      <c r="CR220" s="155"/>
      <c r="CS220" s="155"/>
      <c r="CT220" s="155"/>
      <c r="CU220" s="155"/>
      <c r="CV220" s="155"/>
      <c r="CW220" s="155"/>
      <c r="CX220" s="155"/>
      <c r="CY220" s="155"/>
      <c r="CZ220" s="155"/>
      <c r="DA220" s="155"/>
      <c r="DB220" s="155"/>
      <c r="DC220" s="155"/>
      <c r="DD220" s="155"/>
      <c r="DE220" s="155"/>
      <c r="DF220" s="155"/>
      <c r="DG220" s="155"/>
      <c r="DH220" s="155"/>
      <c r="DI220" s="155"/>
      <c r="DJ220" s="155"/>
      <c r="DK220" s="155"/>
      <c r="DL220" s="155"/>
      <c r="DM220" s="155"/>
      <c r="DN220" s="155"/>
      <c r="DO220" s="155"/>
      <c r="DP220" s="155"/>
      <c r="DQ220" s="155"/>
      <c r="DR220" s="155"/>
    </row>
    <row r="221" spans="1:122" ht="17.149999999999999" customHeight="1" thickBot="1" x14ac:dyDescent="0.35">
      <c r="A221" s="219"/>
      <c r="B221" s="345"/>
      <c r="C221" s="493" t="s">
        <v>213</v>
      </c>
      <c r="D221" s="504" t="str">
        <f>F168</f>
        <v>2021-22</v>
      </c>
      <c r="E221" s="505" t="str">
        <f>E205</f>
        <v>2022-23</v>
      </c>
      <c r="F221" s="505" t="str">
        <f>F205</f>
        <v>2023-24</v>
      </c>
      <c r="G221" s="506" t="str">
        <f>G205</f>
        <v>2024-25</v>
      </c>
      <c r="H221" s="594" t="s">
        <v>60</v>
      </c>
      <c r="I221" s="595"/>
      <c r="J221" s="17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  <c r="U221" s="155"/>
      <c r="V221" s="155"/>
      <c r="W221" s="155"/>
      <c r="X221" s="155"/>
      <c r="Y221" s="155"/>
      <c r="Z221" s="155"/>
      <c r="AA221" s="155"/>
      <c r="AB221" s="155"/>
      <c r="AC221" s="155"/>
      <c r="AD221" s="155"/>
      <c r="AE221" s="155"/>
      <c r="AF221" s="155"/>
      <c r="AG221" s="155"/>
      <c r="AH221" s="155"/>
      <c r="AI221" s="155"/>
      <c r="AJ221" s="155"/>
      <c r="AK221" s="155"/>
      <c r="AL221" s="155"/>
      <c r="AM221" s="155"/>
      <c r="AN221" s="155"/>
      <c r="AO221" s="155"/>
      <c r="AP221" s="155"/>
      <c r="AQ221" s="155"/>
      <c r="AR221" s="155"/>
      <c r="AS221" s="155"/>
      <c r="AT221" s="155"/>
      <c r="AU221" s="155"/>
      <c r="AV221" s="155"/>
      <c r="AW221" s="155"/>
      <c r="AX221" s="155"/>
      <c r="AY221" s="155"/>
      <c r="AZ221" s="155"/>
      <c r="BA221" s="155"/>
      <c r="BB221" s="155"/>
      <c r="BC221" s="155"/>
      <c r="BD221" s="155"/>
      <c r="BE221" s="155"/>
      <c r="BF221" s="155"/>
      <c r="BG221" s="155"/>
      <c r="BH221" s="155"/>
      <c r="BI221" s="155"/>
      <c r="BJ221" s="155"/>
      <c r="BK221" s="155"/>
      <c r="BL221" s="155"/>
      <c r="BM221" s="155"/>
      <c r="BN221" s="155"/>
      <c r="BO221" s="155"/>
      <c r="BP221" s="155"/>
      <c r="BQ221" s="155"/>
      <c r="BR221" s="155"/>
      <c r="BS221" s="155"/>
      <c r="BT221" s="155"/>
      <c r="BU221" s="155"/>
      <c r="BV221" s="155"/>
      <c r="BW221" s="155"/>
      <c r="BX221" s="155"/>
      <c r="BY221" s="155"/>
      <c r="BZ221" s="155"/>
      <c r="CA221" s="155"/>
      <c r="CB221" s="155"/>
      <c r="CC221" s="155"/>
      <c r="CD221" s="155"/>
      <c r="CE221" s="155"/>
      <c r="CF221" s="155"/>
      <c r="CG221" s="155"/>
      <c r="CH221" s="155"/>
      <c r="CI221" s="155"/>
      <c r="CJ221" s="155"/>
      <c r="CK221" s="155"/>
      <c r="CL221" s="155"/>
      <c r="CM221" s="155"/>
      <c r="CN221" s="155"/>
      <c r="CO221" s="155"/>
      <c r="CP221" s="155"/>
      <c r="CQ221" s="155"/>
      <c r="CR221" s="155"/>
      <c r="CS221" s="155"/>
      <c r="CT221" s="155"/>
      <c r="CU221" s="155"/>
      <c r="CV221" s="155"/>
      <c r="CW221" s="155"/>
      <c r="CX221" s="155"/>
      <c r="CY221" s="155"/>
      <c r="CZ221" s="155"/>
      <c r="DA221" s="155"/>
      <c r="DB221" s="155"/>
      <c r="DC221" s="155"/>
      <c r="DD221" s="155"/>
      <c r="DE221" s="155"/>
      <c r="DF221" s="155"/>
      <c r="DG221" s="155"/>
      <c r="DH221" s="155"/>
      <c r="DI221" s="155"/>
      <c r="DJ221" s="155"/>
      <c r="DK221" s="155"/>
      <c r="DL221" s="155"/>
      <c r="DM221" s="155"/>
      <c r="DN221" s="155"/>
      <c r="DO221" s="155"/>
      <c r="DP221" s="155"/>
      <c r="DQ221" s="155"/>
      <c r="DR221" s="155"/>
    </row>
    <row r="222" spans="1:122" ht="17.149999999999999" customHeight="1" x14ac:dyDescent="0.3">
      <c r="A222" s="219"/>
      <c r="B222" s="345"/>
      <c r="C222" s="167" t="s">
        <v>153</v>
      </c>
      <c r="D222" s="511">
        <f>Data!B96</f>
        <v>9623701.2899999991</v>
      </c>
      <c r="E222" s="511">
        <f>Data!C96</f>
        <v>9561588</v>
      </c>
      <c r="F222" s="511">
        <f>Data!D96</f>
        <v>0</v>
      </c>
      <c r="G222" s="511">
        <f>Data!E96</f>
        <v>0</v>
      </c>
      <c r="H222" s="590"/>
      <c r="I222" s="591"/>
      <c r="J222" s="17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  <c r="U222" s="155"/>
      <c r="V222" s="155"/>
      <c r="W222" s="155"/>
      <c r="X222" s="155"/>
      <c r="Y222" s="155"/>
      <c r="Z222" s="155"/>
      <c r="AA222" s="155"/>
      <c r="AB222" s="155"/>
      <c r="AC222" s="155"/>
      <c r="AD222" s="155"/>
      <c r="AE222" s="155"/>
      <c r="AF222" s="155"/>
      <c r="AG222" s="155"/>
      <c r="AH222" s="155"/>
      <c r="AI222" s="155"/>
      <c r="AJ222" s="155"/>
      <c r="AK222" s="155"/>
      <c r="AL222" s="155"/>
      <c r="AM222" s="155"/>
      <c r="AN222" s="155"/>
      <c r="AO222" s="155"/>
      <c r="AP222" s="155"/>
      <c r="AQ222" s="155"/>
      <c r="AR222" s="155"/>
      <c r="AS222" s="155"/>
      <c r="AT222" s="155"/>
      <c r="AU222" s="155"/>
      <c r="AV222" s="155"/>
      <c r="AW222" s="155"/>
      <c r="AX222" s="155"/>
      <c r="AY222" s="155"/>
      <c r="AZ222" s="155"/>
      <c r="BA222" s="155"/>
      <c r="BB222" s="155"/>
      <c r="BC222" s="155"/>
      <c r="BD222" s="155"/>
      <c r="BE222" s="155"/>
      <c r="BF222" s="155"/>
      <c r="BG222" s="155"/>
      <c r="BH222" s="155"/>
      <c r="BI222" s="155"/>
      <c r="BJ222" s="155"/>
      <c r="BK222" s="155"/>
      <c r="BL222" s="155"/>
      <c r="BM222" s="155"/>
      <c r="BN222" s="155"/>
      <c r="BO222" s="155"/>
      <c r="BP222" s="155"/>
      <c r="BQ222" s="155"/>
      <c r="BR222" s="155"/>
      <c r="BS222" s="155"/>
      <c r="BT222" s="155"/>
      <c r="BU222" s="155"/>
      <c r="BV222" s="155"/>
      <c r="BW222" s="155"/>
      <c r="BX222" s="155"/>
      <c r="BY222" s="155"/>
      <c r="BZ222" s="155"/>
      <c r="CA222" s="155"/>
      <c r="CB222" s="155"/>
      <c r="CC222" s="155"/>
      <c r="CD222" s="155"/>
      <c r="CE222" s="155"/>
      <c r="CF222" s="155"/>
      <c r="CG222" s="155"/>
      <c r="CH222" s="155"/>
      <c r="CI222" s="155"/>
      <c r="CJ222" s="155"/>
      <c r="CK222" s="155"/>
      <c r="CL222" s="155"/>
      <c r="CM222" s="155"/>
      <c r="CN222" s="155"/>
      <c r="CO222" s="155"/>
      <c r="CP222" s="155"/>
      <c r="CQ222" s="155"/>
      <c r="CR222" s="155"/>
      <c r="CS222" s="155"/>
      <c r="CT222" s="155"/>
      <c r="CU222" s="155"/>
      <c r="CV222" s="155"/>
      <c r="CW222" s="155"/>
      <c r="CX222" s="155"/>
      <c r="CY222" s="155"/>
      <c r="CZ222" s="155"/>
      <c r="DA222" s="155"/>
      <c r="DB222" s="155"/>
      <c r="DC222" s="155"/>
      <c r="DD222" s="155"/>
      <c r="DE222" s="155"/>
      <c r="DF222" s="155"/>
      <c r="DG222" s="155"/>
      <c r="DH222" s="155"/>
      <c r="DI222" s="155"/>
      <c r="DJ222" s="155"/>
      <c r="DK222" s="155"/>
      <c r="DL222" s="155"/>
      <c r="DM222" s="155"/>
      <c r="DN222" s="155"/>
      <c r="DO222" s="155"/>
      <c r="DP222" s="155"/>
      <c r="DQ222" s="155"/>
      <c r="DR222" s="155"/>
    </row>
    <row r="223" spans="1:122" ht="17.149999999999999" customHeight="1" x14ac:dyDescent="0.3">
      <c r="A223" s="219"/>
      <c r="B223" s="345"/>
      <c r="C223" s="167" t="s">
        <v>154</v>
      </c>
      <c r="D223" s="511">
        <f>Data!B97</f>
        <v>3949836.02</v>
      </c>
      <c r="E223" s="511">
        <f>Data!C97</f>
        <v>4303153</v>
      </c>
      <c r="F223" s="511">
        <f>Data!D97</f>
        <v>0</v>
      </c>
      <c r="G223" s="511">
        <f>Data!E97</f>
        <v>0</v>
      </c>
      <c r="H223" s="590"/>
      <c r="I223" s="591"/>
      <c r="J223" s="17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  <c r="U223" s="155"/>
      <c r="V223" s="155"/>
      <c r="W223" s="155"/>
      <c r="X223" s="155"/>
      <c r="Y223" s="155"/>
      <c r="Z223" s="155"/>
      <c r="AA223" s="155"/>
      <c r="AB223" s="155"/>
      <c r="AC223" s="155"/>
      <c r="AD223" s="155"/>
      <c r="AE223" s="155"/>
      <c r="AF223" s="155"/>
      <c r="AG223" s="155"/>
      <c r="AH223" s="155"/>
      <c r="AI223" s="155"/>
      <c r="AJ223" s="155"/>
      <c r="AK223" s="155"/>
      <c r="AL223" s="155"/>
      <c r="AM223" s="155"/>
      <c r="AN223" s="155"/>
      <c r="AO223" s="155"/>
      <c r="AP223" s="155"/>
      <c r="AQ223" s="155"/>
      <c r="AR223" s="155"/>
      <c r="AS223" s="155"/>
      <c r="AT223" s="155"/>
      <c r="AU223" s="155"/>
      <c r="AV223" s="155"/>
      <c r="AW223" s="155"/>
      <c r="AX223" s="155"/>
      <c r="AY223" s="155"/>
      <c r="AZ223" s="155"/>
      <c r="BA223" s="155"/>
      <c r="BB223" s="155"/>
      <c r="BC223" s="155"/>
      <c r="BD223" s="155"/>
      <c r="BE223" s="155"/>
      <c r="BF223" s="155"/>
      <c r="BG223" s="155"/>
      <c r="BH223" s="155"/>
      <c r="BI223" s="155"/>
      <c r="BJ223" s="155"/>
      <c r="BK223" s="155"/>
      <c r="BL223" s="155"/>
      <c r="BM223" s="155"/>
      <c r="BN223" s="155"/>
      <c r="BO223" s="155"/>
      <c r="BP223" s="155"/>
      <c r="BQ223" s="155"/>
      <c r="BR223" s="155"/>
      <c r="BS223" s="155"/>
      <c r="BT223" s="155"/>
      <c r="BU223" s="155"/>
      <c r="BV223" s="155"/>
      <c r="BW223" s="155"/>
      <c r="BX223" s="155"/>
      <c r="BY223" s="155"/>
      <c r="BZ223" s="155"/>
      <c r="CA223" s="155"/>
      <c r="CB223" s="155"/>
      <c r="CC223" s="155"/>
      <c r="CD223" s="155"/>
      <c r="CE223" s="155"/>
      <c r="CF223" s="155"/>
      <c r="CG223" s="155"/>
      <c r="CH223" s="155"/>
      <c r="CI223" s="155"/>
      <c r="CJ223" s="155"/>
      <c r="CK223" s="155"/>
      <c r="CL223" s="155"/>
      <c r="CM223" s="155"/>
      <c r="CN223" s="155"/>
      <c r="CO223" s="155"/>
      <c r="CP223" s="155"/>
      <c r="CQ223" s="155"/>
      <c r="CR223" s="155"/>
      <c r="CS223" s="155"/>
      <c r="CT223" s="155"/>
      <c r="CU223" s="155"/>
      <c r="CV223" s="155"/>
      <c r="CW223" s="155"/>
      <c r="CX223" s="155"/>
      <c r="CY223" s="155"/>
      <c r="CZ223" s="155"/>
      <c r="DA223" s="155"/>
      <c r="DB223" s="155"/>
      <c r="DC223" s="155"/>
      <c r="DD223" s="155"/>
      <c r="DE223" s="155"/>
      <c r="DF223" s="155"/>
      <c r="DG223" s="155"/>
      <c r="DH223" s="155"/>
      <c r="DI223" s="155"/>
      <c r="DJ223" s="155"/>
      <c r="DK223" s="155"/>
      <c r="DL223" s="155"/>
      <c r="DM223" s="155"/>
      <c r="DN223" s="155"/>
      <c r="DO223" s="155"/>
      <c r="DP223" s="155"/>
      <c r="DQ223" s="155"/>
      <c r="DR223" s="155"/>
    </row>
    <row r="224" spans="1:122" ht="17.149999999999999" customHeight="1" x14ac:dyDescent="0.3">
      <c r="A224" s="219"/>
      <c r="B224" s="345"/>
      <c r="C224" s="167" t="s">
        <v>155</v>
      </c>
      <c r="D224" s="511">
        <f>Data!B98</f>
        <v>3695105.56</v>
      </c>
      <c r="E224" s="511">
        <f>Data!C98</f>
        <v>3917452</v>
      </c>
      <c r="F224" s="511">
        <f>Data!D98</f>
        <v>0</v>
      </c>
      <c r="G224" s="511">
        <f>Data!E98</f>
        <v>0</v>
      </c>
      <c r="H224" s="590"/>
      <c r="I224" s="591"/>
      <c r="J224" s="17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  <c r="U224" s="155"/>
      <c r="V224" s="155"/>
      <c r="W224" s="155"/>
      <c r="X224" s="155"/>
      <c r="Y224" s="155"/>
      <c r="Z224" s="155"/>
      <c r="AA224" s="155"/>
      <c r="AB224" s="155"/>
      <c r="AC224" s="155"/>
      <c r="AD224" s="155"/>
      <c r="AE224" s="155"/>
      <c r="AF224" s="155"/>
      <c r="AG224" s="155"/>
      <c r="AH224" s="155"/>
      <c r="AI224" s="155"/>
      <c r="AJ224" s="155"/>
      <c r="AK224" s="155"/>
      <c r="AL224" s="155"/>
      <c r="AM224" s="155"/>
      <c r="AN224" s="155"/>
      <c r="AO224" s="155"/>
      <c r="AP224" s="155"/>
      <c r="AQ224" s="155"/>
      <c r="AR224" s="155"/>
      <c r="AS224" s="155"/>
      <c r="AT224" s="155"/>
      <c r="AU224" s="155"/>
      <c r="AV224" s="155"/>
      <c r="AW224" s="155"/>
      <c r="AX224" s="155"/>
      <c r="AY224" s="155"/>
      <c r="AZ224" s="155"/>
      <c r="BA224" s="155"/>
      <c r="BB224" s="155"/>
      <c r="BC224" s="155"/>
      <c r="BD224" s="155"/>
      <c r="BE224" s="155"/>
      <c r="BF224" s="155"/>
      <c r="BG224" s="155"/>
      <c r="BH224" s="155"/>
      <c r="BI224" s="155"/>
      <c r="BJ224" s="155"/>
      <c r="BK224" s="155"/>
      <c r="BL224" s="155"/>
      <c r="BM224" s="155"/>
      <c r="BN224" s="155"/>
      <c r="BO224" s="155"/>
      <c r="BP224" s="155"/>
      <c r="BQ224" s="155"/>
      <c r="BR224" s="155"/>
      <c r="BS224" s="155"/>
      <c r="BT224" s="155"/>
      <c r="BU224" s="155"/>
      <c r="BV224" s="155"/>
      <c r="BW224" s="155"/>
      <c r="BX224" s="155"/>
      <c r="BY224" s="155"/>
      <c r="BZ224" s="155"/>
      <c r="CA224" s="155"/>
      <c r="CB224" s="155"/>
      <c r="CC224" s="155"/>
      <c r="CD224" s="155"/>
      <c r="CE224" s="155"/>
      <c r="CF224" s="155"/>
      <c r="CG224" s="155"/>
      <c r="CH224" s="155"/>
      <c r="CI224" s="155"/>
      <c r="CJ224" s="155"/>
      <c r="CK224" s="155"/>
      <c r="CL224" s="155"/>
      <c r="CM224" s="155"/>
      <c r="CN224" s="155"/>
      <c r="CO224" s="155"/>
      <c r="CP224" s="155"/>
      <c r="CQ224" s="155"/>
      <c r="CR224" s="155"/>
      <c r="CS224" s="155"/>
      <c r="CT224" s="155"/>
      <c r="CU224" s="155"/>
      <c r="CV224" s="155"/>
      <c r="CW224" s="155"/>
      <c r="CX224" s="155"/>
      <c r="CY224" s="155"/>
      <c r="CZ224" s="155"/>
      <c r="DA224" s="155"/>
      <c r="DB224" s="155"/>
      <c r="DC224" s="155"/>
      <c r="DD224" s="155"/>
      <c r="DE224" s="155"/>
      <c r="DF224" s="155"/>
      <c r="DG224" s="155"/>
      <c r="DH224" s="155"/>
      <c r="DI224" s="155"/>
      <c r="DJ224" s="155"/>
      <c r="DK224" s="155"/>
      <c r="DL224" s="155"/>
      <c r="DM224" s="155"/>
      <c r="DN224" s="155"/>
      <c r="DO224" s="155"/>
      <c r="DP224" s="155"/>
      <c r="DQ224" s="155"/>
      <c r="DR224" s="155"/>
    </row>
    <row r="225" spans="1:122" ht="17.149999999999999" customHeight="1" x14ac:dyDescent="0.3">
      <c r="A225" s="219"/>
      <c r="B225" s="345"/>
      <c r="C225" s="167" t="s">
        <v>156</v>
      </c>
      <c r="D225" s="511">
        <f>Data!B99</f>
        <v>919947.89</v>
      </c>
      <c r="E225" s="511">
        <f>Data!C99</f>
        <v>1350504</v>
      </c>
      <c r="F225" s="511">
        <f>Data!D99</f>
        <v>0</v>
      </c>
      <c r="G225" s="511">
        <f>Data!E99</f>
        <v>0</v>
      </c>
      <c r="H225" s="590"/>
      <c r="I225" s="591"/>
      <c r="J225" s="17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155"/>
      <c r="AI225" s="155"/>
      <c r="AJ225" s="155"/>
      <c r="AK225" s="155"/>
      <c r="AL225" s="155"/>
      <c r="AM225" s="155"/>
      <c r="AN225" s="155"/>
      <c r="AO225" s="155"/>
      <c r="AP225" s="155"/>
      <c r="AQ225" s="155"/>
      <c r="AR225" s="155"/>
      <c r="AS225" s="155"/>
      <c r="AT225" s="155"/>
      <c r="AU225" s="155"/>
      <c r="AV225" s="155"/>
      <c r="AW225" s="155"/>
      <c r="AX225" s="155"/>
      <c r="AY225" s="155"/>
      <c r="AZ225" s="155"/>
      <c r="BA225" s="155"/>
      <c r="BB225" s="155"/>
      <c r="BC225" s="155"/>
      <c r="BD225" s="155"/>
      <c r="BE225" s="155"/>
      <c r="BF225" s="155"/>
      <c r="BG225" s="155"/>
      <c r="BH225" s="155"/>
      <c r="BI225" s="155"/>
      <c r="BJ225" s="155"/>
      <c r="BK225" s="155"/>
      <c r="BL225" s="155"/>
      <c r="BM225" s="155"/>
      <c r="BN225" s="155"/>
      <c r="BO225" s="155"/>
      <c r="BP225" s="155"/>
      <c r="BQ225" s="155"/>
      <c r="BR225" s="155"/>
      <c r="BS225" s="155"/>
      <c r="BT225" s="155"/>
      <c r="BU225" s="155"/>
      <c r="BV225" s="155"/>
      <c r="BW225" s="155"/>
      <c r="BX225" s="155"/>
      <c r="BY225" s="155"/>
      <c r="BZ225" s="155"/>
      <c r="CA225" s="155"/>
      <c r="CB225" s="155"/>
      <c r="CC225" s="155"/>
      <c r="CD225" s="155"/>
      <c r="CE225" s="155"/>
      <c r="CF225" s="155"/>
      <c r="CG225" s="155"/>
      <c r="CH225" s="155"/>
      <c r="CI225" s="155"/>
      <c r="CJ225" s="155"/>
      <c r="CK225" s="155"/>
      <c r="CL225" s="155"/>
      <c r="CM225" s="155"/>
      <c r="CN225" s="155"/>
      <c r="CO225" s="155"/>
      <c r="CP225" s="155"/>
      <c r="CQ225" s="155"/>
      <c r="CR225" s="155"/>
      <c r="CS225" s="155"/>
      <c r="CT225" s="155"/>
      <c r="CU225" s="155"/>
      <c r="CV225" s="155"/>
      <c r="CW225" s="155"/>
      <c r="CX225" s="155"/>
      <c r="CY225" s="155"/>
      <c r="CZ225" s="155"/>
      <c r="DA225" s="155"/>
      <c r="DB225" s="155"/>
      <c r="DC225" s="155"/>
      <c r="DD225" s="155"/>
      <c r="DE225" s="155"/>
      <c r="DF225" s="155"/>
      <c r="DG225" s="155"/>
      <c r="DH225" s="155"/>
      <c r="DI225" s="155"/>
      <c r="DJ225" s="155"/>
      <c r="DK225" s="155"/>
      <c r="DL225" s="155"/>
      <c r="DM225" s="155"/>
      <c r="DN225" s="155"/>
      <c r="DO225" s="155"/>
      <c r="DP225" s="155"/>
      <c r="DQ225" s="155"/>
      <c r="DR225" s="155"/>
    </row>
    <row r="226" spans="1:122" ht="17.149999999999999" customHeight="1" x14ac:dyDescent="0.3">
      <c r="A226" s="219"/>
      <c r="B226" s="345"/>
      <c r="C226" s="167" t="s">
        <v>157</v>
      </c>
      <c r="D226" s="511">
        <f>Data!B100</f>
        <v>10841721.289999999</v>
      </c>
      <c r="E226" s="511">
        <f>Data!C100</f>
        <v>12876225.359999999</v>
      </c>
      <c r="F226" s="511">
        <f>Data!D100</f>
        <v>0</v>
      </c>
      <c r="G226" s="511">
        <f>Data!E100</f>
        <v>0</v>
      </c>
      <c r="H226" s="590"/>
      <c r="I226" s="591"/>
      <c r="J226" s="17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  <c r="AA226" s="155"/>
      <c r="AB226" s="155"/>
      <c r="AC226" s="155"/>
      <c r="AD226" s="155"/>
      <c r="AE226" s="155"/>
      <c r="AF226" s="155"/>
      <c r="AG226" s="155"/>
      <c r="AH226" s="155"/>
      <c r="AI226" s="155"/>
      <c r="AJ226" s="155"/>
      <c r="AK226" s="155"/>
      <c r="AL226" s="155"/>
      <c r="AM226" s="155"/>
      <c r="AN226" s="155"/>
      <c r="AO226" s="155"/>
      <c r="AP226" s="155"/>
      <c r="AQ226" s="155"/>
      <c r="AR226" s="155"/>
      <c r="AS226" s="155"/>
      <c r="AT226" s="155"/>
      <c r="AU226" s="155"/>
      <c r="AV226" s="155"/>
      <c r="AW226" s="155"/>
      <c r="AX226" s="155"/>
      <c r="AY226" s="155"/>
      <c r="AZ226" s="155"/>
      <c r="BA226" s="155"/>
      <c r="BB226" s="155"/>
      <c r="BC226" s="155"/>
      <c r="BD226" s="155"/>
      <c r="BE226" s="155"/>
      <c r="BF226" s="155"/>
      <c r="BG226" s="155"/>
      <c r="BH226" s="155"/>
      <c r="BI226" s="155"/>
      <c r="BJ226" s="155"/>
      <c r="BK226" s="155"/>
      <c r="BL226" s="155"/>
      <c r="BM226" s="155"/>
      <c r="BN226" s="155"/>
      <c r="BO226" s="155"/>
      <c r="BP226" s="155"/>
      <c r="BQ226" s="155"/>
      <c r="BR226" s="155"/>
      <c r="BS226" s="155"/>
      <c r="BT226" s="155"/>
      <c r="BU226" s="155"/>
      <c r="BV226" s="155"/>
      <c r="BW226" s="155"/>
      <c r="BX226" s="155"/>
      <c r="BY226" s="155"/>
      <c r="BZ226" s="155"/>
      <c r="CA226" s="155"/>
      <c r="CB226" s="155"/>
      <c r="CC226" s="155"/>
      <c r="CD226" s="155"/>
      <c r="CE226" s="155"/>
      <c r="CF226" s="155"/>
      <c r="CG226" s="155"/>
      <c r="CH226" s="155"/>
      <c r="CI226" s="155"/>
      <c r="CJ226" s="155"/>
      <c r="CK226" s="155"/>
      <c r="CL226" s="155"/>
      <c r="CM226" s="155"/>
      <c r="CN226" s="155"/>
      <c r="CO226" s="155"/>
      <c r="CP226" s="155"/>
      <c r="CQ226" s="155"/>
      <c r="CR226" s="155"/>
      <c r="CS226" s="155"/>
      <c r="CT226" s="155"/>
      <c r="CU226" s="155"/>
      <c r="CV226" s="155"/>
      <c r="CW226" s="155"/>
      <c r="CX226" s="155"/>
      <c r="CY226" s="155"/>
      <c r="CZ226" s="155"/>
      <c r="DA226" s="155"/>
      <c r="DB226" s="155"/>
      <c r="DC226" s="155"/>
      <c r="DD226" s="155"/>
      <c r="DE226" s="155"/>
      <c r="DF226" s="155"/>
      <c r="DG226" s="155"/>
      <c r="DH226" s="155"/>
      <c r="DI226" s="155"/>
      <c r="DJ226" s="155"/>
      <c r="DK226" s="155"/>
      <c r="DL226" s="155"/>
      <c r="DM226" s="155"/>
      <c r="DN226" s="155"/>
      <c r="DO226" s="155"/>
      <c r="DP226" s="155"/>
      <c r="DQ226" s="155"/>
      <c r="DR226" s="155"/>
    </row>
    <row r="227" spans="1:122" ht="17.149999999999999" customHeight="1" x14ac:dyDescent="0.3">
      <c r="A227" s="219"/>
      <c r="B227" s="345"/>
      <c r="C227" s="167" t="s">
        <v>158</v>
      </c>
      <c r="D227" s="511">
        <f>Data!B101</f>
        <v>434925.86</v>
      </c>
      <c r="E227" s="511">
        <f>Data!C101</f>
        <v>373267</v>
      </c>
      <c r="F227" s="511">
        <f>Data!D101</f>
        <v>0</v>
      </c>
      <c r="G227" s="511">
        <f>Data!E101</f>
        <v>0</v>
      </c>
      <c r="H227" s="590"/>
      <c r="I227" s="591"/>
      <c r="J227" s="17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  <c r="AA227" s="155"/>
      <c r="AB227" s="155"/>
      <c r="AC227" s="155"/>
      <c r="AD227" s="155"/>
      <c r="AE227" s="155"/>
      <c r="AF227" s="155"/>
      <c r="AG227" s="155"/>
      <c r="AH227" s="155"/>
      <c r="AI227" s="155"/>
      <c r="AJ227" s="155"/>
      <c r="AK227" s="155"/>
      <c r="AL227" s="155"/>
      <c r="AM227" s="155"/>
      <c r="AN227" s="155"/>
      <c r="AO227" s="155"/>
      <c r="AP227" s="155"/>
      <c r="AQ227" s="155"/>
      <c r="AR227" s="155"/>
      <c r="AS227" s="155"/>
      <c r="AT227" s="155"/>
      <c r="AU227" s="155"/>
      <c r="AV227" s="155"/>
      <c r="AW227" s="155"/>
      <c r="AX227" s="155"/>
      <c r="AY227" s="155"/>
      <c r="AZ227" s="155"/>
      <c r="BA227" s="155"/>
      <c r="BB227" s="155"/>
      <c r="BC227" s="155"/>
      <c r="BD227" s="155"/>
      <c r="BE227" s="155"/>
      <c r="BF227" s="155"/>
      <c r="BG227" s="155"/>
      <c r="BH227" s="155"/>
      <c r="BI227" s="155"/>
      <c r="BJ227" s="155"/>
      <c r="BK227" s="155"/>
      <c r="BL227" s="155"/>
      <c r="BM227" s="155"/>
      <c r="BN227" s="155"/>
      <c r="BO227" s="155"/>
      <c r="BP227" s="155"/>
      <c r="BQ227" s="155"/>
      <c r="BR227" s="155"/>
      <c r="BS227" s="155"/>
      <c r="BT227" s="155"/>
      <c r="BU227" s="155"/>
      <c r="BV227" s="155"/>
      <c r="BW227" s="155"/>
      <c r="BX227" s="155"/>
      <c r="BY227" s="155"/>
      <c r="BZ227" s="155"/>
      <c r="CA227" s="155"/>
      <c r="CB227" s="155"/>
      <c r="CC227" s="155"/>
      <c r="CD227" s="155"/>
      <c r="CE227" s="155"/>
      <c r="CF227" s="155"/>
      <c r="CG227" s="155"/>
      <c r="CH227" s="155"/>
      <c r="CI227" s="155"/>
      <c r="CJ227" s="155"/>
      <c r="CK227" s="155"/>
      <c r="CL227" s="155"/>
      <c r="CM227" s="155"/>
      <c r="CN227" s="155"/>
      <c r="CO227" s="155"/>
      <c r="CP227" s="155"/>
      <c r="CQ227" s="155"/>
      <c r="CR227" s="155"/>
      <c r="CS227" s="155"/>
      <c r="CT227" s="155"/>
      <c r="CU227" s="155"/>
      <c r="CV227" s="155"/>
      <c r="CW227" s="155"/>
      <c r="CX227" s="155"/>
      <c r="CY227" s="155"/>
      <c r="CZ227" s="155"/>
      <c r="DA227" s="155"/>
      <c r="DB227" s="155"/>
      <c r="DC227" s="155"/>
      <c r="DD227" s="155"/>
      <c r="DE227" s="155"/>
      <c r="DF227" s="155"/>
      <c r="DG227" s="155"/>
      <c r="DH227" s="155"/>
      <c r="DI227" s="155"/>
      <c r="DJ227" s="155"/>
      <c r="DK227" s="155"/>
      <c r="DL227" s="155"/>
      <c r="DM227" s="155"/>
      <c r="DN227" s="155"/>
      <c r="DO227" s="155"/>
      <c r="DP227" s="155"/>
      <c r="DQ227" s="155"/>
      <c r="DR227" s="155"/>
    </row>
    <row r="228" spans="1:122" ht="17.149999999999999" customHeight="1" x14ac:dyDescent="0.3">
      <c r="A228" s="219"/>
      <c r="B228" s="345"/>
      <c r="C228" s="167" t="s">
        <v>159</v>
      </c>
      <c r="D228" s="511">
        <f>Data!B102</f>
        <v>279615</v>
      </c>
      <c r="E228" s="511">
        <f>Data!C102</f>
        <v>318901</v>
      </c>
      <c r="F228" s="511">
        <f>Data!D102</f>
        <v>0</v>
      </c>
      <c r="G228" s="511">
        <f>Data!E102</f>
        <v>0</v>
      </c>
      <c r="H228" s="590"/>
      <c r="I228" s="591"/>
      <c r="J228" s="17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  <c r="AL228" s="155"/>
      <c r="AM228" s="155"/>
      <c r="AN228" s="155"/>
      <c r="AO228" s="155"/>
      <c r="AP228" s="155"/>
      <c r="AQ228" s="155"/>
      <c r="AR228" s="155"/>
      <c r="AS228" s="155"/>
      <c r="AT228" s="155"/>
      <c r="AU228" s="155"/>
      <c r="AV228" s="155"/>
      <c r="AW228" s="155"/>
      <c r="AX228" s="155"/>
      <c r="AY228" s="155"/>
      <c r="AZ228" s="155"/>
      <c r="BA228" s="155"/>
      <c r="BB228" s="155"/>
      <c r="BC228" s="155"/>
      <c r="BD228" s="155"/>
      <c r="BE228" s="155"/>
      <c r="BF228" s="155"/>
      <c r="BG228" s="155"/>
      <c r="BH228" s="155"/>
      <c r="BI228" s="155"/>
      <c r="BJ228" s="155"/>
      <c r="BK228" s="155"/>
      <c r="BL228" s="155"/>
      <c r="BM228" s="155"/>
      <c r="BN228" s="155"/>
      <c r="BO228" s="155"/>
      <c r="BP228" s="155"/>
      <c r="BQ228" s="155"/>
      <c r="BR228" s="155"/>
      <c r="BS228" s="155"/>
      <c r="BT228" s="155"/>
      <c r="BU228" s="155"/>
      <c r="BV228" s="155"/>
      <c r="BW228" s="155"/>
      <c r="BX228" s="155"/>
      <c r="BY228" s="155"/>
      <c r="BZ228" s="155"/>
      <c r="CA228" s="155"/>
      <c r="CB228" s="155"/>
      <c r="CC228" s="155"/>
      <c r="CD228" s="155"/>
      <c r="CE228" s="155"/>
      <c r="CF228" s="155"/>
      <c r="CG228" s="155"/>
      <c r="CH228" s="155"/>
      <c r="CI228" s="155"/>
      <c r="CJ228" s="155"/>
      <c r="CK228" s="155"/>
      <c r="CL228" s="155"/>
      <c r="CM228" s="155"/>
      <c r="CN228" s="155"/>
      <c r="CO228" s="155"/>
      <c r="CP228" s="155"/>
      <c r="CQ228" s="155"/>
      <c r="CR228" s="155"/>
      <c r="CS228" s="155"/>
      <c r="CT228" s="155"/>
      <c r="CU228" s="155"/>
      <c r="CV228" s="155"/>
      <c r="CW228" s="155"/>
      <c r="CX228" s="155"/>
      <c r="CY228" s="155"/>
      <c r="CZ228" s="155"/>
      <c r="DA228" s="155"/>
      <c r="DB228" s="155"/>
      <c r="DC228" s="155"/>
      <c r="DD228" s="155"/>
      <c r="DE228" s="155"/>
      <c r="DF228" s="155"/>
      <c r="DG228" s="155"/>
      <c r="DH228" s="155"/>
      <c r="DI228" s="155"/>
      <c r="DJ228" s="155"/>
      <c r="DK228" s="155"/>
      <c r="DL228" s="155"/>
      <c r="DM228" s="155"/>
      <c r="DN228" s="155"/>
      <c r="DO228" s="155"/>
      <c r="DP228" s="155"/>
      <c r="DQ228" s="155"/>
      <c r="DR228" s="155"/>
    </row>
    <row r="229" spans="1:122" ht="17.149999999999999" customHeight="1" x14ac:dyDescent="0.3">
      <c r="A229" s="219"/>
      <c r="B229" s="345"/>
      <c r="C229" s="167" t="s">
        <v>212</v>
      </c>
      <c r="D229" s="511">
        <f>Data!B103</f>
        <v>38958.300000000003</v>
      </c>
      <c r="E229" s="511">
        <f>Data!C103</f>
        <v>30000</v>
      </c>
      <c r="F229" s="511">
        <f>Data!D103</f>
        <v>0</v>
      </c>
      <c r="G229" s="511">
        <f>Data!E103</f>
        <v>0</v>
      </c>
      <c r="H229" s="590"/>
      <c r="I229" s="591"/>
      <c r="J229" s="17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  <c r="U229" s="155"/>
      <c r="V229" s="155"/>
      <c r="W229" s="155"/>
      <c r="X229" s="155"/>
      <c r="Y229" s="155"/>
      <c r="Z229" s="155"/>
      <c r="AA229" s="155"/>
      <c r="AB229" s="155"/>
      <c r="AC229" s="155"/>
      <c r="AD229" s="155"/>
      <c r="AE229" s="155"/>
      <c r="AF229" s="155"/>
      <c r="AG229" s="155"/>
      <c r="AH229" s="155"/>
      <c r="AI229" s="155"/>
      <c r="AJ229" s="155"/>
      <c r="AK229" s="155"/>
      <c r="AL229" s="155"/>
      <c r="AM229" s="155"/>
      <c r="AN229" s="155"/>
      <c r="AO229" s="155"/>
      <c r="AP229" s="155"/>
      <c r="AQ229" s="155"/>
      <c r="AR229" s="155"/>
      <c r="AS229" s="155"/>
      <c r="AT229" s="155"/>
      <c r="AU229" s="155"/>
      <c r="AV229" s="155"/>
      <c r="AW229" s="155"/>
      <c r="AX229" s="155"/>
      <c r="AY229" s="155"/>
      <c r="AZ229" s="155"/>
      <c r="BA229" s="155"/>
      <c r="BB229" s="155"/>
      <c r="BC229" s="155"/>
      <c r="BD229" s="155"/>
      <c r="BE229" s="155"/>
      <c r="BF229" s="155"/>
      <c r="BG229" s="155"/>
      <c r="BH229" s="155"/>
      <c r="BI229" s="155"/>
      <c r="BJ229" s="155"/>
      <c r="BK229" s="155"/>
      <c r="BL229" s="155"/>
      <c r="BM229" s="155"/>
      <c r="BN229" s="155"/>
      <c r="BO229" s="155"/>
      <c r="BP229" s="155"/>
      <c r="BQ229" s="155"/>
      <c r="BR229" s="155"/>
      <c r="BS229" s="155"/>
      <c r="BT229" s="155"/>
      <c r="BU229" s="155"/>
      <c r="BV229" s="155"/>
      <c r="BW229" s="155"/>
      <c r="BX229" s="155"/>
      <c r="BY229" s="155"/>
      <c r="BZ229" s="155"/>
      <c r="CA229" s="155"/>
      <c r="CB229" s="155"/>
      <c r="CC229" s="155"/>
      <c r="CD229" s="155"/>
      <c r="CE229" s="155"/>
      <c r="CF229" s="155"/>
      <c r="CG229" s="155"/>
      <c r="CH229" s="155"/>
      <c r="CI229" s="155"/>
      <c r="CJ229" s="155"/>
      <c r="CK229" s="155"/>
      <c r="CL229" s="155"/>
      <c r="CM229" s="155"/>
      <c r="CN229" s="155"/>
      <c r="CO229" s="155"/>
      <c r="CP229" s="155"/>
      <c r="CQ229" s="155"/>
      <c r="CR229" s="155"/>
      <c r="CS229" s="155"/>
      <c r="CT229" s="155"/>
      <c r="CU229" s="155"/>
      <c r="CV229" s="155"/>
      <c r="CW229" s="155"/>
      <c r="CX229" s="155"/>
      <c r="CY229" s="155"/>
      <c r="CZ229" s="155"/>
      <c r="DA229" s="155"/>
      <c r="DB229" s="155"/>
      <c r="DC229" s="155"/>
      <c r="DD229" s="155"/>
      <c r="DE229" s="155"/>
      <c r="DF229" s="155"/>
      <c r="DG229" s="155"/>
      <c r="DH229" s="155"/>
      <c r="DI229" s="155"/>
      <c r="DJ229" s="155"/>
      <c r="DK229" s="155"/>
      <c r="DL229" s="155"/>
      <c r="DM229" s="155"/>
      <c r="DN229" s="155"/>
      <c r="DO229" s="155"/>
      <c r="DP229" s="155"/>
      <c r="DQ229" s="155"/>
      <c r="DR229" s="155"/>
    </row>
    <row r="230" spans="1:122" ht="15.5" thickBot="1" x14ac:dyDescent="0.35">
      <c r="A230" s="219"/>
      <c r="B230" s="345"/>
      <c r="C230" s="167" t="s">
        <v>160</v>
      </c>
      <c r="D230" s="512">
        <f>Data!B104</f>
        <v>29783811.209999997</v>
      </c>
      <c r="E230" s="512">
        <f>Data!C104</f>
        <v>32731090.359999999</v>
      </c>
      <c r="F230" s="512">
        <f>Data!D104</f>
        <v>0</v>
      </c>
      <c r="G230" s="512">
        <f>Data!E104</f>
        <v>0</v>
      </c>
      <c r="H230" s="592"/>
      <c r="I230" s="593"/>
      <c r="J230" s="17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  <c r="Y230" s="155"/>
      <c r="Z230" s="155"/>
      <c r="AA230" s="155"/>
      <c r="AB230" s="155"/>
      <c r="AC230" s="155"/>
      <c r="AD230" s="155"/>
      <c r="AE230" s="155"/>
      <c r="AF230" s="155"/>
      <c r="AG230" s="155"/>
      <c r="AH230" s="155"/>
      <c r="AI230" s="155"/>
      <c r="AJ230" s="155"/>
      <c r="AK230" s="155"/>
      <c r="AL230" s="155"/>
      <c r="AM230" s="155"/>
      <c r="AN230" s="155"/>
      <c r="AO230" s="155"/>
      <c r="AP230" s="155"/>
      <c r="AQ230" s="155"/>
      <c r="AR230" s="155"/>
      <c r="AS230" s="155"/>
      <c r="AT230" s="155"/>
      <c r="AU230" s="155"/>
      <c r="AV230" s="155"/>
      <c r="AW230" s="155"/>
      <c r="AX230" s="155"/>
      <c r="AY230" s="155"/>
      <c r="AZ230" s="155"/>
      <c r="BA230" s="155"/>
      <c r="BB230" s="155"/>
      <c r="BC230" s="155"/>
      <c r="BD230" s="155"/>
      <c r="BE230" s="155"/>
      <c r="BF230" s="155"/>
      <c r="BG230" s="155"/>
      <c r="BH230" s="155"/>
      <c r="BI230" s="155"/>
      <c r="BJ230" s="155"/>
      <c r="BK230" s="155"/>
      <c r="BL230" s="155"/>
      <c r="BM230" s="155"/>
      <c r="BN230" s="155"/>
      <c r="BO230" s="155"/>
      <c r="BP230" s="155"/>
      <c r="BQ230" s="155"/>
      <c r="BR230" s="155"/>
      <c r="BS230" s="155"/>
      <c r="BT230" s="155"/>
      <c r="BU230" s="155"/>
      <c r="BV230" s="155"/>
      <c r="BW230" s="155"/>
      <c r="BX230" s="155"/>
      <c r="BY230" s="155"/>
      <c r="BZ230" s="155"/>
      <c r="CA230" s="155"/>
      <c r="CB230" s="155"/>
      <c r="CC230" s="155"/>
      <c r="CD230" s="155"/>
      <c r="CE230" s="155"/>
      <c r="CF230" s="155"/>
      <c r="CG230" s="155"/>
      <c r="CH230" s="155"/>
      <c r="CI230" s="155"/>
      <c r="CJ230" s="155"/>
      <c r="CK230" s="155"/>
      <c r="CL230" s="155"/>
      <c r="CM230" s="155"/>
      <c r="CN230" s="155"/>
      <c r="CO230" s="155"/>
      <c r="CP230" s="155"/>
      <c r="CQ230" s="155"/>
      <c r="CR230" s="155"/>
      <c r="CS230" s="155"/>
      <c r="CT230" s="155"/>
      <c r="CU230" s="155"/>
      <c r="CV230" s="155"/>
      <c r="CW230" s="155"/>
      <c r="CX230" s="155"/>
      <c r="CY230" s="155"/>
      <c r="CZ230" s="155"/>
      <c r="DA230" s="155"/>
      <c r="DB230" s="155"/>
      <c r="DC230" s="155"/>
      <c r="DD230" s="155"/>
      <c r="DE230" s="155"/>
      <c r="DF230" s="155"/>
      <c r="DG230" s="155"/>
      <c r="DH230" s="155"/>
      <c r="DI230" s="155"/>
      <c r="DJ230" s="155"/>
      <c r="DK230" s="155"/>
      <c r="DL230" s="155"/>
      <c r="DM230" s="155"/>
      <c r="DN230" s="155"/>
      <c r="DO230" s="155"/>
      <c r="DP230" s="155"/>
      <c r="DQ230" s="155"/>
      <c r="DR230" s="155"/>
    </row>
    <row r="231" spans="1:122" ht="15.5" thickTop="1" x14ac:dyDescent="0.3">
      <c r="A231" s="219"/>
      <c r="B231" s="345"/>
      <c r="C231" s="167"/>
      <c r="D231" s="507"/>
      <c r="E231" s="507"/>
      <c r="F231" s="507"/>
      <c r="G231" s="507"/>
      <c r="H231" s="348"/>
      <c r="I231" s="348"/>
      <c r="J231" s="17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  <c r="AA231" s="155"/>
      <c r="AB231" s="155"/>
      <c r="AC231" s="155"/>
      <c r="AD231" s="155"/>
      <c r="AE231" s="155"/>
      <c r="AF231" s="155"/>
      <c r="AG231" s="155"/>
      <c r="AH231" s="155"/>
      <c r="AI231" s="155"/>
      <c r="AJ231" s="155"/>
      <c r="AK231" s="155"/>
      <c r="AL231" s="155"/>
      <c r="AM231" s="155"/>
      <c r="AN231" s="155"/>
      <c r="AO231" s="155"/>
      <c r="AP231" s="155"/>
      <c r="AQ231" s="155"/>
      <c r="AR231" s="155"/>
      <c r="AS231" s="155"/>
      <c r="AT231" s="155"/>
      <c r="AU231" s="155"/>
      <c r="AV231" s="155"/>
      <c r="AW231" s="155"/>
      <c r="AX231" s="155"/>
      <c r="AY231" s="155"/>
      <c r="AZ231" s="155"/>
      <c r="BA231" s="155"/>
      <c r="BB231" s="155"/>
      <c r="BC231" s="155"/>
      <c r="BD231" s="155"/>
      <c r="BE231" s="155"/>
      <c r="BF231" s="155"/>
      <c r="BG231" s="155"/>
      <c r="BH231" s="155"/>
      <c r="BI231" s="155"/>
      <c r="BJ231" s="155"/>
      <c r="BK231" s="155"/>
      <c r="BL231" s="155"/>
      <c r="BM231" s="155"/>
      <c r="BN231" s="155"/>
      <c r="BO231" s="155"/>
      <c r="BP231" s="155"/>
      <c r="BQ231" s="155"/>
      <c r="BR231" s="155"/>
      <c r="BS231" s="155"/>
      <c r="BT231" s="155"/>
      <c r="BU231" s="155"/>
      <c r="BV231" s="155"/>
      <c r="BW231" s="155"/>
      <c r="BX231" s="155"/>
      <c r="BY231" s="155"/>
      <c r="BZ231" s="155"/>
      <c r="CA231" s="155"/>
      <c r="CB231" s="155"/>
      <c r="CC231" s="155"/>
      <c r="CD231" s="155"/>
      <c r="CE231" s="155"/>
      <c r="CF231" s="155"/>
      <c r="CG231" s="155"/>
      <c r="CH231" s="155"/>
      <c r="CI231" s="155"/>
      <c r="CJ231" s="155"/>
      <c r="CK231" s="155"/>
      <c r="CL231" s="155"/>
      <c r="CM231" s="155"/>
      <c r="CN231" s="155"/>
      <c r="CO231" s="155"/>
      <c r="CP231" s="155"/>
      <c r="CQ231" s="155"/>
      <c r="CR231" s="155"/>
      <c r="CS231" s="155"/>
      <c r="CT231" s="155"/>
      <c r="CU231" s="155"/>
      <c r="CV231" s="155"/>
      <c r="CW231" s="155"/>
      <c r="CX231" s="155"/>
      <c r="CY231" s="155"/>
      <c r="CZ231" s="155"/>
      <c r="DA231" s="155"/>
      <c r="DB231" s="155"/>
      <c r="DC231" s="155"/>
      <c r="DD231" s="155"/>
      <c r="DE231" s="155"/>
      <c r="DF231" s="155"/>
      <c r="DG231" s="155"/>
      <c r="DH231" s="155"/>
      <c r="DI231" s="155"/>
      <c r="DJ231" s="155"/>
      <c r="DK231" s="155"/>
      <c r="DL231" s="155"/>
      <c r="DM231" s="155"/>
      <c r="DN231" s="155"/>
      <c r="DO231" s="155"/>
      <c r="DP231" s="155"/>
      <c r="DQ231" s="155"/>
      <c r="DR231" s="155"/>
    </row>
    <row r="232" spans="1:122" ht="17.149999999999999" customHeight="1" thickBot="1" x14ac:dyDescent="0.35">
      <c r="A232" s="219"/>
      <c r="B232" s="345"/>
      <c r="C232" s="285" t="s">
        <v>214</v>
      </c>
      <c r="D232" s="508"/>
      <c r="E232" s="508"/>
      <c r="F232" s="508"/>
      <c r="G232" s="508"/>
      <c r="H232" s="346"/>
      <c r="I232" s="220"/>
      <c r="J232" s="17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  <c r="U232" s="155"/>
      <c r="V232" s="155"/>
      <c r="W232" s="155"/>
      <c r="X232" s="155"/>
      <c r="Y232" s="155"/>
      <c r="Z232" s="155"/>
      <c r="AA232" s="155"/>
      <c r="AB232" s="155"/>
      <c r="AC232" s="155"/>
      <c r="AD232" s="155"/>
      <c r="AE232" s="155"/>
      <c r="AF232" s="155"/>
      <c r="AG232" s="155"/>
      <c r="AH232" s="155"/>
      <c r="AI232" s="155"/>
      <c r="AJ232" s="155"/>
      <c r="AK232" s="155"/>
      <c r="AL232" s="155"/>
      <c r="AM232" s="155"/>
      <c r="AN232" s="155"/>
      <c r="AO232" s="155"/>
      <c r="AP232" s="155"/>
      <c r="AQ232" s="155"/>
      <c r="AR232" s="155"/>
      <c r="AS232" s="155"/>
      <c r="AT232" s="155"/>
      <c r="AU232" s="155"/>
      <c r="AV232" s="155"/>
      <c r="AW232" s="155"/>
      <c r="AX232" s="155"/>
      <c r="AY232" s="155"/>
      <c r="AZ232" s="155"/>
      <c r="BA232" s="155"/>
      <c r="BB232" s="155"/>
      <c r="BC232" s="155"/>
      <c r="BD232" s="155"/>
      <c r="BE232" s="155"/>
      <c r="BF232" s="155"/>
      <c r="BG232" s="155"/>
      <c r="BH232" s="155"/>
      <c r="BI232" s="155"/>
      <c r="BJ232" s="155"/>
      <c r="BK232" s="155"/>
      <c r="BL232" s="155"/>
      <c r="BM232" s="155"/>
      <c r="BN232" s="155"/>
      <c r="BO232" s="155"/>
      <c r="BP232" s="155"/>
      <c r="BQ232" s="155"/>
      <c r="BR232" s="155"/>
      <c r="BS232" s="155"/>
      <c r="BT232" s="155"/>
      <c r="BU232" s="155"/>
      <c r="BV232" s="155"/>
      <c r="BW232" s="155"/>
      <c r="BX232" s="155"/>
      <c r="BY232" s="155"/>
      <c r="BZ232" s="155"/>
      <c r="CA232" s="155"/>
      <c r="CB232" s="155"/>
      <c r="CC232" s="155"/>
      <c r="CD232" s="155"/>
      <c r="CE232" s="155"/>
      <c r="CF232" s="155"/>
      <c r="CG232" s="155"/>
      <c r="CH232" s="155"/>
      <c r="CI232" s="155"/>
      <c r="CJ232" s="155"/>
      <c r="CK232" s="155"/>
      <c r="CL232" s="155"/>
      <c r="CM232" s="155"/>
      <c r="CN232" s="155"/>
      <c r="CO232" s="155"/>
      <c r="CP232" s="155"/>
      <c r="CQ232" s="155"/>
      <c r="CR232" s="155"/>
      <c r="CS232" s="155"/>
      <c r="CT232" s="155"/>
      <c r="CU232" s="155"/>
      <c r="CV232" s="155"/>
      <c r="CW232" s="155"/>
      <c r="CX232" s="155"/>
      <c r="CY232" s="155"/>
      <c r="CZ232" s="155"/>
      <c r="DA232" s="155"/>
      <c r="DB232" s="155"/>
      <c r="DC232" s="155"/>
      <c r="DD232" s="155"/>
      <c r="DE232" s="155"/>
      <c r="DF232" s="155"/>
      <c r="DG232" s="155"/>
      <c r="DH232" s="155"/>
      <c r="DI232" s="155"/>
      <c r="DJ232" s="155"/>
      <c r="DK232" s="155"/>
      <c r="DL232" s="155"/>
      <c r="DM232" s="155"/>
      <c r="DN232" s="155"/>
      <c r="DO232" s="155"/>
      <c r="DP232" s="155"/>
      <c r="DQ232" s="155"/>
      <c r="DR232" s="155"/>
    </row>
    <row r="233" spans="1:122" ht="17.149999999999999" customHeight="1" thickBot="1" x14ac:dyDescent="0.35">
      <c r="A233" s="219"/>
      <c r="B233" s="345"/>
      <c r="C233" s="493" t="s">
        <v>215</v>
      </c>
      <c r="D233" s="504" t="str">
        <f>D221</f>
        <v>2021-22</v>
      </c>
      <c r="E233" s="505" t="str">
        <f>E205</f>
        <v>2022-23</v>
      </c>
      <c r="F233" s="505" t="str">
        <f>F205</f>
        <v>2023-24</v>
      </c>
      <c r="G233" s="506" t="str">
        <f>G205</f>
        <v>2024-25</v>
      </c>
      <c r="H233" s="594" t="s">
        <v>60</v>
      </c>
      <c r="I233" s="595"/>
      <c r="J233" s="17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155"/>
      <c r="V233" s="155"/>
      <c r="W233" s="155"/>
      <c r="X233" s="155"/>
      <c r="Y233" s="155"/>
      <c r="Z233" s="155"/>
      <c r="AA233" s="155"/>
      <c r="AB233" s="155"/>
      <c r="AC233" s="155"/>
      <c r="AD233" s="155"/>
      <c r="AE233" s="155"/>
      <c r="AF233" s="155"/>
      <c r="AG233" s="155"/>
      <c r="AH233" s="155"/>
      <c r="AI233" s="155"/>
      <c r="AJ233" s="155"/>
      <c r="AK233" s="155"/>
      <c r="AL233" s="155"/>
      <c r="AM233" s="155"/>
      <c r="AN233" s="155"/>
      <c r="AO233" s="155"/>
      <c r="AP233" s="155"/>
      <c r="AQ233" s="155"/>
      <c r="AR233" s="155"/>
      <c r="AS233" s="155"/>
      <c r="AT233" s="155"/>
      <c r="AU233" s="155"/>
      <c r="AV233" s="155"/>
      <c r="AW233" s="155"/>
      <c r="AX233" s="155"/>
      <c r="AY233" s="155"/>
      <c r="AZ233" s="155"/>
      <c r="BA233" s="155"/>
      <c r="BB233" s="155"/>
      <c r="BC233" s="155"/>
      <c r="BD233" s="155"/>
      <c r="BE233" s="155"/>
      <c r="BF233" s="155"/>
      <c r="BG233" s="155"/>
      <c r="BH233" s="155"/>
      <c r="BI233" s="155"/>
      <c r="BJ233" s="155"/>
      <c r="BK233" s="155"/>
      <c r="BL233" s="155"/>
      <c r="BM233" s="155"/>
      <c r="BN233" s="155"/>
      <c r="BO233" s="155"/>
      <c r="BP233" s="155"/>
      <c r="BQ233" s="155"/>
      <c r="BR233" s="155"/>
      <c r="BS233" s="155"/>
      <c r="BT233" s="155"/>
      <c r="BU233" s="155"/>
      <c r="BV233" s="155"/>
      <c r="BW233" s="155"/>
      <c r="BX233" s="155"/>
      <c r="BY233" s="155"/>
      <c r="BZ233" s="155"/>
      <c r="CA233" s="155"/>
      <c r="CB233" s="155"/>
      <c r="CC233" s="155"/>
      <c r="CD233" s="155"/>
      <c r="CE233" s="155"/>
      <c r="CF233" s="155"/>
      <c r="CG233" s="155"/>
      <c r="CH233" s="155"/>
      <c r="CI233" s="155"/>
      <c r="CJ233" s="155"/>
      <c r="CK233" s="155"/>
      <c r="CL233" s="155"/>
      <c r="CM233" s="155"/>
      <c r="CN233" s="155"/>
      <c r="CO233" s="155"/>
      <c r="CP233" s="155"/>
      <c r="CQ233" s="155"/>
      <c r="CR233" s="155"/>
      <c r="CS233" s="155"/>
      <c r="CT233" s="155"/>
      <c r="CU233" s="155"/>
      <c r="CV233" s="155"/>
      <c r="CW233" s="155"/>
      <c r="CX233" s="155"/>
      <c r="CY233" s="155"/>
      <c r="CZ233" s="155"/>
      <c r="DA233" s="155"/>
      <c r="DB233" s="155"/>
      <c r="DC233" s="155"/>
      <c r="DD233" s="155"/>
      <c r="DE233" s="155"/>
      <c r="DF233" s="155"/>
      <c r="DG233" s="155"/>
      <c r="DH233" s="155"/>
      <c r="DI233" s="155"/>
      <c r="DJ233" s="155"/>
      <c r="DK233" s="155"/>
      <c r="DL233" s="155"/>
      <c r="DM233" s="155"/>
      <c r="DN233" s="155"/>
      <c r="DO233" s="155"/>
      <c r="DP233" s="155"/>
      <c r="DQ233" s="155"/>
      <c r="DR233" s="155"/>
    </row>
    <row r="234" spans="1:122" ht="17.149999999999999" customHeight="1" x14ac:dyDescent="0.3">
      <c r="A234" s="219"/>
      <c r="B234" s="345"/>
      <c r="C234" s="167" t="s">
        <v>153</v>
      </c>
      <c r="D234" s="489">
        <f>Data!B96/Data!B$104</f>
        <v>0.32311852979946415</v>
      </c>
      <c r="E234" s="489">
        <f>Data!C96/Data!C$104</f>
        <v>0.29212555691957709</v>
      </c>
      <c r="F234" s="489" t="e">
        <f>Data!D96/Data!D$104</f>
        <v>#DIV/0!</v>
      </c>
      <c r="G234" s="489" t="e">
        <f>Data!E96/Data!E$104</f>
        <v>#DIV/0!</v>
      </c>
      <c r="H234" s="590"/>
      <c r="I234" s="591"/>
      <c r="J234" s="17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  <c r="AA234" s="155"/>
      <c r="AB234" s="155"/>
      <c r="AC234" s="155"/>
      <c r="AD234" s="155"/>
      <c r="AE234" s="155"/>
      <c r="AF234" s="155"/>
      <c r="AG234" s="155"/>
      <c r="AH234" s="155"/>
      <c r="AI234" s="155"/>
      <c r="AJ234" s="155"/>
      <c r="AK234" s="155"/>
      <c r="AL234" s="155"/>
      <c r="AM234" s="155"/>
      <c r="AN234" s="155"/>
      <c r="AO234" s="155"/>
      <c r="AP234" s="155"/>
      <c r="AQ234" s="155"/>
      <c r="AR234" s="155"/>
      <c r="AS234" s="155"/>
      <c r="AT234" s="155"/>
      <c r="AU234" s="155"/>
      <c r="AV234" s="155"/>
      <c r="AW234" s="155"/>
      <c r="AX234" s="155"/>
      <c r="AY234" s="155"/>
      <c r="AZ234" s="155"/>
      <c r="BA234" s="155"/>
      <c r="BB234" s="155"/>
      <c r="BC234" s="155"/>
      <c r="BD234" s="155"/>
      <c r="BE234" s="155"/>
      <c r="BF234" s="155"/>
      <c r="BG234" s="155"/>
      <c r="BH234" s="155"/>
      <c r="BI234" s="155"/>
      <c r="BJ234" s="155"/>
      <c r="BK234" s="155"/>
      <c r="BL234" s="155"/>
      <c r="BM234" s="155"/>
      <c r="BN234" s="155"/>
      <c r="BO234" s="155"/>
      <c r="BP234" s="155"/>
      <c r="BQ234" s="155"/>
      <c r="BR234" s="155"/>
      <c r="BS234" s="155"/>
      <c r="BT234" s="155"/>
      <c r="BU234" s="155"/>
      <c r="BV234" s="155"/>
      <c r="BW234" s="155"/>
      <c r="BX234" s="155"/>
      <c r="BY234" s="155"/>
      <c r="BZ234" s="155"/>
      <c r="CA234" s="155"/>
      <c r="CB234" s="155"/>
      <c r="CC234" s="155"/>
      <c r="CD234" s="155"/>
      <c r="CE234" s="155"/>
      <c r="CF234" s="155"/>
      <c r="CG234" s="155"/>
      <c r="CH234" s="155"/>
      <c r="CI234" s="155"/>
      <c r="CJ234" s="155"/>
      <c r="CK234" s="155"/>
      <c r="CL234" s="155"/>
      <c r="CM234" s="155"/>
      <c r="CN234" s="155"/>
      <c r="CO234" s="155"/>
      <c r="CP234" s="155"/>
      <c r="CQ234" s="155"/>
      <c r="CR234" s="155"/>
      <c r="CS234" s="155"/>
      <c r="CT234" s="155"/>
      <c r="CU234" s="155"/>
      <c r="CV234" s="155"/>
      <c r="CW234" s="155"/>
      <c r="CX234" s="155"/>
      <c r="CY234" s="155"/>
      <c r="CZ234" s="155"/>
      <c r="DA234" s="155"/>
      <c r="DB234" s="155"/>
      <c r="DC234" s="155"/>
      <c r="DD234" s="155"/>
      <c r="DE234" s="155"/>
      <c r="DF234" s="155"/>
      <c r="DG234" s="155"/>
      <c r="DH234" s="155"/>
      <c r="DI234" s="155"/>
      <c r="DJ234" s="155"/>
      <c r="DK234" s="155"/>
      <c r="DL234" s="155"/>
      <c r="DM234" s="155"/>
      <c r="DN234" s="155"/>
      <c r="DO234" s="155"/>
      <c r="DP234" s="155"/>
      <c r="DQ234" s="155"/>
      <c r="DR234" s="155"/>
    </row>
    <row r="235" spans="1:122" ht="17.149999999999999" customHeight="1" x14ac:dyDescent="0.3">
      <c r="A235" s="219"/>
      <c r="B235" s="345"/>
      <c r="C235" s="167" t="s">
        <v>154</v>
      </c>
      <c r="D235" s="489">
        <f>Data!B97/Data!B$104</f>
        <v>0.13261687673717967</v>
      </c>
      <c r="E235" s="489">
        <f>Data!C97/Data!C$104</f>
        <v>0.13146989460695743</v>
      </c>
      <c r="F235" s="489" t="e">
        <f>Data!D97/Data!D$104</f>
        <v>#DIV/0!</v>
      </c>
      <c r="G235" s="489" t="e">
        <f>Data!E97/Data!E$104</f>
        <v>#DIV/0!</v>
      </c>
      <c r="H235" s="590"/>
      <c r="I235" s="591"/>
      <c r="J235" s="17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155"/>
      <c r="AI235" s="155"/>
      <c r="AJ235" s="155"/>
      <c r="AK235" s="155"/>
      <c r="AL235" s="155"/>
      <c r="AM235" s="155"/>
      <c r="AN235" s="155"/>
      <c r="AO235" s="155"/>
      <c r="AP235" s="155"/>
      <c r="AQ235" s="155"/>
      <c r="AR235" s="155"/>
      <c r="AS235" s="155"/>
      <c r="AT235" s="155"/>
      <c r="AU235" s="155"/>
      <c r="AV235" s="155"/>
      <c r="AW235" s="155"/>
      <c r="AX235" s="155"/>
      <c r="AY235" s="155"/>
      <c r="AZ235" s="155"/>
      <c r="BA235" s="155"/>
      <c r="BB235" s="155"/>
      <c r="BC235" s="155"/>
      <c r="BD235" s="155"/>
      <c r="BE235" s="155"/>
      <c r="BF235" s="155"/>
      <c r="BG235" s="155"/>
      <c r="BH235" s="155"/>
      <c r="BI235" s="155"/>
      <c r="BJ235" s="155"/>
      <c r="BK235" s="155"/>
      <c r="BL235" s="155"/>
      <c r="BM235" s="155"/>
      <c r="BN235" s="155"/>
      <c r="BO235" s="155"/>
      <c r="BP235" s="155"/>
      <c r="BQ235" s="155"/>
      <c r="BR235" s="155"/>
      <c r="BS235" s="155"/>
      <c r="BT235" s="155"/>
      <c r="BU235" s="155"/>
      <c r="BV235" s="155"/>
      <c r="BW235" s="155"/>
      <c r="BX235" s="155"/>
      <c r="BY235" s="155"/>
      <c r="BZ235" s="155"/>
      <c r="CA235" s="155"/>
      <c r="CB235" s="155"/>
      <c r="CC235" s="155"/>
      <c r="CD235" s="155"/>
      <c r="CE235" s="155"/>
      <c r="CF235" s="155"/>
      <c r="CG235" s="155"/>
      <c r="CH235" s="155"/>
      <c r="CI235" s="155"/>
      <c r="CJ235" s="155"/>
      <c r="CK235" s="155"/>
      <c r="CL235" s="155"/>
      <c r="CM235" s="155"/>
      <c r="CN235" s="155"/>
      <c r="CO235" s="155"/>
      <c r="CP235" s="155"/>
      <c r="CQ235" s="155"/>
      <c r="CR235" s="155"/>
      <c r="CS235" s="155"/>
      <c r="CT235" s="155"/>
      <c r="CU235" s="155"/>
      <c r="CV235" s="155"/>
      <c r="CW235" s="155"/>
      <c r="CX235" s="155"/>
      <c r="CY235" s="155"/>
      <c r="CZ235" s="155"/>
      <c r="DA235" s="155"/>
      <c r="DB235" s="155"/>
      <c r="DC235" s="155"/>
      <c r="DD235" s="155"/>
      <c r="DE235" s="155"/>
      <c r="DF235" s="155"/>
      <c r="DG235" s="155"/>
      <c r="DH235" s="155"/>
      <c r="DI235" s="155"/>
      <c r="DJ235" s="155"/>
      <c r="DK235" s="155"/>
      <c r="DL235" s="155"/>
      <c r="DM235" s="155"/>
      <c r="DN235" s="155"/>
      <c r="DO235" s="155"/>
      <c r="DP235" s="155"/>
      <c r="DQ235" s="155"/>
      <c r="DR235" s="155"/>
    </row>
    <row r="236" spans="1:122" ht="17.149999999999999" customHeight="1" x14ac:dyDescent="0.3">
      <c r="A236" s="219"/>
      <c r="B236" s="345"/>
      <c r="C236" s="167" t="s">
        <v>155</v>
      </c>
      <c r="D236" s="489">
        <f>Data!B98/Data!B$104</f>
        <v>0.12406422851483016</v>
      </c>
      <c r="E236" s="489">
        <f>Data!C98/Data!C$104</f>
        <v>0.11968596086818539</v>
      </c>
      <c r="F236" s="489" t="e">
        <f>Data!D98/Data!D$104</f>
        <v>#DIV/0!</v>
      </c>
      <c r="G236" s="489" t="e">
        <f>Data!E98/Data!E$104</f>
        <v>#DIV/0!</v>
      </c>
      <c r="H236" s="590"/>
      <c r="I236" s="591"/>
      <c r="J236" s="17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  <c r="AA236" s="155"/>
      <c r="AB236" s="155"/>
      <c r="AC236" s="155"/>
      <c r="AD236" s="155"/>
      <c r="AE236" s="155"/>
      <c r="AF236" s="155"/>
      <c r="AG236" s="155"/>
      <c r="AH236" s="155"/>
      <c r="AI236" s="155"/>
      <c r="AJ236" s="155"/>
      <c r="AK236" s="155"/>
      <c r="AL236" s="155"/>
      <c r="AM236" s="155"/>
      <c r="AN236" s="155"/>
      <c r="AO236" s="155"/>
      <c r="AP236" s="155"/>
      <c r="AQ236" s="155"/>
      <c r="AR236" s="155"/>
      <c r="AS236" s="155"/>
      <c r="AT236" s="155"/>
      <c r="AU236" s="155"/>
      <c r="AV236" s="155"/>
      <c r="AW236" s="155"/>
      <c r="AX236" s="155"/>
      <c r="AY236" s="155"/>
      <c r="AZ236" s="155"/>
      <c r="BA236" s="155"/>
      <c r="BB236" s="155"/>
      <c r="BC236" s="155"/>
      <c r="BD236" s="155"/>
      <c r="BE236" s="155"/>
      <c r="BF236" s="155"/>
      <c r="BG236" s="155"/>
      <c r="BH236" s="155"/>
      <c r="BI236" s="155"/>
      <c r="BJ236" s="155"/>
      <c r="BK236" s="155"/>
      <c r="BL236" s="155"/>
      <c r="BM236" s="155"/>
      <c r="BN236" s="155"/>
      <c r="BO236" s="155"/>
      <c r="BP236" s="155"/>
      <c r="BQ236" s="155"/>
      <c r="BR236" s="155"/>
      <c r="BS236" s="155"/>
      <c r="BT236" s="155"/>
      <c r="BU236" s="155"/>
      <c r="BV236" s="155"/>
      <c r="BW236" s="155"/>
      <c r="BX236" s="155"/>
      <c r="BY236" s="155"/>
      <c r="BZ236" s="155"/>
      <c r="CA236" s="155"/>
      <c r="CB236" s="155"/>
      <c r="CC236" s="155"/>
      <c r="CD236" s="155"/>
      <c r="CE236" s="155"/>
      <c r="CF236" s="155"/>
      <c r="CG236" s="155"/>
      <c r="CH236" s="155"/>
      <c r="CI236" s="155"/>
      <c r="CJ236" s="155"/>
      <c r="CK236" s="155"/>
      <c r="CL236" s="155"/>
      <c r="CM236" s="155"/>
      <c r="CN236" s="155"/>
      <c r="CO236" s="155"/>
      <c r="CP236" s="155"/>
      <c r="CQ236" s="155"/>
      <c r="CR236" s="155"/>
      <c r="CS236" s="155"/>
      <c r="CT236" s="155"/>
      <c r="CU236" s="155"/>
      <c r="CV236" s="155"/>
      <c r="CW236" s="155"/>
      <c r="CX236" s="155"/>
      <c r="CY236" s="155"/>
      <c r="CZ236" s="155"/>
      <c r="DA236" s="155"/>
      <c r="DB236" s="155"/>
      <c r="DC236" s="155"/>
      <c r="DD236" s="155"/>
      <c r="DE236" s="155"/>
      <c r="DF236" s="155"/>
      <c r="DG236" s="155"/>
      <c r="DH236" s="155"/>
      <c r="DI236" s="155"/>
      <c r="DJ236" s="155"/>
      <c r="DK236" s="155"/>
      <c r="DL236" s="155"/>
      <c r="DM236" s="155"/>
      <c r="DN236" s="155"/>
      <c r="DO236" s="155"/>
      <c r="DP236" s="155"/>
      <c r="DQ236" s="155"/>
      <c r="DR236" s="155"/>
    </row>
    <row r="237" spans="1:122" ht="17.149999999999999" customHeight="1" x14ac:dyDescent="0.3">
      <c r="A237" s="219"/>
      <c r="B237" s="345"/>
      <c r="C237" s="167" t="s">
        <v>156</v>
      </c>
      <c r="D237" s="489">
        <f>Data!B99/Data!B$104</f>
        <v>3.0887514143627292E-2</v>
      </c>
      <c r="E237" s="489">
        <f>Data!C99/Data!C$104</f>
        <v>4.1260586957115965E-2</v>
      </c>
      <c r="F237" s="489" t="e">
        <f>Data!D99/Data!D$104</f>
        <v>#DIV/0!</v>
      </c>
      <c r="G237" s="489" t="e">
        <f>Data!E99/Data!E$104</f>
        <v>#DIV/0!</v>
      </c>
      <c r="H237" s="590"/>
      <c r="I237" s="591"/>
      <c r="J237" s="17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155"/>
      <c r="V237" s="155"/>
      <c r="W237" s="155"/>
      <c r="X237" s="155"/>
      <c r="Y237" s="155"/>
      <c r="Z237" s="155"/>
      <c r="AA237" s="155"/>
      <c r="AB237" s="155"/>
      <c r="AC237" s="155"/>
      <c r="AD237" s="155"/>
      <c r="AE237" s="155"/>
      <c r="AF237" s="155"/>
      <c r="AG237" s="155"/>
      <c r="AH237" s="155"/>
      <c r="AI237" s="155"/>
      <c r="AJ237" s="155"/>
      <c r="AK237" s="155"/>
      <c r="AL237" s="155"/>
      <c r="AM237" s="155"/>
      <c r="AN237" s="155"/>
      <c r="AO237" s="155"/>
      <c r="AP237" s="155"/>
      <c r="AQ237" s="155"/>
      <c r="AR237" s="155"/>
      <c r="AS237" s="155"/>
      <c r="AT237" s="155"/>
      <c r="AU237" s="155"/>
      <c r="AV237" s="155"/>
      <c r="AW237" s="155"/>
      <c r="AX237" s="155"/>
      <c r="AY237" s="155"/>
      <c r="AZ237" s="155"/>
      <c r="BA237" s="155"/>
      <c r="BB237" s="155"/>
      <c r="BC237" s="155"/>
      <c r="BD237" s="155"/>
      <c r="BE237" s="155"/>
      <c r="BF237" s="155"/>
      <c r="BG237" s="155"/>
      <c r="BH237" s="155"/>
      <c r="BI237" s="155"/>
      <c r="BJ237" s="155"/>
      <c r="BK237" s="155"/>
      <c r="BL237" s="155"/>
      <c r="BM237" s="155"/>
      <c r="BN237" s="155"/>
      <c r="BO237" s="155"/>
      <c r="BP237" s="155"/>
      <c r="BQ237" s="155"/>
      <c r="BR237" s="155"/>
      <c r="BS237" s="155"/>
      <c r="BT237" s="155"/>
      <c r="BU237" s="155"/>
      <c r="BV237" s="155"/>
      <c r="BW237" s="155"/>
      <c r="BX237" s="155"/>
      <c r="BY237" s="155"/>
      <c r="BZ237" s="155"/>
      <c r="CA237" s="155"/>
      <c r="CB237" s="155"/>
      <c r="CC237" s="155"/>
      <c r="CD237" s="155"/>
      <c r="CE237" s="155"/>
      <c r="CF237" s="155"/>
      <c r="CG237" s="155"/>
      <c r="CH237" s="155"/>
      <c r="CI237" s="155"/>
      <c r="CJ237" s="155"/>
      <c r="CK237" s="155"/>
      <c r="CL237" s="155"/>
      <c r="CM237" s="155"/>
      <c r="CN237" s="155"/>
      <c r="CO237" s="155"/>
      <c r="CP237" s="155"/>
      <c r="CQ237" s="155"/>
      <c r="CR237" s="155"/>
      <c r="CS237" s="155"/>
      <c r="CT237" s="155"/>
      <c r="CU237" s="155"/>
      <c r="CV237" s="155"/>
      <c r="CW237" s="155"/>
      <c r="CX237" s="155"/>
      <c r="CY237" s="155"/>
      <c r="CZ237" s="155"/>
      <c r="DA237" s="155"/>
      <c r="DB237" s="155"/>
      <c r="DC237" s="155"/>
      <c r="DD237" s="155"/>
      <c r="DE237" s="155"/>
      <c r="DF237" s="155"/>
      <c r="DG237" s="155"/>
      <c r="DH237" s="155"/>
      <c r="DI237" s="155"/>
      <c r="DJ237" s="155"/>
      <c r="DK237" s="155"/>
      <c r="DL237" s="155"/>
      <c r="DM237" s="155"/>
      <c r="DN237" s="155"/>
      <c r="DO237" s="155"/>
      <c r="DP237" s="155"/>
      <c r="DQ237" s="155"/>
      <c r="DR237" s="155"/>
    </row>
    <row r="238" spans="1:122" ht="17.149999999999999" customHeight="1" x14ac:dyDescent="0.3">
      <c r="A238" s="219"/>
      <c r="B238" s="345"/>
      <c r="C238" s="167" t="s">
        <v>157</v>
      </c>
      <c r="D238" s="489">
        <f>Data!B100/Data!B$104</f>
        <v>0.36401390048966809</v>
      </c>
      <c r="E238" s="489">
        <f>Data!C100/Data!C$104</f>
        <v>0.39339432992845763</v>
      </c>
      <c r="F238" s="489" t="e">
        <f>Data!D100/Data!D$104</f>
        <v>#DIV/0!</v>
      </c>
      <c r="G238" s="489" t="e">
        <f>Data!E100/Data!E$104</f>
        <v>#DIV/0!</v>
      </c>
      <c r="H238" s="590"/>
      <c r="I238" s="591"/>
      <c r="J238" s="17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  <c r="U238" s="155"/>
      <c r="V238" s="155"/>
      <c r="W238" s="155"/>
      <c r="X238" s="155"/>
      <c r="Y238" s="155"/>
      <c r="Z238" s="155"/>
      <c r="AA238" s="155"/>
      <c r="AB238" s="155"/>
      <c r="AC238" s="155"/>
      <c r="AD238" s="155"/>
      <c r="AE238" s="155"/>
      <c r="AF238" s="155"/>
      <c r="AG238" s="155"/>
      <c r="AH238" s="155"/>
      <c r="AI238" s="155"/>
      <c r="AJ238" s="155"/>
      <c r="AK238" s="155"/>
      <c r="AL238" s="155"/>
      <c r="AM238" s="155"/>
      <c r="AN238" s="155"/>
      <c r="AO238" s="155"/>
      <c r="AP238" s="155"/>
      <c r="AQ238" s="155"/>
      <c r="AR238" s="155"/>
      <c r="AS238" s="155"/>
      <c r="AT238" s="155"/>
      <c r="AU238" s="155"/>
      <c r="AV238" s="155"/>
      <c r="AW238" s="155"/>
      <c r="AX238" s="155"/>
      <c r="AY238" s="155"/>
      <c r="AZ238" s="155"/>
      <c r="BA238" s="155"/>
      <c r="BB238" s="155"/>
      <c r="BC238" s="155"/>
      <c r="BD238" s="155"/>
      <c r="BE238" s="155"/>
      <c r="BF238" s="155"/>
      <c r="BG238" s="155"/>
      <c r="BH238" s="155"/>
      <c r="BI238" s="155"/>
      <c r="BJ238" s="155"/>
      <c r="BK238" s="155"/>
      <c r="BL238" s="155"/>
      <c r="BM238" s="155"/>
      <c r="BN238" s="155"/>
      <c r="BO238" s="155"/>
      <c r="BP238" s="155"/>
      <c r="BQ238" s="155"/>
      <c r="BR238" s="155"/>
      <c r="BS238" s="155"/>
      <c r="BT238" s="155"/>
      <c r="BU238" s="155"/>
      <c r="BV238" s="155"/>
      <c r="BW238" s="155"/>
      <c r="BX238" s="155"/>
      <c r="BY238" s="155"/>
      <c r="BZ238" s="155"/>
      <c r="CA238" s="155"/>
      <c r="CB238" s="155"/>
      <c r="CC238" s="155"/>
      <c r="CD238" s="155"/>
      <c r="CE238" s="155"/>
      <c r="CF238" s="155"/>
      <c r="CG238" s="155"/>
      <c r="CH238" s="155"/>
      <c r="CI238" s="155"/>
      <c r="CJ238" s="155"/>
      <c r="CK238" s="155"/>
      <c r="CL238" s="155"/>
      <c r="CM238" s="155"/>
      <c r="CN238" s="155"/>
      <c r="CO238" s="155"/>
      <c r="CP238" s="155"/>
      <c r="CQ238" s="155"/>
      <c r="CR238" s="155"/>
      <c r="CS238" s="155"/>
      <c r="CT238" s="155"/>
      <c r="CU238" s="155"/>
      <c r="CV238" s="155"/>
      <c r="CW238" s="155"/>
      <c r="CX238" s="155"/>
      <c r="CY238" s="155"/>
      <c r="CZ238" s="155"/>
      <c r="DA238" s="155"/>
      <c r="DB238" s="155"/>
      <c r="DC238" s="155"/>
      <c r="DD238" s="155"/>
      <c r="DE238" s="155"/>
      <c r="DF238" s="155"/>
      <c r="DG238" s="155"/>
      <c r="DH238" s="155"/>
      <c r="DI238" s="155"/>
      <c r="DJ238" s="155"/>
      <c r="DK238" s="155"/>
      <c r="DL238" s="155"/>
      <c r="DM238" s="155"/>
      <c r="DN238" s="155"/>
      <c r="DO238" s="155"/>
      <c r="DP238" s="155"/>
      <c r="DQ238" s="155"/>
      <c r="DR238" s="155"/>
    </row>
    <row r="239" spans="1:122" ht="17.149999999999999" customHeight="1" x14ac:dyDescent="0.3">
      <c r="A239" s="219"/>
      <c r="B239" s="345"/>
      <c r="C239" s="167" t="s">
        <v>158</v>
      </c>
      <c r="D239" s="489">
        <f>Data!B101/Data!B$104</f>
        <v>1.4602760436984386E-2</v>
      </c>
      <c r="E239" s="489">
        <f>Data!C101/Data!C$104</f>
        <v>1.1404050274358169E-2</v>
      </c>
      <c r="F239" s="489" t="e">
        <f>Data!D101/Data!D$104</f>
        <v>#DIV/0!</v>
      </c>
      <c r="G239" s="489" t="e">
        <f>Data!E101/Data!E$104</f>
        <v>#DIV/0!</v>
      </c>
      <c r="H239" s="590"/>
      <c r="I239" s="591"/>
      <c r="J239" s="175"/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  <c r="U239" s="155"/>
      <c r="V239" s="155"/>
      <c r="W239" s="155"/>
      <c r="X239" s="155"/>
      <c r="Y239" s="155"/>
      <c r="Z239" s="155"/>
      <c r="AA239" s="155"/>
      <c r="AB239" s="155"/>
      <c r="AC239" s="155"/>
      <c r="AD239" s="155"/>
      <c r="AE239" s="155"/>
      <c r="AF239" s="155"/>
      <c r="AG239" s="155"/>
      <c r="AH239" s="155"/>
      <c r="AI239" s="155"/>
      <c r="AJ239" s="155"/>
      <c r="AK239" s="155"/>
      <c r="AL239" s="155"/>
      <c r="AM239" s="155"/>
      <c r="AN239" s="155"/>
      <c r="AO239" s="155"/>
      <c r="AP239" s="155"/>
      <c r="AQ239" s="155"/>
      <c r="AR239" s="155"/>
      <c r="AS239" s="155"/>
      <c r="AT239" s="155"/>
      <c r="AU239" s="155"/>
      <c r="AV239" s="155"/>
      <c r="AW239" s="155"/>
      <c r="AX239" s="155"/>
      <c r="AY239" s="155"/>
      <c r="AZ239" s="155"/>
      <c r="BA239" s="155"/>
      <c r="BB239" s="155"/>
      <c r="BC239" s="155"/>
      <c r="BD239" s="155"/>
      <c r="BE239" s="155"/>
      <c r="BF239" s="155"/>
      <c r="BG239" s="155"/>
      <c r="BH239" s="155"/>
      <c r="BI239" s="155"/>
      <c r="BJ239" s="155"/>
      <c r="BK239" s="155"/>
      <c r="BL239" s="155"/>
      <c r="BM239" s="155"/>
      <c r="BN239" s="155"/>
      <c r="BO239" s="155"/>
      <c r="BP239" s="155"/>
      <c r="BQ239" s="155"/>
      <c r="BR239" s="155"/>
      <c r="BS239" s="155"/>
      <c r="BT239" s="155"/>
      <c r="BU239" s="155"/>
      <c r="BV239" s="155"/>
      <c r="BW239" s="155"/>
      <c r="BX239" s="155"/>
      <c r="BY239" s="155"/>
      <c r="BZ239" s="155"/>
      <c r="CA239" s="155"/>
      <c r="CB239" s="155"/>
      <c r="CC239" s="155"/>
      <c r="CD239" s="155"/>
      <c r="CE239" s="155"/>
      <c r="CF239" s="155"/>
      <c r="CG239" s="155"/>
      <c r="CH239" s="155"/>
      <c r="CI239" s="155"/>
      <c r="CJ239" s="155"/>
      <c r="CK239" s="155"/>
      <c r="CL239" s="155"/>
      <c r="CM239" s="155"/>
      <c r="CN239" s="155"/>
      <c r="CO239" s="155"/>
      <c r="CP239" s="155"/>
      <c r="CQ239" s="155"/>
      <c r="CR239" s="155"/>
      <c r="CS239" s="155"/>
      <c r="CT239" s="155"/>
      <c r="CU239" s="155"/>
      <c r="CV239" s="155"/>
      <c r="CW239" s="155"/>
      <c r="CX239" s="155"/>
      <c r="CY239" s="155"/>
      <c r="CZ239" s="155"/>
      <c r="DA239" s="155"/>
      <c r="DB239" s="155"/>
      <c r="DC239" s="155"/>
      <c r="DD239" s="155"/>
      <c r="DE239" s="155"/>
      <c r="DF239" s="155"/>
      <c r="DG239" s="155"/>
      <c r="DH239" s="155"/>
      <c r="DI239" s="155"/>
      <c r="DJ239" s="155"/>
      <c r="DK239" s="155"/>
      <c r="DL239" s="155"/>
      <c r="DM239" s="155"/>
      <c r="DN239" s="155"/>
      <c r="DO239" s="155"/>
      <c r="DP239" s="155"/>
      <c r="DQ239" s="155"/>
      <c r="DR239" s="155"/>
    </row>
    <row r="240" spans="1:122" ht="17.149999999999999" customHeight="1" x14ac:dyDescent="0.3">
      <c r="A240" s="219"/>
      <c r="B240" s="345"/>
      <c r="C240" s="167" t="s">
        <v>159</v>
      </c>
      <c r="D240" s="489">
        <f>Data!B102/Data!B$104</f>
        <v>9.3881537869175882E-3</v>
      </c>
      <c r="E240" s="489">
        <f>Data!C102/Data!C$104</f>
        <v>9.7430606952746811E-3</v>
      </c>
      <c r="F240" s="489" t="e">
        <f>Data!D102/Data!D$104</f>
        <v>#DIV/0!</v>
      </c>
      <c r="G240" s="489" t="e">
        <f>Data!E102/Data!E$104</f>
        <v>#DIV/0!</v>
      </c>
      <c r="H240" s="590"/>
      <c r="I240" s="591"/>
      <c r="J240" s="17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  <c r="V240" s="155"/>
      <c r="W240" s="155"/>
      <c r="X240" s="155"/>
      <c r="Y240" s="155"/>
      <c r="Z240" s="155"/>
      <c r="AA240" s="155"/>
      <c r="AB240" s="155"/>
      <c r="AC240" s="155"/>
      <c r="AD240" s="155"/>
      <c r="AE240" s="155"/>
      <c r="AF240" s="155"/>
      <c r="AG240" s="155"/>
      <c r="AH240" s="155"/>
      <c r="AI240" s="155"/>
      <c r="AJ240" s="155"/>
      <c r="AK240" s="155"/>
      <c r="AL240" s="155"/>
      <c r="AM240" s="155"/>
      <c r="AN240" s="155"/>
      <c r="AO240" s="155"/>
      <c r="AP240" s="155"/>
      <c r="AQ240" s="155"/>
      <c r="AR240" s="155"/>
      <c r="AS240" s="155"/>
      <c r="AT240" s="155"/>
      <c r="AU240" s="155"/>
      <c r="AV240" s="155"/>
      <c r="AW240" s="155"/>
      <c r="AX240" s="155"/>
      <c r="AY240" s="155"/>
      <c r="AZ240" s="155"/>
      <c r="BA240" s="155"/>
      <c r="BB240" s="155"/>
      <c r="BC240" s="155"/>
      <c r="BD240" s="155"/>
      <c r="BE240" s="155"/>
      <c r="BF240" s="155"/>
      <c r="BG240" s="155"/>
      <c r="BH240" s="155"/>
      <c r="BI240" s="155"/>
      <c r="BJ240" s="155"/>
      <c r="BK240" s="155"/>
      <c r="BL240" s="155"/>
      <c r="BM240" s="155"/>
      <c r="BN240" s="155"/>
      <c r="BO240" s="155"/>
      <c r="BP240" s="155"/>
      <c r="BQ240" s="155"/>
      <c r="BR240" s="155"/>
      <c r="BS240" s="155"/>
      <c r="BT240" s="155"/>
      <c r="BU240" s="155"/>
      <c r="BV240" s="155"/>
      <c r="BW240" s="155"/>
      <c r="BX240" s="155"/>
      <c r="BY240" s="155"/>
      <c r="BZ240" s="155"/>
      <c r="CA240" s="155"/>
      <c r="CB240" s="155"/>
      <c r="CC240" s="155"/>
      <c r="CD240" s="155"/>
      <c r="CE240" s="155"/>
      <c r="CF240" s="155"/>
      <c r="CG240" s="155"/>
      <c r="CH240" s="155"/>
      <c r="CI240" s="155"/>
      <c r="CJ240" s="155"/>
      <c r="CK240" s="155"/>
      <c r="CL240" s="155"/>
      <c r="CM240" s="155"/>
      <c r="CN240" s="155"/>
      <c r="CO240" s="155"/>
      <c r="CP240" s="155"/>
      <c r="CQ240" s="155"/>
      <c r="CR240" s="155"/>
      <c r="CS240" s="155"/>
      <c r="CT240" s="155"/>
      <c r="CU240" s="155"/>
      <c r="CV240" s="155"/>
      <c r="CW240" s="155"/>
      <c r="CX240" s="155"/>
      <c r="CY240" s="155"/>
      <c r="CZ240" s="155"/>
      <c r="DA240" s="155"/>
      <c r="DB240" s="155"/>
      <c r="DC240" s="155"/>
      <c r="DD240" s="155"/>
      <c r="DE240" s="155"/>
      <c r="DF240" s="155"/>
      <c r="DG240" s="155"/>
      <c r="DH240" s="155"/>
      <c r="DI240" s="155"/>
      <c r="DJ240" s="155"/>
      <c r="DK240" s="155"/>
      <c r="DL240" s="155"/>
      <c r="DM240" s="155"/>
      <c r="DN240" s="155"/>
      <c r="DO240" s="155"/>
      <c r="DP240" s="155"/>
      <c r="DQ240" s="155"/>
      <c r="DR240" s="155"/>
    </row>
    <row r="241" spans="1:122" ht="17.149999999999999" customHeight="1" x14ac:dyDescent="0.3">
      <c r="A241" s="219"/>
      <c r="B241" s="345"/>
      <c r="C241" s="167" t="s">
        <v>212</v>
      </c>
      <c r="D241" s="489">
        <f>Data!B103/Data!B$104</f>
        <v>1.3080360913286895E-3</v>
      </c>
      <c r="E241" s="489">
        <f>Data!C103/Data!C$104</f>
        <v>9.1655975007366058E-4</v>
      </c>
      <c r="F241" s="489" t="e">
        <f>Data!D103/Data!D$104</f>
        <v>#DIV/0!</v>
      </c>
      <c r="G241" s="489" t="e">
        <f>Data!E103/Data!E$104</f>
        <v>#DIV/0!</v>
      </c>
      <c r="H241" s="590"/>
      <c r="I241" s="591"/>
      <c r="J241" s="17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  <c r="U241" s="155"/>
      <c r="V241" s="155"/>
      <c r="W241" s="155"/>
      <c r="X241" s="155"/>
      <c r="Y241" s="155"/>
      <c r="Z241" s="155"/>
      <c r="AA241" s="155"/>
      <c r="AB241" s="155"/>
      <c r="AC241" s="155"/>
      <c r="AD241" s="155"/>
      <c r="AE241" s="155"/>
      <c r="AF241" s="155"/>
      <c r="AG241" s="155"/>
      <c r="AH241" s="155"/>
      <c r="AI241" s="155"/>
      <c r="AJ241" s="155"/>
      <c r="AK241" s="155"/>
      <c r="AL241" s="155"/>
      <c r="AM241" s="155"/>
      <c r="AN241" s="155"/>
      <c r="AO241" s="155"/>
      <c r="AP241" s="155"/>
      <c r="AQ241" s="155"/>
      <c r="AR241" s="155"/>
      <c r="AS241" s="155"/>
      <c r="AT241" s="155"/>
      <c r="AU241" s="155"/>
      <c r="AV241" s="155"/>
      <c r="AW241" s="155"/>
      <c r="AX241" s="155"/>
      <c r="AY241" s="155"/>
      <c r="AZ241" s="155"/>
      <c r="BA241" s="155"/>
      <c r="BB241" s="155"/>
      <c r="BC241" s="155"/>
      <c r="BD241" s="155"/>
      <c r="BE241" s="155"/>
      <c r="BF241" s="155"/>
      <c r="BG241" s="155"/>
      <c r="BH241" s="155"/>
      <c r="BI241" s="155"/>
      <c r="BJ241" s="155"/>
      <c r="BK241" s="155"/>
      <c r="BL241" s="155"/>
      <c r="BM241" s="155"/>
      <c r="BN241" s="155"/>
      <c r="BO241" s="155"/>
      <c r="BP241" s="155"/>
      <c r="BQ241" s="155"/>
      <c r="BR241" s="155"/>
      <c r="BS241" s="155"/>
      <c r="BT241" s="155"/>
      <c r="BU241" s="155"/>
      <c r="BV241" s="155"/>
      <c r="BW241" s="155"/>
      <c r="BX241" s="155"/>
      <c r="BY241" s="155"/>
      <c r="BZ241" s="155"/>
      <c r="CA241" s="155"/>
      <c r="CB241" s="155"/>
      <c r="CC241" s="155"/>
      <c r="CD241" s="155"/>
      <c r="CE241" s="155"/>
      <c r="CF241" s="155"/>
      <c r="CG241" s="155"/>
      <c r="CH241" s="155"/>
      <c r="CI241" s="155"/>
      <c r="CJ241" s="155"/>
      <c r="CK241" s="155"/>
      <c r="CL241" s="155"/>
      <c r="CM241" s="155"/>
      <c r="CN241" s="155"/>
      <c r="CO241" s="155"/>
      <c r="CP241" s="155"/>
      <c r="CQ241" s="155"/>
      <c r="CR241" s="155"/>
      <c r="CS241" s="155"/>
      <c r="CT241" s="155"/>
      <c r="CU241" s="155"/>
      <c r="CV241" s="155"/>
      <c r="CW241" s="155"/>
      <c r="CX241" s="155"/>
      <c r="CY241" s="155"/>
      <c r="CZ241" s="155"/>
      <c r="DA241" s="155"/>
      <c r="DB241" s="155"/>
      <c r="DC241" s="155"/>
      <c r="DD241" s="155"/>
      <c r="DE241" s="155"/>
      <c r="DF241" s="155"/>
      <c r="DG241" s="155"/>
      <c r="DH241" s="155"/>
      <c r="DI241" s="155"/>
      <c r="DJ241" s="155"/>
      <c r="DK241" s="155"/>
      <c r="DL241" s="155"/>
      <c r="DM241" s="155"/>
      <c r="DN241" s="155"/>
      <c r="DO241" s="155"/>
      <c r="DP241" s="155"/>
      <c r="DQ241" s="155"/>
      <c r="DR241" s="155"/>
    </row>
    <row r="242" spans="1:122" ht="15.5" thickBot="1" x14ac:dyDescent="0.35">
      <c r="A242" s="219"/>
      <c r="B242" s="345"/>
      <c r="C242" s="167" t="s">
        <v>160</v>
      </c>
      <c r="D242" s="490">
        <f>SUM(D234:D241)</f>
        <v>1</v>
      </c>
      <c r="E242" s="490">
        <f t="shared" ref="E242:G242" si="14">SUM(E234:E241)</f>
        <v>1.0000000000000002</v>
      </c>
      <c r="F242" s="490" t="e">
        <f t="shared" si="14"/>
        <v>#DIV/0!</v>
      </c>
      <c r="G242" s="490" t="e">
        <f t="shared" si="14"/>
        <v>#DIV/0!</v>
      </c>
      <c r="H242" s="592"/>
      <c r="I242" s="593"/>
      <c r="J242" s="175"/>
      <c r="K242" s="155"/>
      <c r="L242" s="155"/>
      <c r="M242" s="155"/>
      <c r="N242" s="155"/>
      <c r="O242" s="155"/>
      <c r="P242" s="155"/>
      <c r="Q242" s="155"/>
      <c r="R242" s="155"/>
      <c r="S242" s="155"/>
      <c r="T242" s="155"/>
      <c r="U242" s="155"/>
      <c r="V242" s="155"/>
      <c r="W242" s="155"/>
      <c r="X242" s="155"/>
      <c r="Y242" s="155"/>
      <c r="Z242" s="155"/>
      <c r="AA242" s="155"/>
      <c r="AB242" s="155"/>
      <c r="AC242" s="155"/>
      <c r="AD242" s="155"/>
      <c r="AE242" s="155"/>
      <c r="AF242" s="155"/>
      <c r="AG242" s="155"/>
      <c r="AH242" s="155"/>
      <c r="AI242" s="155"/>
      <c r="AJ242" s="155"/>
      <c r="AK242" s="155"/>
      <c r="AL242" s="155"/>
      <c r="AM242" s="155"/>
      <c r="AN242" s="155"/>
      <c r="AO242" s="155"/>
      <c r="AP242" s="155"/>
      <c r="AQ242" s="155"/>
      <c r="AR242" s="155"/>
      <c r="AS242" s="155"/>
      <c r="AT242" s="155"/>
      <c r="AU242" s="155"/>
      <c r="AV242" s="155"/>
      <c r="AW242" s="155"/>
      <c r="AX242" s="155"/>
      <c r="AY242" s="155"/>
      <c r="AZ242" s="155"/>
      <c r="BA242" s="155"/>
      <c r="BB242" s="155"/>
      <c r="BC242" s="155"/>
      <c r="BD242" s="155"/>
      <c r="BE242" s="155"/>
      <c r="BF242" s="155"/>
      <c r="BG242" s="155"/>
      <c r="BH242" s="155"/>
      <c r="BI242" s="155"/>
      <c r="BJ242" s="155"/>
      <c r="BK242" s="155"/>
      <c r="BL242" s="155"/>
      <c r="BM242" s="155"/>
      <c r="BN242" s="155"/>
      <c r="BO242" s="155"/>
      <c r="BP242" s="155"/>
      <c r="BQ242" s="155"/>
      <c r="BR242" s="155"/>
      <c r="BS242" s="155"/>
      <c r="BT242" s="155"/>
      <c r="BU242" s="155"/>
      <c r="BV242" s="155"/>
      <c r="BW242" s="155"/>
      <c r="BX242" s="155"/>
      <c r="BY242" s="155"/>
      <c r="BZ242" s="155"/>
      <c r="CA242" s="155"/>
      <c r="CB242" s="155"/>
      <c r="CC242" s="155"/>
      <c r="CD242" s="155"/>
      <c r="CE242" s="155"/>
      <c r="CF242" s="155"/>
      <c r="CG242" s="155"/>
      <c r="CH242" s="155"/>
      <c r="CI242" s="155"/>
      <c r="CJ242" s="155"/>
      <c r="CK242" s="155"/>
      <c r="CL242" s="155"/>
      <c r="CM242" s="155"/>
      <c r="CN242" s="155"/>
      <c r="CO242" s="155"/>
      <c r="CP242" s="155"/>
      <c r="CQ242" s="155"/>
      <c r="CR242" s="155"/>
      <c r="CS242" s="155"/>
      <c r="CT242" s="155"/>
      <c r="CU242" s="155"/>
      <c r="CV242" s="155"/>
      <c r="CW242" s="155"/>
      <c r="CX242" s="155"/>
      <c r="CY242" s="155"/>
      <c r="CZ242" s="155"/>
      <c r="DA242" s="155"/>
      <c r="DB242" s="155"/>
      <c r="DC242" s="155"/>
      <c r="DD242" s="155"/>
      <c r="DE242" s="155"/>
      <c r="DF242" s="155"/>
      <c r="DG242" s="155"/>
      <c r="DH242" s="155"/>
      <c r="DI242" s="155"/>
      <c r="DJ242" s="155"/>
      <c r="DK242" s="155"/>
      <c r="DL242" s="155"/>
      <c r="DM242" s="155"/>
      <c r="DN242" s="155"/>
      <c r="DO242" s="155"/>
      <c r="DP242" s="155"/>
      <c r="DQ242" s="155"/>
      <c r="DR242" s="155"/>
    </row>
    <row r="243" spans="1:122" ht="17.149999999999999" customHeight="1" thickTop="1" x14ac:dyDescent="0.3">
      <c r="A243" s="219"/>
      <c r="B243" s="345"/>
      <c r="C243" s="155"/>
      <c r="D243" s="155"/>
      <c r="E243" s="261"/>
      <c r="F243" s="310"/>
      <c r="G243" s="311"/>
      <c r="H243" s="311"/>
      <c r="I243" s="173"/>
      <c r="J243" s="17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  <c r="U243" s="155"/>
      <c r="V243" s="155"/>
      <c r="W243" s="155"/>
      <c r="X243" s="155"/>
      <c r="Y243" s="155"/>
      <c r="Z243" s="155"/>
      <c r="AA243" s="155"/>
      <c r="AB243" s="155"/>
      <c r="AC243" s="155"/>
      <c r="AD243" s="155"/>
      <c r="AE243" s="155"/>
      <c r="AF243" s="155"/>
      <c r="AG243" s="155"/>
      <c r="AH243" s="155"/>
      <c r="AI243" s="155"/>
      <c r="AJ243" s="155"/>
      <c r="AK243" s="155"/>
      <c r="AL243" s="155"/>
      <c r="AM243" s="155"/>
      <c r="AN243" s="155"/>
      <c r="AO243" s="155"/>
      <c r="AP243" s="155"/>
      <c r="AQ243" s="155"/>
      <c r="AR243" s="155"/>
      <c r="AS243" s="155"/>
      <c r="AT243" s="155"/>
      <c r="AU243" s="155"/>
      <c r="AV243" s="155"/>
      <c r="AW243" s="155"/>
      <c r="AX243" s="155"/>
      <c r="AY243" s="155"/>
      <c r="AZ243" s="155"/>
      <c r="BA243" s="155"/>
      <c r="BB243" s="155"/>
      <c r="BC243" s="155"/>
      <c r="BD243" s="155"/>
      <c r="BE243" s="155"/>
      <c r="BF243" s="155"/>
      <c r="BG243" s="155"/>
      <c r="BH243" s="155"/>
      <c r="BI243" s="155"/>
      <c r="BJ243" s="155"/>
      <c r="BK243" s="155"/>
      <c r="BL243" s="155"/>
      <c r="BM243" s="155"/>
      <c r="BN243" s="155"/>
      <c r="BO243" s="155"/>
      <c r="BP243" s="155"/>
      <c r="BQ243" s="155"/>
      <c r="BR243" s="155"/>
      <c r="BS243" s="155"/>
      <c r="BT243" s="155"/>
      <c r="BU243" s="155"/>
      <c r="BV243" s="155"/>
      <c r="BW243" s="155"/>
      <c r="BX243" s="155"/>
      <c r="BY243" s="155"/>
      <c r="BZ243" s="155"/>
      <c r="CA243" s="155"/>
      <c r="CB243" s="155"/>
      <c r="CC243" s="155"/>
      <c r="CD243" s="155"/>
      <c r="CE243" s="155"/>
      <c r="CF243" s="155"/>
      <c r="CG243" s="155"/>
      <c r="CH243" s="155"/>
      <c r="CI243" s="155"/>
      <c r="CJ243" s="155"/>
      <c r="CK243" s="155"/>
      <c r="CL243" s="155"/>
      <c r="CM243" s="155"/>
      <c r="CN243" s="155"/>
      <c r="CO243" s="155"/>
      <c r="CP243" s="155"/>
      <c r="CQ243" s="155"/>
      <c r="CR243" s="155"/>
      <c r="CS243" s="155"/>
      <c r="CT243" s="155"/>
      <c r="CU243" s="155"/>
      <c r="CV243" s="155"/>
      <c r="CW243" s="155"/>
      <c r="CX243" s="155"/>
      <c r="CY243" s="155"/>
      <c r="CZ243" s="155"/>
      <c r="DA243" s="155"/>
      <c r="DB243" s="155"/>
      <c r="DC243" s="155"/>
      <c r="DD243" s="155"/>
      <c r="DE243" s="155"/>
      <c r="DF243" s="155"/>
      <c r="DG243" s="155"/>
      <c r="DH243" s="155"/>
      <c r="DI243" s="155"/>
      <c r="DJ243" s="155"/>
      <c r="DK243" s="155"/>
      <c r="DL243" s="155"/>
      <c r="DM243" s="155"/>
      <c r="DN243" s="155"/>
      <c r="DO243" s="155"/>
      <c r="DP243" s="155"/>
      <c r="DQ243" s="155"/>
      <c r="DR243" s="155"/>
    </row>
    <row r="244" spans="1:122" ht="17.149999999999999" customHeight="1" x14ac:dyDescent="0.3">
      <c r="A244" s="219"/>
      <c r="B244" s="327" t="s">
        <v>75</v>
      </c>
      <c r="C244" s="323"/>
      <c r="D244" s="155"/>
      <c r="E244" s="349" t="s">
        <v>70</v>
      </c>
      <c r="F244" s="350" t="str">
        <f>E146</f>
        <v>2022-23</v>
      </c>
      <c r="G244" s="350" t="str">
        <f>H168</f>
        <v>2023-24</v>
      </c>
      <c r="H244" s="350" t="str">
        <f>I168</f>
        <v>2024-25</v>
      </c>
      <c r="I244" s="311"/>
      <c r="J244" s="175"/>
      <c r="K244" s="155"/>
      <c r="L244" s="155"/>
      <c r="M244" s="155"/>
      <c r="N244" s="155"/>
      <c r="O244" s="155"/>
      <c r="P244" s="155"/>
      <c r="Q244" s="155"/>
      <c r="R244" s="155"/>
      <c r="S244" s="155"/>
      <c r="T244" s="155"/>
      <c r="U244" s="155"/>
      <c r="V244" s="155"/>
      <c r="W244" s="155"/>
      <c r="X244" s="155"/>
      <c r="Y244" s="155"/>
      <c r="Z244" s="155"/>
      <c r="AA244" s="155"/>
      <c r="AB244" s="155"/>
      <c r="AC244" s="155"/>
      <c r="AD244" s="155"/>
      <c r="AE244" s="155"/>
      <c r="AF244" s="155"/>
      <c r="AG244" s="155"/>
      <c r="AH244" s="155"/>
      <c r="AI244" s="155"/>
      <c r="AJ244" s="155"/>
      <c r="AK244" s="155"/>
      <c r="AL244" s="155"/>
      <c r="AM244" s="155"/>
      <c r="AN244" s="155"/>
      <c r="AO244" s="155"/>
      <c r="AP244" s="155"/>
      <c r="AQ244" s="155"/>
      <c r="AR244" s="155"/>
      <c r="AS244" s="155"/>
      <c r="AT244" s="155"/>
      <c r="AU244" s="155"/>
      <c r="AV244" s="155"/>
      <c r="AW244" s="155"/>
      <c r="AX244" s="155"/>
      <c r="AY244" s="155"/>
      <c r="AZ244" s="155"/>
      <c r="BA244" s="155"/>
      <c r="BB244" s="155"/>
      <c r="BC244" s="155"/>
      <c r="BD244" s="155"/>
      <c r="BE244" s="155"/>
      <c r="BF244" s="155"/>
      <c r="BG244" s="155"/>
      <c r="BH244" s="155"/>
      <c r="BI244" s="155"/>
      <c r="BJ244" s="155"/>
      <c r="BK244" s="155"/>
      <c r="BL244" s="155"/>
      <c r="BM244" s="155"/>
      <c r="BN244" s="155"/>
      <c r="BO244" s="155"/>
      <c r="BP244" s="155"/>
      <c r="BQ244" s="155"/>
      <c r="BR244" s="155"/>
      <c r="BS244" s="155"/>
      <c r="BT244" s="155"/>
      <c r="BU244" s="155"/>
      <c r="BV244" s="155"/>
      <c r="BW244" s="155"/>
      <c r="BX244" s="155"/>
      <c r="BY244" s="155"/>
      <c r="BZ244" s="155"/>
      <c r="CA244" s="155"/>
      <c r="CB244" s="155"/>
      <c r="CC244" s="155"/>
      <c r="CD244" s="155"/>
      <c r="CE244" s="155"/>
      <c r="CF244" s="155"/>
      <c r="CG244" s="155"/>
      <c r="CH244" s="155"/>
      <c r="CI244" s="155"/>
      <c r="CJ244" s="155"/>
      <c r="CK244" s="155"/>
      <c r="CL244" s="155"/>
      <c r="CM244" s="155"/>
      <c r="CN244" s="155"/>
      <c r="CO244" s="155"/>
      <c r="CP244" s="155"/>
      <c r="CQ244" s="155"/>
      <c r="CR244" s="155"/>
      <c r="CS244" s="155"/>
      <c r="CT244" s="155"/>
      <c r="CU244" s="155"/>
      <c r="CV244" s="155"/>
      <c r="CW244" s="155"/>
      <c r="CX244" s="155"/>
      <c r="CY244" s="155"/>
      <c r="CZ244" s="155"/>
      <c r="DA244" s="155"/>
      <c r="DB244" s="155"/>
      <c r="DC244" s="155"/>
      <c r="DD244" s="155"/>
      <c r="DE244" s="155"/>
      <c r="DF244" s="155"/>
      <c r="DG244" s="155"/>
      <c r="DH244" s="155"/>
      <c r="DI244" s="155"/>
      <c r="DJ244" s="155"/>
      <c r="DK244" s="155"/>
      <c r="DL244" s="155"/>
      <c r="DM244" s="155"/>
      <c r="DN244" s="155"/>
      <c r="DO244" s="155"/>
      <c r="DP244" s="155"/>
      <c r="DQ244" s="155"/>
      <c r="DR244" s="155"/>
    </row>
    <row r="245" spans="1:122" ht="17.149999999999999" customHeight="1" x14ac:dyDescent="0.3">
      <c r="A245" s="219"/>
      <c r="B245" s="155"/>
      <c r="C245" s="323"/>
      <c r="D245" s="155"/>
      <c r="E245" s="411" t="s">
        <v>138</v>
      </c>
      <c r="F245" s="351">
        <f>E151</f>
        <v>726837.31999999657</v>
      </c>
      <c r="G245" s="351">
        <f>G151</f>
        <v>726836.92</v>
      </c>
      <c r="H245" s="351">
        <f>I151</f>
        <v>726836.92</v>
      </c>
      <c r="I245" s="352"/>
      <c r="J245" s="17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  <c r="U245" s="155"/>
      <c r="V245" s="155"/>
      <c r="W245" s="155"/>
      <c r="X245" s="155"/>
      <c r="Y245" s="155"/>
      <c r="Z245" s="155"/>
      <c r="AA245" s="155"/>
      <c r="AB245" s="155"/>
      <c r="AC245" s="155"/>
      <c r="AD245" s="155"/>
      <c r="AE245" s="155"/>
      <c r="AF245" s="155"/>
      <c r="AG245" s="155"/>
      <c r="AH245" s="155"/>
      <c r="AI245" s="155"/>
      <c r="AJ245" s="155"/>
      <c r="AK245" s="155"/>
      <c r="AL245" s="155"/>
      <c r="AM245" s="155"/>
      <c r="AN245" s="155"/>
      <c r="AO245" s="155"/>
      <c r="AP245" s="155"/>
      <c r="AQ245" s="155"/>
      <c r="AR245" s="155"/>
      <c r="AS245" s="155"/>
      <c r="AT245" s="155"/>
      <c r="AU245" s="155"/>
      <c r="AV245" s="155"/>
      <c r="AW245" s="155"/>
      <c r="AX245" s="155"/>
      <c r="AY245" s="155"/>
      <c r="AZ245" s="155"/>
      <c r="BA245" s="155"/>
      <c r="BB245" s="155"/>
      <c r="BC245" s="155"/>
      <c r="BD245" s="155"/>
      <c r="BE245" s="155"/>
      <c r="BF245" s="155"/>
      <c r="BG245" s="155"/>
      <c r="BH245" s="155"/>
      <c r="BI245" s="155"/>
      <c r="BJ245" s="155"/>
      <c r="BK245" s="155"/>
      <c r="BL245" s="155"/>
      <c r="BM245" s="155"/>
      <c r="BN245" s="155"/>
      <c r="BO245" s="155"/>
      <c r="BP245" s="155"/>
      <c r="BQ245" s="155"/>
      <c r="BR245" s="155"/>
      <c r="BS245" s="155"/>
      <c r="BT245" s="155"/>
      <c r="BU245" s="155"/>
      <c r="BV245" s="155"/>
      <c r="BW245" s="155"/>
      <c r="BX245" s="155"/>
      <c r="BY245" s="155"/>
      <c r="BZ245" s="155"/>
      <c r="CA245" s="155"/>
      <c r="CB245" s="155"/>
      <c r="CC245" s="155"/>
      <c r="CD245" s="155"/>
      <c r="CE245" s="155"/>
      <c r="CF245" s="155"/>
      <c r="CG245" s="155"/>
      <c r="CH245" s="155"/>
      <c r="CI245" s="155"/>
      <c r="CJ245" s="155"/>
      <c r="CK245" s="155"/>
      <c r="CL245" s="155"/>
      <c r="CM245" s="155"/>
      <c r="CN245" s="155"/>
      <c r="CO245" s="155"/>
      <c r="CP245" s="155"/>
      <c r="CQ245" s="155"/>
      <c r="CR245" s="155"/>
      <c r="CS245" s="155"/>
      <c r="CT245" s="155"/>
      <c r="CU245" s="155"/>
      <c r="CV245" s="155"/>
      <c r="CW245" s="155"/>
      <c r="CX245" s="155"/>
      <c r="CY245" s="155"/>
      <c r="CZ245" s="155"/>
      <c r="DA245" s="155"/>
      <c r="DB245" s="155"/>
      <c r="DC245" s="155"/>
      <c r="DD245" s="155"/>
      <c r="DE245" s="155"/>
      <c r="DF245" s="155"/>
      <c r="DG245" s="155"/>
      <c r="DH245" s="155"/>
      <c r="DI245" s="155"/>
      <c r="DJ245" s="155"/>
      <c r="DK245" s="155"/>
      <c r="DL245" s="155"/>
      <c r="DM245" s="155"/>
      <c r="DN245" s="155"/>
      <c r="DO245" s="155"/>
      <c r="DP245" s="155"/>
      <c r="DQ245" s="155"/>
      <c r="DR245" s="155"/>
    </row>
    <row r="246" spans="1:122" ht="17.149999999999999" customHeight="1" x14ac:dyDescent="0.3">
      <c r="A246" s="219"/>
      <c r="B246" s="155"/>
      <c r="C246" s="323"/>
      <c r="D246" s="155"/>
      <c r="E246" s="411" t="s">
        <v>71</v>
      </c>
      <c r="F246" s="353">
        <f>E156</f>
        <v>0</v>
      </c>
      <c r="G246" s="353" t="e">
        <f>G156</f>
        <v>#DIV/0!</v>
      </c>
      <c r="H246" s="353" t="e">
        <f>I156</f>
        <v>#DIV/0!</v>
      </c>
      <c r="I246" s="353"/>
      <c r="J246" s="175"/>
      <c r="K246" s="155"/>
      <c r="L246" s="155"/>
      <c r="M246" s="155"/>
      <c r="N246" s="155"/>
      <c r="O246" s="155"/>
      <c r="P246" s="155"/>
      <c r="Q246" s="155"/>
      <c r="R246" s="155"/>
      <c r="S246" s="155"/>
      <c r="T246" s="155"/>
      <c r="U246" s="155"/>
      <c r="V246" s="155"/>
      <c r="W246" s="155"/>
      <c r="X246" s="155"/>
      <c r="Y246" s="155"/>
      <c r="Z246" s="155"/>
      <c r="AA246" s="155"/>
      <c r="AB246" s="155"/>
      <c r="AC246" s="155"/>
      <c r="AD246" s="155"/>
      <c r="AE246" s="155"/>
      <c r="AF246" s="155"/>
      <c r="AG246" s="155"/>
      <c r="AH246" s="155"/>
      <c r="AI246" s="155"/>
      <c r="AJ246" s="155"/>
      <c r="AK246" s="155"/>
      <c r="AL246" s="155"/>
      <c r="AM246" s="155"/>
      <c r="AN246" s="155"/>
      <c r="AO246" s="155"/>
      <c r="AP246" s="155"/>
      <c r="AQ246" s="155"/>
      <c r="AR246" s="155"/>
      <c r="AS246" s="155"/>
      <c r="AT246" s="155"/>
      <c r="AU246" s="155"/>
      <c r="AV246" s="155"/>
      <c r="AW246" s="155"/>
      <c r="AX246" s="155"/>
      <c r="AY246" s="155"/>
      <c r="AZ246" s="155"/>
      <c r="BA246" s="155"/>
      <c r="BB246" s="155"/>
      <c r="BC246" s="155"/>
      <c r="BD246" s="155"/>
      <c r="BE246" s="155"/>
      <c r="BF246" s="155"/>
      <c r="BG246" s="155"/>
      <c r="BH246" s="155"/>
      <c r="BI246" s="155"/>
      <c r="BJ246" s="155"/>
      <c r="BK246" s="155"/>
      <c r="BL246" s="155"/>
      <c r="BM246" s="155"/>
      <c r="BN246" s="155"/>
      <c r="BO246" s="155"/>
      <c r="BP246" s="155"/>
      <c r="BQ246" s="155"/>
      <c r="BR246" s="155"/>
      <c r="BS246" s="155"/>
      <c r="BT246" s="155"/>
      <c r="BU246" s="155"/>
      <c r="BV246" s="155"/>
      <c r="BW246" s="155"/>
      <c r="BX246" s="155"/>
      <c r="BY246" s="155"/>
      <c r="BZ246" s="155"/>
      <c r="CA246" s="155"/>
      <c r="CB246" s="155"/>
      <c r="CC246" s="155"/>
      <c r="CD246" s="155"/>
      <c r="CE246" s="155"/>
      <c r="CF246" s="155"/>
      <c r="CG246" s="155"/>
      <c r="CH246" s="155"/>
      <c r="CI246" s="155"/>
      <c r="CJ246" s="155"/>
      <c r="CK246" s="155"/>
      <c r="CL246" s="155"/>
      <c r="CM246" s="155"/>
      <c r="CN246" s="155"/>
      <c r="CO246" s="155"/>
      <c r="CP246" s="155"/>
      <c r="CQ246" s="155"/>
      <c r="CR246" s="155"/>
      <c r="CS246" s="155"/>
      <c r="CT246" s="155"/>
      <c r="CU246" s="155"/>
      <c r="CV246" s="155"/>
      <c r="CW246" s="155"/>
      <c r="CX246" s="155"/>
      <c r="CY246" s="155"/>
      <c r="CZ246" s="155"/>
      <c r="DA246" s="155"/>
      <c r="DB246" s="155"/>
      <c r="DC246" s="155"/>
      <c r="DD246" s="155"/>
      <c r="DE246" s="155"/>
      <c r="DF246" s="155"/>
      <c r="DG246" s="155"/>
      <c r="DH246" s="155"/>
      <c r="DI246" s="155"/>
      <c r="DJ246" s="155"/>
      <c r="DK246" s="155"/>
      <c r="DL246" s="155"/>
      <c r="DM246" s="155"/>
      <c r="DN246" s="155"/>
      <c r="DO246" s="155"/>
      <c r="DP246" s="155"/>
      <c r="DQ246" s="155"/>
      <c r="DR246" s="155"/>
    </row>
    <row r="247" spans="1:122" ht="17.149999999999999" customHeight="1" x14ac:dyDescent="0.3">
      <c r="A247" s="219"/>
      <c r="B247" s="155"/>
      <c r="C247" s="155"/>
      <c r="D247" s="155"/>
      <c r="E247" s="261"/>
      <c r="F247" s="310"/>
      <c r="G247" s="319"/>
      <c r="H247" s="311"/>
      <c r="I247" s="173"/>
      <c r="J247" s="17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  <c r="AA247" s="155"/>
      <c r="AB247" s="155"/>
      <c r="AC247" s="155"/>
      <c r="AD247" s="155"/>
      <c r="AE247" s="155"/>
      <c r="AF247" s="155"/>
      <c r="AG247" s="155"/>
      <c r="AH247" s="155"/>
      <c r="AI247" s="155"/>
      <c r="AJ247" s="155"/>
      <c r="AK247" s="155"/>
      <c r="AL247" s="155"/>
      <c r="AM247" s="155"/>
      <c r="AN247" s="155"/>
      <c r="AO247" s="155"/>
      <c r="AP247" s="155"/>
      <c r="AQ247" s="155"/>
      <c r="AR247" s="155"/>
      <c r="AS247" s="155"/>
      <c r="AT247" s="155"/>
      <c r="AU247" s="155"/>
      <c r="AV247" s="155"/>
      <c r="AW247" s="155"/>
      <c r="AX247" s="155"/>
      <c r="AY247" s="155"/>
      <c r="AZ247" s="155"/>
      <c r="BA247" s="155"/>
      <c r="BB247" s="155"/>
      <c r="BC247" s="155"/>
      <c r="BD247" s="155"/>
      <c r="BE247" s="155"/>
      <c r="BF247" s="155"/>
      <c r="BG247" s="155"/>
      <c r="BH247" s="155"/>
      <c r="BI247" s="155"/>
      <c r="BJ247" s="155"/>
      <c r="BK247" s="155"/>
      <c r="BL247" s="155"/>
      <c r="BM247" s="155"/>
      <c r="BN247" s="155"/>
      <c r="BO247" s="155"/>
      <c r="BP247" s="155"/>
      <c r="BQ247" s="155"/>
      <c r="BR247" s="155"/>
      <c r="BS247" s="155"/>
      <c r="BT247" s="155"/>
      <c r="BU247" s="155"/>
      <c r="BV247" s="155"/>
      <c r="BW247" s="155"/>
      <c r="BX247" s="155"/>
      <c r="BY247" s="155"/>
      <c r="BZ247" s="155"/>
      <c r="CA247" s="155"/>
      <c r="CB247" s="155"/>
      <c r="CC247" s="155"/>
      <c r="CD247" s="155"/>
      <c r="CE247" s="155"/>
      <c r="CF247" s="155"/>
      <c r="CG247" s="155"/>
      <c r="CH247" s="155"/>
      <c r="CI247" s="155"/>
      <c r="CJ247" s="155"/>
      <c r="CK247" s="155"/>
      <c r="CL247" s="155"/>
      <c r="CM247" s="155"/>
      <c r="CN247" s="155"/>
      <c r="CO247" s="155"/>
      <c r="CP247" s="155"/>
      <c r="CQ247" s="155"/>
      <c r="CR247" s="155"/>
      <c r="CS247" s="155"/>
      <c r="CT247" s="155"/>
      <c r="CU247" s="155"/>
      <c r="CV247" s="155"/>
      <c r="CW247" s="155"/>
      <c r="CX247" s="155"/>
      <c r="CY247" s="155"/>
      <c r="CZ247" s="155"/>
      <c r="DA247" s="155"/>
      <c r="DB247" s="155"/>
      <c r="DC247" s="155"/>
      <c r="DD247" s="155"/>
      <c r="DE247" s="155"/>
      <c r="DF247" s="155"/>
      <c r="DG247" s="155"/>
      <c r="DH247" s="155"/>
      <c r="DI247" s="155"/>
      <c r="DJ247" s="155"/>
      <c r="DK247" s="155"/>
      <c r="DL247" s="155"/>
      <c r="DM247" s="155"/>
      <c r="DN247" s="155"/>
      <c r="DO247" s="155"/>
      <c r="DP247" s="155"/>
      <c r="DQ247" s="155"/>
      <c r="DR247" s="155"/>
    </row>
    <row r="248" spans="1:122" s="13" customFormat="1" ht="17.149999999999999" customHeight="1" x14ac:dyDescent="0.25">
      <c r="A248" s="324"/>
      <c r="B248" s="239"/>
      <c r="C248" s="623" t="s">
        <v>72</v>
      </c>
      <c r="D248" s="623"/>
      <c r="E248" s="623"/>
      <c r="F248" s="699"/>
      <c r="G248" s="488"/>
      <c r="H248" s="410"/>
      <c r="I248" s="239"/>
      <c r="J248" s="244"/>
      <c r="K248" s="239"/>
      <c r="L248" s="239"/>
      <c r="M248" s="239"/>
      <c r="N248" s="239"/>
      <c r="O248" s="239"/>
      <c r="P248" s="239"/>
      <c r="Q248" s="239"/>
      <c r="R248" s="239"/>
      <c r="S248" s="239"/>
      <c r="T248" s="239"/>
      <c r="U248" s="239"/>
      <c r="V248" s="239"/>
      <c r="W248" s="239"/>
      <c r="X248" s="239"/>
      <c r="Y248" s="239"/>
      <c r="Z248" s="239"/>
      <c r="AA248" s="239"/>
      <c r="AB248" s="239"/>
      <c r="AC248" s="239"/>
      <c r="AD248" s="239"/>
      <c r="AE248" s="239"/>
      <c r="AF248" s="239"/>
      <c r="AG248" s="239"/>
      <c r="AH248" s="239"/>
      <c r="AI248" s="239"/>
      <c r="AJ248" s="239"/>
      <c r="AK248" s="239"/>
      <c r="AL248" s="239"/>
      <c r="AM248" s="239"/>
      <c r="AN248" s="239"/>
      <c r="AO248" s="239"/>
      <c r="AP248" s="239"/>
      <c r="AQ248" s="239"/>
      <c r="AR248" s="239"/>
      <c r="AS248" s="239"/>
      <c r="AT248" s="239"/>
      <c r="AU248" s="239"/>
      <c r="AV248" s="239"/>
      <c r="AW248" s="239"/>
      <c r="AX248" s="239"/>
      <c r="AY248" s="239"/>
      <c r="AZ248" s="239"/>
      <c r="BA248" s="239"/>
      <c r="BB248" s="239"/>
      <c r="BC248" s="239"/>
      <c r="BD248" s="239"/>
      <c r="BE248" s="239"/>
      <c r="BF248" s="239"/>
      <c r="BG248" s="239"/>
      <c r="BH248" s="239"/>
      <c r="BI248" s="239"/>
      <c r="BJ248" s="239"/>
      <c r="BK248" s="239"/>
      <c r="BL248" s="239"/>
      <c r="BM248" s="239"/>
      <c r="BN248" s="239"/>
      <c r="BO248" s="239"/>
      <c r="BP248" s="239"/>
      <c r="BQ248" s="239"/>
      <c r="BR248" s="239"/>
      <c r="BS248" s="239"/>
      <c r="BT248" s="239"/>
      <c r="BU248" s="239"/>
      <c r="BV248" s="239"/>
      <c r="BW248" s="239"/>
      <c r="BX248" s="239"/>
      <c r="BY248" s="239"/>
      <c r="BZ248" s="239"/>
      <c r="CA248" s="239"/>
      <c r="CB248" s="239"/>
      <c r="CC248" s="239"/>
      <c r="CD248" s="239"/>
      <c r="CE248" s="239"/>
      <c r="CF248" s="239"/>
      <c r="CG248" s="239"/>
      <c r="CH248" s="239"/>
      <c r="CI248" s="239"/>
      <c r="CJ248" s="239"/>
      <c r="CK248" s="239"/>
      <c r="CL248" s="239"/>
      <c r="CM248" s="239"/>
      <c r="CN248" s="239"/>
      <c r="CO248" s="239"/>
      <c r="CP248" s="239"/>
      <c r="CQ248" s="239"/>
      <c r="CR248" s="239"/>
      <c r="CS248" s="239"/>
      <c r="CT248" s="239"/>
      <c r="CU248" s="239"/>
      <c r="CV248" s="239"/>
      <c r="CW248" s="239"/>
      <c r="CX248" s="239"/>
      <c r="CY248" s="239"/>
      <c r="CZ248" s="239"/>
      <c r="DA248" s="239"/>
      <c r="DB248" s="239"/>
      <c r="DC248" s="239"/>
      <c r="DD248" s="239"/>
      <c r="DE248" s="239"/>
      <c r="DF248" s="239"/>
      <c r="DG248" s="239"/>
      <c r="DH248" s="239"/>
      <c r="DI248" s="239"/>
      <c r="DJ248" s="239"/>
      <c r="DK248" s="239"/>
      <c r="DL248" s="239"/>
      <c r="DM248" s="239"/>
      <c r="DN248" s="239"/>
      <c r="DO248" s="239"/>
      <c r="DP248" s="239"/>
      <c r="DQ248" s="239"/>
      <c r="DR248" s="239"/>
    </row>
    <row r="249" spans="1:122" s="13" customFormat="1" ht="17.149999999999999" customHeight="1" x14ac:dyDescent="0.25">
      <c r="A249" s="324"/>
      <c r="B249" s="239"/>
      <c r="C249" s="623" t="s">
        <v>73</v>
      </c>
      <c r="D249" s="623"/>
      <c r="E249" s="623"/>
      <c r="F249" s="623"/>
      <c r="G249" s="488"/>
      <c r="H249" s="410"/>
      <c r="I249" s="239"/>
      <c r="J249" s="244"/>
      <c r="K249" s="239"/>
      <c r="L249" s="239"/>
      <c r="M249" s="239"/>
      <c r="N249" s="239"/>
      <c r="O249" s="239"/>
      <c r="P249" s="239"/>
      <c r="Q249" s="239"/>
      <c r="R249" s="239"/>
      <c r="S249" s="239"/>
      <c r="T249" s="239"/>
      <c r="U249" s="239"/>
      <c r="V249" s="239"/>
      <c r="W249" s="239"/>
      <c r="X249" s="239"/>
      <c r="Y249" s="239"/>
      <c r="Z249" s="239"/>
      <c r="AA249" s="239"/>
      <c r="AB249" s="239"/>
      <c r="AC249" s="239"/>
      <c r="AD249" s="239"/>
      <c r="AE249" s="239"/>
      <c r="AF249" s="239"/>
      <c r="AG249" s="239"/>
      <c r="AH249" s="239"/>
      <c r="AI249" s="239"/>
      <c r="AJ249" s="239"/>
      <c r="AK249" s="239"/>
      <c r="AL249" s="239"/>
      <c r="AM249" s="239"/>
      <c r="AN249" s="239"/>
      <c r="AO249" s="239"/>
      <c r="AP249" s="239"/>
      <c r="AQ249" s="239"/>
      <c r="AR249" s="239"/>
      <c r="AS249" s="239"/>
      <c r="AT249" s="239"/>
      <c r="AU249" s="239"/>
      <c r="AV249" s="239"/>
      <c r="AW249" s="239"/>
      <c r="AX249" s="239"/>
      <c r="AY249" s="239"/>
      <c r="AZ249" s="239"/>
      <c r="BA249" s="239"/>
      <c r="BB249" s="239"/>
      <c r="BC249" s="239"/>
      <c r="BD249" s="239"/>
      <c r="BE249" s="239"/>
      <c r="BF249" s="239"/>
      <c r="BG249" s="239"/>
      <c r="BH249" s="239"/>
      <c r="BI249" s="239"/>
      <c r="BJ249" s="239"/>
      <c r="BK249" s="239"/>
      <c r="BL249" s="239"/>
      <c r="BM249" s="239"/>
      <c r="BN249" s="239"/>
      <c r="BO249" s="239"/>
      <c r="BP249" s="239"/>
      <c r="BQ249" s="239"/>
      <c r="BR249" s="239"/>
      <c r="BS249" s="239"/>
      <c r="BT249" s="239"/>
      <c r="BU249" s="239"/>
      <c r="BV249" s="239"/>
      <c r="BW249" s="239"/>
      <c r="BX249" s="239"/>
      <c r="BY249" s="239"/>
      <c r="BZ249" s="239"/>
      <c r="CA249" s="239"/>
      <c r="CB249" s="239"/>
      <c r="CC249" s="239"/>
      <c r="CD249" s="239"/>
      <c r="CE249" s="239"/>
      <c r="CF249" s="239"/>
      <c r="CG249" s="239"/>
      <c r="CH249" s="239"/>
      <c r="CI249" s="239"/>
      <c r="CJ249" s="239"/>
      <c r="CK249" s="239"/>
      <c r="CL249" s="239"/>
      <c r="CM249" s="239"/>
      <c r="CN249" s="239"/>
      <c r="CO249" s="239"/>
      <c r="CP249" s="239"/>
      <c r="CQ249" s="239"/>
      <c r="CR249" s="239"/>
      <c r="CS249" s="239"/>
      <c r="CT249" s="239"/>
      <c r="CU249" s="239"/>
      <c r="CV249" s="239"/>
      <c r="CW249" s="239"/>
      <c r="CX249" s="239"/>
      <c r="CY249" s="239"/>
      <c r="CZ249" s="239"/>
      <c r="DA249" s="239"/>
      <c r="DB249" s="239"/>
      <c r="DC249" s="239"/>
      <c r="DD249" s="239"/>
      <c r="DE249" s="239"/>
      <c r="DF249" s="239"/>
      <c r="DG249" s="239"/>
      <c r="DH249" s="239"/>
      <c r="DI249" s="239"/>
      <c r="DJ249" s="239"/>
      <c r="DK249" s="239"/>
      <c r="DL249" s="239"/>
      <c r="DM249" s="239"/>
      <c r="DN249" s="239"/>
      <c r="DO249" s="239"/>
      <c r="DP249" s="239"/>
      <c r="DQ249" s="239"/>
      <c r="DR249" s="239"/>
    </row>
    <row r="250" spans="1:122" s="13" customFormat="1" ht="17.149999999999999" customHeight="1" x14ac:dyDescent="0.25">
      <c r="A250" s="324"/>
      <c r="B250" s="239"/>
      <c r="C250" s="623" t="s">
        <v>74</v>
      </c>
      <c r="D250" s="623"/>
      <c r="E250" s="623"/>
      <c r="F250" s="623"/>
      <c r="G250" s="488"/>
      <c r="H250" s="410"/>
      <c r="I250" s="239"/>
      <c r="J250" s="244"/>
      <c r="K250" s="239"/>
      <c r="L250" s="239"/>
      <c r="M250" s="239"/>
      <c r="N250" s="239"/>
      <c r="O250" s="239"/>
      <c r="P250" s="239"/>
      <c r="Q250" s="239"/>
      <c r="R250" s="239"/>
      <c r="S250" s="239"/>
      <c r="T250" s="239"/>
      <c r="U250" s="239"/>
      <c r="V250" s="239"/>
      <c r="W250" s="239"/>
      <c r="X250" s="239"/>
      <c r="Y250" s="239"/>
      <c r="Z250" s="239"/>
      <c r="AA250" s="239"/>
      <c r="AB250" s="239"/>
      <c r="AC250" s="239"/>
      <c r="AD250" s="239"/>
      <c r="AE250" s="239"/>
      <c r="AF250" s="239"/>
      <c r="AG250" s="239"/>
      <c r="AH250" s="239"/>
      <c r="AI250" s="239"/>
      <c r="AJ250" s="239"/>
      <c r="AK250" s="239"/>
      <c r="AL250" s="239"/>
      <c r="AM250" s="239"/>
      <c r="AN250" s="239"/>
      <c r="AO250" s="239"/>
      <c r="AP250" s="239"/>
      <c r="AQ250" s="239"/>
      <c r="AR250" s="239"/>
      <c r="AS250" s="239"/>
      <c r="AT250" s="239"/>
      <c r="AU250" s="239"/>
      <c r="AV250" s="239"/>
      <c r="AW250" s="239"/>
      <c r="AX250" s="239"/>
      <c r="AY250" s="239"/>
      <c r="AZ250" s="239"/>
      <c r="BA250" s="239"/>
      <c r="BB250" s="239"/>
      <c r="BC250" s="239"/>
      <c r="BD250" s="239"/>
      <c r="BE250" s="239"/>
      <c r="BF250" s="239"/>
      <c r="BG250" s="239"/>
      <c r="BH250" s="239"/>
      <c r="BI250" s="239"/>
      <c r="BJ250" s="239"/>
      <c r="BK250" s="239"/>
      <c r="BL250" s="239"/>
      <c r="BM250" s="239"/>
      <c r="BN250" s="239"/>
      <c r="BO250" s="239"/>
      <c r="BP250" s="239"/>
      <c r="BQ250" s="239"/>
      <c r="BR250" s="239"/>
      <c r="BS250" s="239"/>
      <c r="BT250" s="239"/>
      <c r="BU250" s="239"/>
      <c r="BV250" s="239"/>
      <c r="BW250" s="239"/>
      <c r="BX250" s="239"/>
      <c r="BY250" s="239"/>
      <c r="BZ250" s="239"/>
      <c r="CA250" s="239"/>
      <c r="CB250" s="239"/>
      <c r="CC250" s="239"/>
      <c r="CD250" s="239"/>
      <c r="CE250" s="239"/>
      <c r="CF250" s="239"/>
      <c r="CG250" s="239"/>
      <c r="CH250" s="239"/>
      <c r="CI250" s="239"/>
      <c r="CJ250" s="239"/>
      <c r="CK250" s="239"/>
      <c r="CL250" s="239"/>
      <c r="CM250" s="239"/>
      <c r="CN250" s="239"/>
      <c r="CO250" s="239"/>
      <c r="CP250" s="239"/>
      <c r="CQ250" s="239"/>
      <c r="CR250" s="239"/>
      <c r="CS250" s="239"/>
      <c r="CT250" s="239"/>
      <c r="CU250" s="239"/>
      <c r="CV250" s="239"/>
      <c r="CW250" s="239"/>
      <c r="CX250" s="239"/>
      <c r="CY250" s="239"/>
      <c r="CZ250" s="239"/>
      <c r="DA250" s="239"/>
      <c r="DB250" s="239"/>
      <c r="DC250" s="239"/>
      <c r="DD250" s="239"/>
      <c r="DE250" s="239"/>
      <c r="DF250" s="239"/>
      <c r="DG250" s="239"/>
      <c r="DH250" s="239"/>
      <c r="DI250" s="239"/>
      <c r="DJ250" s="239"/>
      <c r="DK250" s="239"/>
      <c r="DL250" s="239"/>
      <c r="DM250" s="239"/>
      <c r="DN250" s="239"/>
      <c r="DO250" s="239"/>
      <c r="DP250" s="239"/>
      <c r="DQ250" s="239"/>
      <c r="DR250" s="239"/>
    </row>
    <row r="251" spans="1:122" ht="17.149999999999999" customHeight="1" x14ac:dyDescent="0.3">
      <c r="A251" s="219"/>
      <c r="B251" s="155"/>
      <c r="C251" s="155"/>
      <c r="D251" s="155"/>
      <c r="E251" s="261"/>
      <c r="F251" s="310"/>
      <c r="G251" s="311"/>
      <c r="H251" s="311"/>
      <c r="I251" s="220"/>
      <c r="J251" s="175"/>
      <c r="K251" s="155"/>
      <c r="L251" s="155"/>
      <c r="M251" s="155"/>
      <c r="N251" s="155"/>
      <c r="O251" s="155"/>
      <c r="P251" s="155"/>
      <c r="Q251" s="155"/>
      <c r="R251" s="155"/>
      <c r="S251" s="155"/>
      <c r="T251" s="155"/>
      <c r="U251" s="155"/>
      <c r="V251" s="155"/>
      <c r="W251" s="155"/>
      <c r="X251" s="155"/>
      <c r="Y251" s="155"/>
      <c r="Z251" s="155"/>
      <c r="AA251" s="155"/>
      <c r="AB251" s="155"/>
      <c r="AC251" s="155"/>
      <c r="AD251" s="155"/>
      <c r="AE251" s="155"/>
      <c r="AF251" s="155"/>
      <c r="AG251" s="155"/>
      <c r="AH251" s="155"/>
      <c r="AI251" s="155"/>
      <c r="AJ251" s="155"/>
      <c r="AK251" s="155"/>
      <c r="AL251" s="155"/>
      <c r="AM251" s="155"/>
      <c r="AN251" s="155"/>
      <c r="AO251" s="155"/>
      <c r="AP251" s="155"/>
      <c r="AQ251" s="155"/>
      <c r="AR251" s="155"/>
      <c r="AS251" s="155"/>
      <c r="AT251" s="155"/>
      <c r="AU251" s="155"/>
      <c r="AV251" s="155"/>
      <c r="AW251" s="155"/>
      <c r="AX251" s="155"/>
      <c r="AY251" s="155"/>
      <c r="AZ251" s="155"/>
      <c r="BA251" s="155"/>
      <c r="BB251" s="155"/>
      <c r="BC251" s="155"/>
      <c r="BD251" s="155"/>
      <c r="BE251" s="155"/>
      <c r="BF251" s="155"/>
      <c r="BG251" s="155"/>
      <c r="BH251" s="155"/>
      <c r="BI251" s="155"/>
      <c r="BJ251" s="155"/>
      <c r="BK251" s="155"/>
      <c r="BL251" s="155"/>
      <c r="BM251" s="155"/>
      <c r="BN251" s="155"/>
      <c r="BO251" s="155"/>
      <c r="BP251" s="155"/>
      <c r="BQ251" s="155"/>
      <c r="BR251" s="155"/>
      <c r="BS251" s="155"/>
      <c r="BT251" s="155"/>
      <c r="BU251" s="155"/>
      <c r="BV251" s="155"/>
      <c r="BW251" s="155"/>
      <c r="BX251" s="155"/>
      <c r="BY251" s="155"/>
      <c r="BZ251" s="155"/>
      <c r="CA251" s="155"/>
      <c r="CB251" s="155"/>
      <c r="CC251" s="155"/>
      <c r="CD251" s="155"/>
      <c r="CE251" s="155"/>
      <c r="CF251" s="155"/>
      <c r="CG251" s="155"/>
      <c r="CH251" s="155"/>
      <c r="CI251" s="155"/>
      <c r="CJ251" s="155"/>
      <c r="CK251" s="155"/>
      <c r="CL251" s="155"/>
      <c r="CM251" s="155"/>
      <c r="CN251" s="155"/>
      <c r="CO251" s="155"/>
      <c r="CP251" s="155"/>
      <c r="CQ251" s="155"/>
      <c r="CR251" s="155"/>
      <c r="CS251" s="155"/>
      <c r="CT251" s="155"/>
      <c r="CU251" s="155"/>
      <c r="CV251" s="155"/>
      <c r="CW251" s="155"/>
      <c r="CX251" s="155"/>
      <c r="CY251" s="155"/>
      <c r="CZ251" s="155"/>
      <c r="DA251" s="155"/>
      <c r="DB251" s="155"/>
      <c r="DC251" s="155"/>
      <c r="DD251" s="155"/>
      <c r="DE251" s="155"/>
      <c r="DF251" s="155"/>
      <c r="DG251" s="155"/>
      <c r="DH251" s="155"/>
      <c r="DI251" s="155"/>
      <c r="DJ251" s="155"/>
      <c r="DK251" s="155"/>
      <c r="DL251" s="155"/>
      <c r="DM251" s="155"/>
      <c r="DN251" s="155"/>
      <c r="DO251" s="155"/>
      <c r="DP251" s="155"/>
      <c r="DQ251" s="155"/>
      <c r="DR251" s="155"/>
    </row>
    <row r="252" spans="1:122" ht="17.149999999999999" customHeight="1" x14ac:dyDescent="0.3">
      <c r="A252" s="219"/>
      <c r="B252" s="155"/>
      <c r="C252" s="155"/>
      <c r="D252" s="687" t="str">
        <f>G168</f>
        <v>2022-23</v>
      </c>
      <c r="E252" s="687"/>
      <c r="F252" s="687" t="str">
        <f>G146</f>
        <v>2023-24</v>
      </c>
      <c r="G252" s="687"/>
      <c r="H252" s="686" t="str">
        <f>I168</f>
        <v>2024-25</v>
      </c>
      <c r="I252" s="686"/>
      <c r="J252" s="175"/>
      <c r="K252" s="155"/>
      <c r="L252" s="155"/>
      <c r="M252" s="155"/>
      <c r="N252" s="155"/>
      <c r="O252" s="155"/>
      <c r="P252" s="155"/>
      <c r="Q252" s="155"/>
      <c r="R252" s="155"/>
      <c r="S252" s="155"/>
      <c r="T252" s="155"/>
      <c r="U252" s="155"/>
      <c r="V252" s="155"/>
      <c r="W252" s="155"/>
      <c r="X252" s="155"/>
      <c r="Y252" s="155"/>
      <c r="Z252" s="155"/>
      <c r="AA252" s="155"/>
      <c r="AB252" s="155"/>
      <c r="AC252" s="155"/>
      <c r="AD252" s="155"/>
      <c r="AE252" s="155"/>
      <c r="AF252" s="155"/>
      <c r="AG252" s="155"/>
      <c r="AH252" s="155"/>
      <c r="AI252" s="155"/>
      <c r="AJ252" s="155"/>
      <c r="AK252" s="155"/>
      <c r="AL252" s="155"/>
      <c r="AM252" s="155"/>
      <c r="AN252" s="155"/>
      <c r="AO252" s="155"/>
      <c r="AP252" s="155"/>
      <c r="AQ252" s="155"/>
      <c r="AR252" s="155"/>
      <c r="AS252" s="155"/>
      <c r="AT252" s="155"/>
      <c r="AU252" s="155"/>
      <c r="AV252" s="155"/>
      <c r="AW252" s="155"/>
      <c r="AX252" s="155"/>
      <c r="AY252" s="155"/>
      <c r="AZ252" s="155"/>
      <c r="BA252" s="155"/>
      <c r="BB252" s="155"/>
      <c r="BC252" s="155"/>
      <c r="BD252" s="155"/>
      <c r="BE252" s="155"/>
      <c r="BF252" s="155"/>
      <c r="BG252" s="155"/>
      <c r="BH252" s="155"/>
      <c r="BI252" s="155"/>
      <c r="BJ252" s="155"/>
      <c r="BK252" s="155"/>
      <c r="BL252" s="155"/>
      <c r="BM252" s="155"/>
      <c r="BN252" s="155"/>
      <c r="BO252" s="155"/>
      <c r="BP252" s="155"/>
      <c r="BQ252" s="155"/>
      <c r="BR252" s="155"/>
      <c r="BS252" s="155"/>
      <c r="BT252" s="155"/>
      <c r="BU252" s="155"/>
      <c r="BV252" s="155"/>
      <c r="BW252" s="155"/>
      <c r="BX252" s="155"/>
      <c r="BY252" s="155"/>
      <c r="BZ252" s="155"/>
      <c r="CA252" s="155"/>
      <c r="CB252" s="155"/>
      <c r="CC252" s="155"/>
      <c r="CD252" s="155"/>
      <c r="CE252" s="155"/>
      <c r="CF252" s="155"/>
      <c r="CG252" s="155"/>
      <c r="CH252" s="155"/>
      <c r="CI252" s="155"/>
      <c r="CJ252" s="155"/>
      <c r="CK252" s="155"/>
      <c r="CL252" s="155"/>
      <c r="CM252" s="155"/>
      <c r="CN252" s="155"/>
      <c r="CO252" s="155"/>
      <c r="CP252" s="155"/>
      <c r="CQ252" s="155"/>
      <c r="CR252" s="155"/>
      <c r="CS252" s="155"/>
      <c r="CT252" s="155"/>
      <c r="CU252" s="155"/>
      <c r="CV252" s="155"/>
      <c r="CW252" s="155"/>
      <c r="CX252" s="155"/>
      <c r="CY252" s="155"/>
      <c r="CZ252" s="155"/>
      <c r="DA252" s="155"/>
      <c r="DB252" s="155"/>
      <c r="DC252" s="155"/>
      <c r="DD252" s="155"/>
      <c r="DE252" s="155"/>
      <c r="DF252" s="155"/>
      <c r="DG252" s="155"/>
      <c r="DH252" s="155"/>
      <c r="DI252" s="155"/>
      <c r="DJ252" s="155"/>
      <c r="DK252" s="155"/>
      <c r="DL252" s="155"/>
      <c r="DM252" s="155"/>
      <c r="DN252" s="155"/>
      <c r="DO252" s="155"/>
      <c r="DP252" s="155"/>
      <c r="DQ252" s="155"/>
      <c r="DR252" s="155"/>
    </row>
    <row r="253" spans="1:122" ht="17.149999999999999" customHeight="1" x14ac:dyDescent="0.3">
      <c r="A253" s="219"/>
      <c r="B253" s="155"/>
      <c r="C253" s="155"/>
      <c r="D253" s="354" t="s">
        <v>62</v>
      </c>
      <c r="E253" s="354" t="s">
        <v>63</v>
      </c>
      <c r="F253" s="354" t="s">
        <v>62</v>
      </c>
      <c r="G253" s="354" t="s">
        <v>63</v>
      </c>
      <c r="H253" s="354" t="s">
        <v>62</v>
      </c>
      <c r="I253" s="354" t="s">
        <v>63</v>
      </c>
      <c r="J253" s="175"/>
      <c r="K253" s="155"/>
      <c r="L253" s="155"/>
      <c r="M253" s="155"/>
      <c r="N253" s="155"/>
      <c r="O253" s="155"/>
      <c r="P253" s="155"/>
      <c r="Q253" s="155"/>
      <c r="R253" s="155"/>
      <c r="S253" s="155"/>
      <c r="T253" s="155"/>
      <c r="U253" s="155"/>
      <c r="V253" s="155"/>
      <c r="W253" s="155"/>
      <c r="X253" s="155"/>
      <c r="Y253" s="155"/>
      <c r="Z253" s="155"/>
      <c r="AA253" s="155"/>
      <c r="AB253" s="155"/>
      <c r="AC253" s="155"/>
      <c r="AD253" s="155"/>
      <c r="AE253" s="155"/>
      <c r="AF253" s="155"/>
      <c r="AG253" s="155"/>
      <c r="AH253" s="155"/>
      <c r="AI253" s="155"/>
      <c r="AJ253" s="155"/>
      <c r="AK253" s="155"/>
      <c r="AL253" s="155"/>
      <c r="AM253" s="155"/>
      <c r="AN253" s="155"/>
      <c r="AO253" s="155"/>
      <c r="AP253" s="155"/>
      <c r="AQ253" s="155"/>
      <c r="AR253" s="155"/>
      <c r="AS253" s="155"/>
      <c r="AT253" s="155"/>
      <c r="AU253" s="155"/>
      <c r="AV253" s="155"/>
      <c r="AW253" s="155"/>
      <c r="AX253" s="155"/>
      <c r="AY253" s="155"/>
      <c r="AZ253" s="155"/>
      <c r="BA253" s="155"/>
      <c r="BB253" s="155"/>
      <c r="BC253" s="155"/>
      <c r="BD253" s="155"/>
      <c r="BE253" s="155"/>
      <c r="BF253" s="155"/>
      <c r="BG253" s="155"/>
      <c r="BH253" s="155"/>
      <c r="BI253" s="155"/>
      <c r="BJ253" s="155"/>
      <c r="BK253" s="155"/>
      <c r="BL253" s="155"/>
      <c r="BM253" s="155"/>
      <c r="BN253" s="155"/>
      <c r="BO253" s="155"/>
      <c r="BP253" s="155"/>
      <c r="BQ253" s="155"/>
      <c r="BR253" s="155"/>
      <c r="BS253" s="155"/>
      <c r="BT253" s="155"/>
      <c r="BU253" s="155"/>
      <c r="BV253" s="155"/>
      <c r="BW253" s="155"/>
      <c r="BX253" s="155"/>
      <c r="BY253" s="155"/>
      <c r="BZ253" s="155"/>
      <c r="CA253" s="155"/>
      <c r="CB253" s="155"/>
      <c r="CC253" s="155"/>
      <c r="CD253" s="155"/>
      <c r="CE253" s="155"/>
      <c r="CF253" s="155"/>
      <c r="CG253" s="155"/>
      <c r="CH253" s="155"/>
      <c r="CI253" s="155"/>
      <c r="CJ253" s="155"/>
      <c r="CK253" s="155"/>
      <c r="CL253" s="155"/>
      <c r="CM253" s="155"/>
      <c r="CN253" s="155"/>
      <c r="CO253" s="155"/>
      <c r="CP253" s="155"/>
      <c r="CQ253" s="155"/>
      <c r="CR253" s="155"/>
      <c r="CS253" s="155"/>
      <c r="CT253" s="155"/>
      <c r="CU253" s="155"/>
      <c r="CV253" s="155"/>
      <c r="CW253" s="155"/>
      <c r="CX253" s="155"/>
      <c r="CY253" s="155"/>
      <c r="CZ253" s="155"/>
      <c r="DA253" s="155"/>
      <c r="DB253" s="155"/>
      <c r="DC253" s="155"/>
      <c r="DD253" s="155"/>
      <c r="DE253" s="155"/>
      <c r="DF253" s="155"/>
      <c r="DG253" s="155"/>
      <c r="DH253" s="155"/>
      <c r="DI253" s="155"/>
      <c r="DJ253" s="155"/>
      <c r="DK253" s="155"/>
      <c r="DL253" s="155"/>
      <c r="DM253" s="155"/>
      <c r="DN253" s="155"/>
      <c r="DO253" s="155"/>
      <c r="DP253" s="155"/>
      <c r="DQ253" s="155"/>
      <c r="DR253" s="155"/>
    </row>
    <row r="254" spans="1:122" ht="17.149999999999999" customHeight="1" x14ac:dyDescent="0.3">
      <c r="A254" s="219"/>
      <c r="B254" s="155"/>
      <c r="C254" s="355" t="s">
        <v>75</v>
      </c>
      <c r="D254" s="513"/>
      <c r="E254" s="513"/>
      <c r="F254" s="513"/>
      <c r="G254" s="513"/>
      <c r="H254" s="514"/>
      <c r="I254" s="514"/>
      <c r="J254" s="175"/>
      <c r="K254" s="155"/>
      <c r="L254" s="155"/>
      <c r="M254" s="155"/>
      <c r="N254" s="155"/>
      <c r="O254" s="155"/>
      <c r="P254" s="155"/>
      <c r="Q254" s="155"/>
      <c r="R254" s="155"/>
      <c r="S254" s="155"/>
      <c r="T254" s="155"/>
      <c r="U254" s="155"/>
      <c r="V254" s="155"/>
      <c r="W254" s="155"/>
      <c r="X254" s="155"/>
      <c r="Y254" s="155"/>
      <c r="Z254" s="155"/>
      <c r="AA254" s="155"/>
      <c r="AB254" s="155"/>
      <c r="AC254" s="155"/>
      <c r="AD254" s="155"/>
      <c r="AE254" s="155"/>
      <c r="AF254" s="155"/>
      <c r="AG254" s="155"/>
      <c r="AH254" s="155"/>
      <c r="AI254" s="155"/>
      <c r="AJ254" s="155"/>
      <c r="AK254" s="155"/>
      <c r="AL254" s="155"/>
      <c r="AM254" s="155"/>
      <c r="AN254" s="155"/>
      <c r="AO254" s="155"/>
      <c r="AP254" s="155"/>
      <c r="AQ254" s="155"/>
      <c r="AR254" s="155"/>
      <c r="AS254" s="155"/>
      <c r="AT254" s="155"/>
      <c r="AU254" s="155"/>
      <c r="AV254" s="155"/>
      <c r="AW254" s="155"/>
      <c r="AX254" s="155"/>
      <c r="AY254" s="155"/>
      <c r="AZ254" s="155"/>
      <c r="BA254" s="155"/>
      <c r="BB254" s="155"/>
      <c r="BC254" s="155"/>
      <c r="BD254" s="155"/>
      <c r="BE254" s="155"/>
      <c r="BF254" s="155"/>
      <c r="BG254" s="155"/>
      <c r="BH254" s="155"/>
      <c r="BI254" s="155"/>
      <c r="BJ254" s="155"/>
      <c r="BK254" s="155"/>
      <c r="BL254" s="155"/>
      <c r="BM254" s="155"/>
      <c r="BN254" s="155"/>
      <c r="BO254" s="155"/>
      <c r="BP254" s="155"/>
      <c r="BQ254" s="155"/>
      <c r="BR254" s="155"/>
      <c r="BS254" s="155"/>
      <c r="BT254" s="155"/>
      <c r="BU254" s="155"/>
      <c r="BV254" s="155"/>
      <c r="BW254" s="155"/>
      <c r="BX254" s="155"/>
      <c r="BY254" s="155"/>
      <c r="BZ254" s="155"/>
      <c r="CA254" s="155"/>
      <c r="CB254" s="155"/>
      <c r="CC254" s="155"/>
      <c r="CD254" s="155"/>
      <c r="CE254" s="155"/>
      <c r="CF254" s="155"/>
      <c r="CG254" s="155"/>
      <c r="CH254" s="155"/>
      <c r="CI254" s="155"/>
      <c r="CJ254" s="155"/>
      <c r="CK254" s="155"/>
      <c r="CL254" s="155"/>
      <c r="CM254" s="155"/>
      <c r="CN254" s="155"/>
      <c r="CO254" s="155"/>
      <c r="CP254" s="155"/>
      <c r="CQ254" s="155"/>
      <c r="CR254" s="155"/>
      <c r="CS254" s="155"/>
      <c r="CT254" s="155"/>
      <c r="CU254" s="155"/>
      <c r="CV254" s="155"/>
      <c r="CW254" s="155"/>
      <c r="CX254" s="155"/>
      <c r="CY254" s="155"/>
      <c r="CZ254" s="155"/>
      <c r="DA254" s="155"/>
      <c r="DB254" s="155"/>
      <c r="DC254" s="155"/>
      <c r="DD254" s="155"/>
      <c r="DE254" s="155"/>
      <c r="DF254" s="155"/>
      <c r="DG254" s="155"/>
      <c r="DH254" s="155"/>
      <c r="DI254" s="155"/>
      <c r="DJ254" s="155"/>
      <c r="DK254" s="155"/>
      <c r="DL254" s="155"/>
      <c r="DM254" s="155"/>
      <c r="DN254" s="155"/>
      <c r="DO254" s="155"/>
      <c r="DP254" s="155"/>
      <c r="DQ254" s="155"/>
      <c r="DR254" s="155"/>
    </row>
    <row r="255" spans="1:122" s="24" customFormat="1" ht="17.149999999999999" customHeight="1" x14ac:dyDescent="0.3">
      <c r="A255" s="327"/>
      <c r="B255" s="215"/>
      <c r="C255" s="356"/>
      <c r="D255" s="357"/>
      <c r="E255" s="357"/>
      <c r="F255" s="357"/>
      <c r="G255" s="357"/>
      <c r="H255" s="358"/>
      <c r="I255" s="358"/>
      <c r="J255" s="328"/>
      <c r="K255" s="215"/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  <c r="AA255" s="215"/>
      <c r="AB255" s="215"/>
      <c r="AC255" s="215"/>
      <c r="AD255" s="215"/>
      <c r="AE255" s="215"/>
      <c r="AF255" s="215"/>
      <c r="AG255" s="215"/>
      <c r="AH255" s="215"/>
      <c r="AI255" s="215"/>
      <c r="AJ255" s="215"/>
      <c r="AK255" s="215"/>
      <c r="AL255" s="215"/>
      <c r="AM255" s="215"/>
      <c r="AN255" s="215"/>
      <c r="AO255" s="215"/>
      <c r="AP255" s="215"/>
      <c r="AQ255" s="215"/>
      <c r="AR255" s="215"/>
      <c r="AS255" s="215"/>
      <c r="AT255" s="215"/>
      <c r="AU255" s="215"/>
      <c r="AV255" s="215"/>
      <c r="AW255" s="215"/>
      <c r="AX255" s="215"/>
      <c r="AY255" s="215"/>
      <c r="AZ255" s="215"/>
      <c r="BA255" s="215"/>
      <c r="BB255" s="215"/>
      <c r="BC255" s="215"/>
      <c r="BD255" s="215"/>
      <c r="BE255" s="215"/>
      <c r="BF255" s="215"/>
      <c r="BG255" s="215"/>
      <c r="BH255" s="215"/>
      <c r="BI255" s="215"/>
      <c r="BJ255" s="215"/>
      <c r="BK255" s="215"/>
      <c r="BL255" s="215"/>
      <c r="BM255" s="215"/>
      <c r="BN255" s="215"/>
      <c r="BO255" s="215"/>
      <c r="BP255" s="215"/>
      <c r="BQ255" s="215"/>
      <c r="BR255" s="215"/>
      <c r="BS255" s="215"/>
      <c r="BT255" s="215"/>
      <c r="BU255" s="215"/>
      <c r="BV255" s="215"/>
      <c r="BW255" s="215"/>
      <c r="BX255" s="215"/>
      <c r="BY255" s="215"/>
      <c r="BZ255" s="215"/>
      <c r="CA255" s="215"/>
      <c r="CB255" s="215"/>
      <c r="CC255" s="215"/>
      <c r="CD255" s="215"/>
      <c r="CE255" s="215"/>
      <c r="CF255" s="215"/>
      <c r="CG255" s="215"/>
      <c r="CH255" s="215"/>
      <c r="CI255" s="215"/>
      <c r="CJ255" s="215"/>
      <c r="CK255" s="215"/>
      <c r="CL255" s="215"/>
      <c r="CM255" s="215"/>
      <c r="CN255" s="215"/>
      <c r="CO255" s="215"/>
      <c r="CP255" s="215"/>
      <c r="CQ255" s="215"/>
      <c r="CR255" s="215"/>
      <c r="CS255" s="215"/>
      <c r="CT255" s="215"/>
      <c r="CU255" s="215"/>
      <c r="CV255" s="215"/>
      <c r="CW255" s="215"/>
      <c r="CX255" s="215"/>
      <c r="CY255" s="215"/>
      <c r="CZ255" s="215"/>
      <c r="DA255" s="215"/>
      <c r="DB255" s="215"/>
      <c r="DC255" s="215"/>
      <c r="DD255" s="215"/>
      <c r="DE255" s="215"/>
      <c r="DF255" s="215"/>
      <c r="DG255" s="215"/>
      <c r="DH255" s="215"/>
      <c r="DI255" s="215"/>
      <c r="DJ255" s="215"/>
      <c r="DK255" s="215"/>
      <c r="DL255" s="215"/>
      <c r="DM255" s="215"/>
      <c r="DN255" s="215"/>
      <c r="DO255" s="215"/>
      <c r="DP255" s="215"/>
      <c r="DQ255" s="215"/>
      <c r="DR255" s="215"/>
    </row>
    <row r="256" spans="1:122" ht="17.149999999999999" customHeight="1" x14ac:dyDescent="0.3">
      <c r="A256" s="219"/>
      <c r="B256" s="155"/>
      <c r="C256" s="155"/>
      <c r="D256" s="624" t="s">
        <v>66</v>
      </c>
      <c r="E256" s="624"/>
      <c r="F256" s="624" t="s">
        <v>66</v>
      </c>
      <c r="G256" s="624"/>
      <c r="H256" s="624" t="s">
        <v>66</v>
      </c>
      <c r="I256" s="624"/>
      <c r="J256" s="175"/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  <c r="U256" s="155"/>
      <c r="V256" s="155"/>
      <c r="W256" s="155"/>
      <c r="X256" s="155"/>
      <c r="Y256" s="155"/>
      <c r="Z256" s="155"/>
      <c r="AA256" s="155"/>
      <c r="AB256" s="155"/>
      <c r="AC256" s="155"/>
      <c r="AD256" s="155"/>
      <c r="AE256" s="155"/>
      <c r="AF256" s="155"/>
      <c r="AG256" s="155"/>
      <c r="AH256" s="155"/>
      <c r="AI256" s="155"/>
      <c r="AJ256" s="155"/>
      <c r="AK256" s="155"/>
      <c r="AL256" s="155"/>
      <c r="AM256" s="155"/>
      <c r="AN256" s="155"/>
      <c r="AO256" s="155"/>
      <c r="AP256" s="155"/>
      <c r="AQ256" s="155"/>
      <c r="AR256" s="155"/>
      <c r="AS256" s="155"/>
      <c r="AT256" s="155"/>
      <c r="AU256" s="155"/>
      <c r="AV256" s="155"/>
      <c r="AW256" s="155"/>
      <c r="AX256" s="155"/>
      <c r="AY256" s="155"/>
      <c r="AZ256" s="155"/>
      <c r="BA256" s="155"/>
      <c r="BB256" s="155"/>
      <c r="BC256" s="155"/>
      <c r="BD256" s="155"/>
      <c r="BE256" s="155"/>
      <c r="BF256" s="155"/>
      <c r="BG256" s="155"/>
      <c r="BH256" s="155"/>
      <c r="BI256" s="155"/>
      <c r="BJ256" s="155"/>
      <c r="BK256" s="155"/>
      <c r="BL256" s="155"/>
      <c r="BM256" s="155"/>
      <c r="BN256" s="155"/>
      <c r="BO256" s="155"/>
      <c r="BP256" s="155"/>
      <c r="BQ256" s="155"/>
      <c r="BR256" s="155"/>
      <c r="BS256" s="155"/>
      <c r="BT256" s="155"/>
      <c r="BU256" s="155"/>
      <c r="BV256" s="155"/>
      <c r="BW256" s="155"/>
      <c r="BX256" s="155"/>
      <c r="BY256" s="155"/>
      <c r="BZ256" s="155"/>
      <c r="CA256" s="155"/>
      <c r="CB256" s="155"/>
      <c r="CC256" s="155"/>
      <c r="CD256" s="155"/>
      <c r="CE256" s="155"/>
      <c r="CF256" s="155"/>
      <c r="CG256" s="155"/>
      <c r="CH256" s="155"/>
      <c r="CI256" s="155"/>
      <c r="CJ256" s="155"/>
      <c r="CK256" s="155"/>
      <c r="CL256" s="155"/>
      <c r="CM256" s="155"/>
      <c r="CN256" s="155"/>
      <c r="CO256" s="155"/>
      <c r="CP256" s="155"/>
      <c r="CQ256" s="155"/>
      <c r="CR256" s="155"/>
      <c r="CS256" s="155"/>
      <c r="CT256" s="155"/>
      <c r="CU256" s="155"/>
      <c r="CV256" s="155"/>
      <c r="CW256" s="155"/>
      <c r="CX256" s="155"/>
      <c r="CY256" s="155"/>
      <c r="CZ256" s="155"/>
      <c r="DA256" s="155"/>
      <c r="DB256" s="155"/>
      <c r="DC256" s="155"/>
      <c r="DD256" s="155"/>
      <c r="DE256" s="155"/>
      <c r="DF256" s="155"/>
      <c r="DG256" s="155"/>
      <c r="DH256" s="155"/>
      <c r="DI256" s="155"/>
      <c r="DJ256" s="155"/>
      <c r="DK256" s="155"/>
      <c r="DL256" s="155"/>
      <c r="DM256" s="155"/>
      <c r="DN256" s="155"/>
      <c r="DO256" s="155"/>
      <c r="DP256" s="155"/>
      <c r="DQ256" s="155"/>
      <c r="DR256" s="155"/>
    </row>
    <row r="257" spans="1:122" ht="17.149999999999999" customHeight="1" x14ac:dyDescent="0.3">
      <c r="A257" s="219"/>
      <c r="B257" s="155"/>
      <c r="C257" s="355" t="s">
        <v>75</v>
      </c>
      <c r="D257" s="628">
        <f>D254+E254</f>
        <v>0</v>
      </c>
      <c r="E257" s="628"/>
      <c r="F257" s="628">
        <f>F254+G254</f>
        <v>0</v>
      </c>
      <c r="G257" s="628"/>
      <c r="H257" s="628">
        <f>H254+I254</f>
        <v>0</v>
      </c>
      <c r="I257" s="628"/>
      <c r="J257" s="175"/>
      <c r="K257" s="155"/>
      <c r="L257" s="155"/>
      <c r="M257" s="155"/>
      <c r="N257" s="155"/>
      <c r="O257" s="155"/>
      <c r="P257" s="155"/>
      <c r="Q257" s="155"/>
      <c r="R257" s="155"/>
      <c r="S257" s="155"/>
      <c r="T257" s="155"/>
      <c r="U257" s="155"/>
      <c r="V257" s="155"/>
      <c r="W257" s="155"/>
      <c r="X257" s="155"/>
      <c r="Y257" s="155"/>
      <c r="Z257" s="155"/>
      <c r="AA257" s="155"/>
      <c r="AB257" s="155"/>
      <c r="AC257" s="155"/>
      <c r="AD257" s="155"/>
      <c r="AE257" s="155"/>
      <c r="AF257" s="155"/>
      <c r="AG257" s="155"/>
      <c r="AH257" s="155"/>
      <c r="AI257" s="155"/>
      <c r="AJ257" s="155"/>
      <c r="AK257" s="155"/>
      <c r="AL257" s="155"/>
      <c r="AM257" s="155"/>
      <c r="AN257" s="155"/>
      <c r="AO257" s="155"/>
      <c r="AP257" s="155"/>
      <c r="AQ257" s="155"/>
      <c r="AR257" s="155"/>
      <c r="AS257" s="155"/>
      <c r="AT257" s="155"/>
      <c r="AU257" s="155"/>
      <c r="AV257" s="155"/>
      <c r="AW257" s="155"/>
      <c r="AX257" s="155"/>
      <c r="AY257" s="155"/>
      <c r="AZ257" s="155"/>
      <c r="BA257" s="155"/>
      <c r="BB257" s="155"/>
      <c r="BC257" s="155"/>
      <c r="BD257" s="155"/>
      <c r="BE257" s="155"/>
      <c r="BF257" s="155"/>
      <c r="BG257" s="155"/>
      <c r="BH257" s="155"/>
      <c r="BI257" s="155"/>
      <c r="BJ257" s="155"/>
      <c r="BK257" s="155"/>
      <c r="BL257" s="155"/>
      <c r="BM257" s="155"/>
      <c r="BN257" s="155"/>
      <c r="BO257" s="155"/>
      <c r="BP257" s="155"/>
      <c r="BQ257" s="155"/>
      <c r="BR257" s="155"/>
      <c r="BS257" s="155"/>
      <c r="BT257" s="155"/>
      <c r="BU257" s="155"/>
      <c r="BV257" s="155"/>
      <c r="BW257" s="155"/>
      <c r="BX257" s="155"/>
      <c r="BY257" s="155"/>
      <c r="BZ257" s="155"/>
      <c r="CA257" s="155"/>
      <c r="CB257" s="155"/>
      <c r="CC257" s="155"/>
      <c r="CD257" s="155"/>
      <c r="CE257" s="155"/>
      <c r="CF257" s="155"/>
      <c r="CG257" s="155"/>
      <c r="CH257" s="155"/>
      <c r="CI257" s="155"/>
      <c r="CJ257" s="155"/>
      <c r="CK257" s="155"/>
      <c r="CL257" s="155"/>
      <c r="CM257" s="155"/>
      <c r="CN257" s="155"/>
      <c r="CO257" s="155"/>
      <c r="CP257" s="155"/>
      <c r="CQ257" s="155"/>
      <c r="CR257" s="155"/>
      <c r="CS257" s="155"/>
      <c r="CT257" s="155"/>
      <c r="CU257" s="155"/>
      <c r="CV257" s="155"/>
      <c r="CW257" s="155"/>
      <c r="CX257" s="155"/>
      <c r="CY257" s="155"/>
      <c r="CZ257" s="155"/>
      <c r="DA257" s="155"/>
      <c r="DB257" s="155"/>
      <c r="DC257" s="155"/>
      <c r="DD257" s="155"/>
      <c r="DE257" s="155"/>
      <c r="DF257" s="155"/>
      <c r="DG257" s="155"/>
      <c r="DH257" s="155"/>
      <c r="DI257" s="155"/>
      <c r="DJ257" s="155"/>
      <c r="DK257" s="155"/>
      <c r="DL257" s="155"/>
      <c r="DM257" s="155"/>
      <c r="DN257" s="155"/>
      <c r="DO257" s="155"/>
      <c r="DP257" s="155"/>
      <c r="DQ257" s="155"/>
      <c r="DR257" s="155"/>
    </row>
    <row r="258" spans="1:122" s="24" customFormat="1" ht="17.149999999999999" customHeight="1" thickBot="1" x14ac:dyDescent="0.35">
      <c r="A258" s="327"/>
      <c r="B258" s="215"/>
      <c r="C258" s="356"/>
      <c r="D258" s="357"/>
      <c r="E258" s="357"/>
      <c r="F258" s="357"/>
      <c r="G258" s="357"/>
      <c r="H258" s="358"/>
      <c r="I258" s="358"/>
      <c r="J258" s="328"/>
      <c r="K258" s="215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  <c r="AA258" s="215"/>
      <c r="AB258" s="215"/>
      <c r="AC258" s="215"/>
      <c r="AD258" s="215"/>
      <c r="AE258" s="215"/>
      <c r="AF258" s="215"/>
      <c r="AG258" s="215"/>
      <c r="AH258" s="215"/>
      <c r="AI258" s="215"/>
      <c r="AJ258" s="215"/>
      <c r="AK258" s="215"/>
      <c r="AL258" s="215"/>
      <c r="AM258" s="215"/>
      <c r="AN258" s="215"/>
      <c r="AO258" s="215"/>
      <c r="AP258" s="215"/>
      <c r="AQ258" s="215"/>
      <c r="AR258" s="215"/>
      <c r="AS258" s="215"/>
      <c r="AT258" s="215"/>
      <c r="AU258" s="215"/>
      <c r="AV258" s="215"/>
      <c r="AW258" s="215"/>
      <c r="AX258" s="215"/>
      <c r="AY258" s="215"/>
      <c r="AZ258" s="215"/>
      <c r="BA258" s="215"/>
      <c r="BB258" s="215"/>
      <c r="BC258" s="215"/>
      <c r="BD258" s="215"/>
      <c r="BE258" s="215"/>
      <c r="BF258" s="215"/>
      <c r="BG258" s="215"/>
      <c r="BH258" s="215"/>
      <c r="BI258" s="215"/>
      <c r="BJ258" s="215"/>
      <c r="BK258" s="215"/>
      <c r="BL258" s="215"/>
      <c r="BM258" s="215"/>
      <c r="BN258" s="215"/>
      <c r="BO258" s="215"/>
      <c r="BP258" s="215"/>
      <c r="BQ258" s="215"/>
      <c r="BR258" s="215"/>
      <c r="BS258" s="215"/>
      <c r="BT258" s="215"/>
      <c r="BU258" s="215"/>
      <c r="BV258" s="215"/>
      <c r="BW258" s="215"/>
      <c r="BX258" s="215"/>
      <c r="BY258" s="215"/>
      <c r="BZ258" s="215"/>
      <c r="CA258" s="215"/>
      <c r="CB258" s="215"/>
      <c r="CC258" s="215"/>
      <c r="CD258" s="215"/>
      <c r="CE258" s="215"/>
      <c r="CF258" s="215"/>
      <c r="CG258" s="215"/>
      <c r="CH258" s="215"/>
      <c r="CI258" s="215"/>
      <c r="CJ258" s="215"/>
      <c r="CK258" s="215"/>
      <c r="CL258" s="215"/>
      <c r="CM258" s="215"/>
      <c r="CN258" s="215"/>
      <c r="CO258" s="215"/>
      <c r="CP258" s="215"/>
      <c r="CQ258" s="215"/>
      <c r="CR258" s="215"/>
      <c r="CS258" s="215"/>
      <c r="CT258" s="215"/>
      <c r="CU258" s="215"/>
      <c r="CV258" s="215"/>
      <c r="CW258" s="215"/>
      <c r="CX258" s="215"/>
      <c r="CY258" s="215"/>
      <c r="CZ258" s="215"/>
      <c r="DA258" s="215"/>
      <c r="DB258" s="215"/>
      <c r="DC258" s="215"/>
      <c r="DD258" s="215"/>
      <c r="DE258" s="215"/>
      <c r="DF258" s="215"/>
      <c r="DG258" s="215"/>
      <c r="DH258" s="215"/>
      <c r="DI258" s="215"/>
      <c r="DJ258" s="215"/>
      <c r="DK258" s="215"/>
      <c r="DL258" s="215"/>
      <c r="DM258" s="215"/>
      <c r="DN258" s="215"/>
      <c r="DO258" s="215"/>
      <c r="DP258" s="215"/>
      <c r="DQ258" s="215"/>
      <c r="DR258" s="215"/>
    </row>
    <row r="259" spans="1:122" ht="17.149999999999999" customHeight="1" thickBot="1" x14ac:dyDescent="0.35">
      <c r="A259" s="219"/>
      <c r="B259" s="342"/>
      <c r="C259" s="658" t="s">
        <v>254</v>
      </c>
      <c r="D259" s="659"/>
      <c r="E259" s="659"/>
      <c r="F259" s="659"/>
      <c r="G259" s="659"/>
      <c r="H259" s="659"/>
      <c r="I259" s="660"/>
      <c r="J259" s="17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  <c r="U259" s="155"/>
      <c r="V259" s="155"/>
      <c r="W259" s="155"/>
      <c r="X259" s="155"/>
      <c r="Y259" s="155"/>
      <c r="Z259" s="155"/>
      <c r="AA259" s="155"/>
      <c r="AB259" s="155"/>
      <c r="AC259" s="155"/>
      <c r="AD259" s="155"/>
      <c r="AE259" s="155"/>
      <c r="AF259" s="155"/>
      <c r="AG259" s="155"/>
      <c r="AH259" s="155"/>
      <c r="AI259" s="155"/>
      <c r="AJ259" s="155"/>
      <c r="AK259" s="155"/>
      <c r="AL259" s="155"/>
      <c r="AM259" s="155"/>
      <c r="AN259" s="155"/>
      <c r="AO259" s="155"/>
      <c r="AP259" s="155"/>
      <c r="AQ259" s="155"/>
      <c r="AR259" s="155"/>
      <c r="AS259" s="155"/>
      <c r="AT259" s="155"/>
      <c r="AU259" s="155"/>
      <c r="AV259" s="155"/>
      <c r="AW259" s="155"/>
      <c r="AX259" s="155"/>
      <c r="AY259" s="155"/>
      <c r="AZ259" s="155"/>
      <c r="BA259" s="155"/>
      <c r="BB259" s="155"/>
      <c r="BC259" s="155"/>
      <c r="BD259" s="155"/>
      <c r="BE259" s="155"/>
      <c r="BF259" s="155"/>
      <c r="BG259" s="155"/>
      <c r="BH259" s="155"/>
      <c r="BI259" s="155"/>
      <c r="BJ259" s="155"/>
      <c r="BK259" s="155"/>
      <c r="BL259" s="155"/>
      <c r="BM259" s="155"/>
      <c r="BN259" s="155"/>
      <c r="BO259" s="155"/>
      <c r="BP259" s="155"/>
      <c r="BQ259" s="155"/>
      <c r="BR259" s="155"/>
      <c r="BS259" s="155"/>
      <c r="BT259" s="155"/>
      <c r="BU259" s="155"/>
      <c r="BV259" s="155"/>
      <c r="BW259" s="155"/>
      <c r="BX259" s="155"/>
      <c r="BY259" s="155"/>
      <c r="BZ259" s="155"/>
      <c r="CA259" s="155"/>
      <c r="CB259" s="155"/>
      <c r="CC259" s="155"/>
      <c r="CD259" s="155"/>
      <c r="CE259" s="155"/>
      <c r="CF259" s="155"/>
      <c r="CG259" s="155"/>
      <c r="CH259" s="155"/>
      <c r="CI259" s="155"/>
      <c r="CJ259" s="155"/>
      <c r="CK259" s="155"/>
      <c r="CL259" s="155"/>
      <c r="CM259" s="155"/>
      <c r="CN259" s="155"/>
      <c r="CO259" s="155"/>
      <c r="CP259" s="155"/>
      <c r="CQ259" s="155"/>
      <c r="CR259" s="155"/>
      <c r="CS259" s="155"/>
      <c r="CT259" s="155"/>
      <c r="CU259" s="155"/>
      <c r="CV259" s="155"/>
      <c r="CW259" s="155"/>
      <c r="CX259" s="155"/>
      <c r="CY259" s="155"/>
      <c r="CZ259" s="155"/>
      <c r="DA259" s="155"/>
      <c r="DB259" s="155"/>
      <c r="DC259" s="155"/>
      <c r="DD259" s="155"/>
      <c r="DE259" s="155"/>
      <c r="DF259" s="155"/>
      <c r="DG259" s="155"/>
      <c r="DH259" s="155"/>
      <c r="DI259" s="155"/>
      <c r="DJ259" s="155"/>
      <c r="DK259" s="155"/>
      <c r="DL259" s="155"/>
      <c r="DM259" s="155"/>
      <c r="DN259" s="155"/>
      <c r="DO259" s="155"/>
      <c r="DP259" s="155"/>
      <c r="DQ259" s="155"/>
      <c r="DR259" s="155"/>
    </row>
    <row r="260" spans="1:122" ht="52.5" customHeight="1" x14ac:dyDescent="0.3">
      <c r="A260" s="219"/>
      <c r="B260" s="342"/>
      <c r="C260" s="625"/>
      <c r="D260" s="626"/>
      <c r="E260" s="626"/>
      <c r="F260" s="626"/>
      <c r="G260" s="626"/>
      <c r="H260" s="626"/>
      <c r="I260" s="627"/>
      <c r="J260" s="17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  <c r="V260" s="155"/>
      <c r="W260" s="155"/>
      <c r="X260" s="155"/>
      <c r="Y260" s="155"/>
      <c r="Z260" s="155"/>
      <c r="AA260" s="155"/>
      <c r="AB260" s="155"/>
      <c r="AC260" s="155"/>
      <c r="AD260" s="155"/>
      <c r="AE260" s="155"/>
      <c r="AF260" s="155"/>
      <c r="AG260" s="155"/>
      <c r="AH260" s="155"/>
      <c r="AI260" s="155"/>
      <c r="AJ260" s="155"/>
      <c r="AK260" s="155"/>
      <c r="AL260" s="155"/>
      <c r="AM260" s="155"/>
      <c r="AN260" s="155"/>
      <c r="AO260" s="155"/>
      <c r="AP260" s="155"/>
      <c r="AQ260" s="155"/>
      <c r="AR260" s="155"/>
      <c r="AS260" s="155"/>
      <c r="AT260" s="155"/>
      <c r="AU260" s="155"/>
      <c r="AV260" s="155"/>
      <c r="AW260" s="155"/>
      <c r="AX260" s="155"/>
      <c r="AY260" s="155"/>
      <c r="AZ260" s="155"/>
      <c r="BA260" s="155"/>
      <c r="BB260" s="155"/>
      <c r="BC260" s="155"/>
      <c r="BD260" s="155"/>
      <c r="BE260" s="155"/>
      <c r="BF260" s="155"/>
      <c r="BG260" s="155"/>
      <c r="BH260" s="155"/>
      <c r="BI260" s="155"/>
      <c r="BJ260" s="155"/>
      <c r="BK260" s="155"/>
      <c r="BL260" s="155"/>
      <c r="BM260" s="155"/>
      <c r="BN260" s="155"/>
      <c r="BO260" s="155"/>
      <c r="BP260" s="155"/>
      <c r="BQ260" s="155"/>
      <c r="BR260" s="155"/>
      <c r="BS260" s="155"/>
      <c r="BT260" s="155"/>
      <c r="BU260" s="155"/>
      <c r="BV260" s="155"/>
      <c r="BW260" s="155"/>
      <c r="BX260" s="155"/>
      <c r="BY260" s="155"/>
      <c r="BZ260" s="155"/>
      <c r="CA260" s="155"/>
      <c r="CB260" s="155"/>
      <c r="CC260" s="155"/>
      <c r="CD260" s="155"/>
      <c r="CE260" s="155"/>
      <c r="CF260" s="155"/>
      <c r="CG260" s="155"/>
      <c r="CH260" s="155"/>
      <c r="CI260" s="155"/>
      <c r="CJ260" s="155"/>
      <c r="CK260" s="155"/>
      <c r="CL260" s="155"/>
      <c r="CM260" s="155"/>
      <c r="CN260" s="155"/>
      <c r="CO260" s="155"/>
      <c r="CP260" s="155"/>
      <c r="CQ260" s="155"/>
      <c r="CR260" s="155"/>
      <c r="CS260" s="155"/>
      <c r="CT260" s="155"/>
      <c r="CU260" s="155"/>
      <c r="CV260" s="155"/>
      <c r="CW260" s="155"/>
      <c r="CX260" s="155"/>
      <c r="CY260" s="155"/>
      <c r="CZ260" s="155"/>
      <c r="DA260" s="155"/>
      <c r="DB260" s="155"/>
      <c r="DC260" s="155"/>
      <c r="DD260" s="155"/>
      <c r="DE260" s="155"/>
      <c r="DF260" s="155"/>
      <c r="DG260" s="155"/>
      <c r="DH260" s="155"/>
      <c r="DI260" s="155"/>
      <c r="DJ260" s="155"/>
      <c r="DK260" s="155"/>
      <c r="DL260" s="155"/>
      <c r="DM260" s="155"/>
      <c r="DN260" s="155"/>
      <c r="DO260" s="155"/>
      <c r="DP260" s="155"/>
      <c r="DQ260" s="155"/>
      <c r="DR260" s="155"/>
    </row>
    <row r="261" spans="1:122" s="24" customFormat="1" ht="17.149999999999999" customHeight="1" x14ac:dyDescent="0.3">
      <c r="A261" s="327"/>
      <c r="B261" s="342"/>
      <c r="C261" s="348"/>
      <c r="D261" s="348"/>
      <c r="E261" s="348"/>
      <c r="F261" s="348"/>
      <c r="G261" s="348"/>
      <c r="H261" s="348"/>
      <c r="I261" s="348"/>
      <c r="J261" s="328"/>
      <c r="K261" s="215"/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  <c r="AA261" s="215"/>
      <c r="AB261" s="215"/>
      <c r="AC261" s="215"/>
      <c r="AD261" s="215"/>
      <c r="AE261" s="215"/>
      <c r="AF261" s="215"/>
      <c r="AG261" s="215"/>
      <c r="AH261" s="215"/>
      <c r="AI261" s="215"/>
      <c r="AJ261" s="215"/>
      <c r="AK261" s="215"/>
      <c r="AL261" s="215"/>
      <c r="AM261" s="215"/>
      <c r="AN261" s="215"/>
      <c r="AO261" s="215"/>
      <c r="AP261" s="215"/>
      <c r="AQ261" s="215"/>
      <c r="AR261" s="215"/>
      <c r="AS261" s="215"/>
      <c r="AT261" s="215"/>
      <c r="AU261" s="215"/>
      <c r="AV261" s="215"/>
      <c r="AW261" s="215"/>
      <c r="AX261" s="215"/>
      <c r="AY261" s="215"/>
      <c r="AZ261" s="215"/>
      <c r="BA261" s="215"/>
      <c r="BB261" s="215"/>
      <c r="BC261" s="215"/>
      <c r="BD261" s="215"/>
      <c r="BE261" s="215"/>
      <c r="BF261" s="215"/>
      <c r="BG261" s="215"/>
      <c r="BH261" s="215"/>
      <c r="BI261" s="215"/>
      <c r="BJ261" s="215"/>
      <c r="BK261" s="215"/>
      <c r="BL261" s="215"/>
      <c r="BM261" s="215"/>
      <c r="BN261" s="215"/>
      <c r="BO261" s="215"/>
      <c r="BP261" s="215"/>
      <c r="BQ261" s="215"/>
      <c r="BR261" s="215"/>
      <c r="BS261" s="215"/>
      <c r="BT261" s="215"/>
      <c r="BU261" s="215"/>
      <c r="BV261" s="215"/>
      <c r="BW261" s="215"/>
      <c r="BX261" s="215"/>
      <c r="BY261" s="215"/>
      <c r="BZ261" s="215"/>
      <c r="CA261" s="215"/>
      <c r="CB261" s="215"/>
      <c r="CC261" s="215"/>
      <c r="CD261" s="215"/>
      <c r="CE261" s="215"/>
      <c r="CF261" s="215"/>
      <c r="CG261" s="215"/>
      <c r="CH261" s="215"/>
      <c r="CI261" s="215"/>
      <c r="CJ261" s="215"/>
      <c r="CK261" s="215"/>
      <c r="CL261" s="215"/>
      <c r="CM261" s="215"/>
      <c r="CN261" s="215"/>
      <c r="CO261" s="215"/>
      <c r="CP261" s="215"/>
      <c r="CQ261" s="215"/>
      <c r="CR261" s="215"/>
      <c r="CS261" s="215"/>
      <c r="CT261" s="215"/>
      <c r="CU261" s="215"/>
      <c r="CV261" s="215"/>
      <c r="CW261" s="215"/>
      <c r="CX261" s="215"/>
      <c r="CY261" s="215"/>
      <c r="CZ261" s="215"/>
      <c r="DA261" s="215"/>
      <c r="DB261" s="215"/>
      <c r="DC261" s="215"/>
      <c r="DD261" s="215"/>
      <c r="DE261" s="215"/>
      <c r="DF261" s="215"/>
      <c r="DG261" s="215"/>
      <c r="DH261" s="215"/>
      <c r="DI261" s="215"/>
      <c r="DJ261" s="215"/>
      <c r="DK261" s="215"/>
      <c r="DL261" s="215"/>
      <c r="DM261" s="215"/>
      <c r="DN261" s="215"/>
      <c r="DO261" s="215"/>
      <c r="DP261" s="215"/>
      <c r="DQ261" s="215"/>
      <c r="DR261" s="215"/>
    </row>
    <row r="262" spans="1:122" ht="17.149999999999999" customHeight="1" x14ac:dyDescent="0.3">
      <c r="A262" s="11"/>
      <c r="B262" s="11" t="s">
        <v>152</v>
      </c>
      <c r="C262" s="418"/>
      <c r="D262" s="418"/>
      <c r="E262" s="418"/>
      <c r="F262" s="418"/>
      <c r="G262" s="418"/>
      <c r="H262" s="418"/>
      <c r="I262" s="418"/>
    </row>
    <row r="263" spans="1:122" ht="17.149999999999999" customHeight="1" x14ac:dyDescent="0.3">
      <c r="A263" s="11"/>
      <c r="B263" s="11" t="s">
        <v>166</v>
      </c>
      <c r="C263" s="13"/>
      <c r="D263" s="13"/>
      <c r="E263" s="32"/>
      <c r="F263" s="429"/>
      <c r="G263" s="429"/>
      <c r="H263" s="430"/>
      <c r="I263" s="13"/>
    </row>
    <row r="264" spans="1:122" s="64" customFormat="1" ht="6.75" customHeight="1" x14ac:dyDescent="0.25">
      <c r="A264" s="460"/>
      <c r="C264" s="720" t="s">
        <v>83</v>
      </c>
      <c r="D264" s="720"/>
      <c r="E264" s="720"/>
      <c r="F264" s="720"/>
      <c r="G264" s="720"/>
      <c r="H264" s="720"/>
      <c r="I264" s="720"/>
      <c r="J264" s="720"/>
    </row>
    <row r="265" spans="1:122" s="64" customFormat="1" ht="19.5" customHeight="1" thickBot="1" x14ac:dyDescent="0.3">
      <c r="A265" s="460"/>
      <c r="C265" s="720"/>
      <c r="D265" s="720"/>
      <c r="E265" s="720"/>
      <c r="F265" s="720"/>
      <c r="G265" s="720"/>
      <c r="H265" s="720"/>
      <c r="I265" s="720"/>
      <c r="J265" s="720"/>
    </row>
    <row r="266" spans="1:122" ht="17.149999999999999" customHeight="1" thickBot="1" x14ac:dyDescent="0.35">
      <c r="A266" s="21"/>
      <c r="D266" s="721" t="str">
        <f>E331</f>
        <v>2022-23</v>
      </c>
      <c r="E266" s="722"/>
      <c r="F266" s="721" t="str">
        <f>F331</f>
        <v>2023-24</v>
      </c>
      <c r="G266" s="722"/>
      <c r="H266" s="721" t="str">
        <f>G331</f>
        <v>2024-25</v>
      </c>
      <c r="I266" s="722"/>
      <c r="J266" s="5"/>
    </row>
    <row r="267" spans="1:122" ht="33.5" x14ac:dyDescent="0.3">
      <c r="A267" s="16"/>
      <c r="B267" s="35"/>
      <c r="C267" s="52" t="s">
        <v>84</v>
      </c>
      <c r="D267" s="46" t="s">
        <v>230</v>
      </c>
      <c r="E267" s="47" t="s">
        <v>85</v>
      </c>
      <c r="F267" s="46" t="s">
        <v>230</v>
      </c>
      <c r="G267" s="47" t="s">
        <v>85</v>
      </c>
      <c r="H267" s="46" t="s">
        <v>230</v>
      </c>
      <c r="I267" s="47" t="s">
        <v>85</v>
      </c>
      <c r="J267" s="5"/>
    </row>
    <row r="268" spans="1:122" s="5" customFormat="1" ht="17.149999999999999" customHeight="1" x14ac:dyDescent="0.3">
      <c r="B268" s="13" t="s">
        <v>86</v>
      </c>
      <c r="C268" s="53"/>
      <c r="D268" s="48"/>
      <c r="E268" s="49"/>
      <c r="F268" s="48"/>
      <c r="G268" s="49"/>
      <c r="H268" s="48"/>
      <c r="I268" s="49"/>
      <c r="J268" s="4"/>
    </row>
    <row r="269" spans="1:122" s="5" customFormat="1" ht="7.5" customHeight="1" x14ac:dyDescent="0.3">
      <c r="B269" s="13"/>
      <c r="C269" s="461"/>
      <c r="D269" s="361"/>
      <c r="E269" s="362"/>
      <c r="F269" s="361"/>
      <c r="G269" s="362"/>
      <c r="H269" s="361"/>
      <c r="I269" s="362"/>
      <c r="J269" s="4"/>
    </row>
    <row r="270" spans="1:122" s="5" customFormat="1" ht="17.149999999999999" customHeight="1" x14ac:dyDescent="0.3">
      <c r="B270" s="462" t="s">
        <v>87</v>
      </c>
      <c r="C270" s="54"/>
      <c r="D270" s="48"/>
      <c r="E270" s="49"/>
      <c r="F270" s="48"/>
      <c r="G270" s="49"/>
      <c r="H270" s="48"/>
      <c r="I270" s="49"/>
      <c r="J270" s="4"/>
    </row>
    <row r="271" spans="1:122" s="5" customFormat="1" ht="7.5" customHeight="1" x14ac:dyDescent="0.3">
      <c r="B271" s="13"/>
      <c r="C271" s="461"/>
      <c r="D271" s="361"/>
      <c r="E271" s="362"/>
      <c r="F271" s="361"/>
      <c r="G271" s="362"/>
      <c r="H271" s="361"/>
      <c r="I271" s="362"/>
      <c r="J271" s="4"/>
    </row>
    <row r="272" spans="1:122" s="5" customFormat="1" ht="17.149999999999999" customHeight="1" thickBot="1" x14ac:dyDescent="0.35">
      <c r="B272" s="462" t="s">
        <v>88</v>
      </c>
      <c r="C272" s="55"/>
      <c r="D272" s="50"/>
      <c r="E272" s="51"/>
      <c r="F272" s="50"/>
      <c r="G272" s="51"/>
      <c r="H272" s="50"/>
      <c r="I272" s="51"/>
      <c r="J272" s="4"/>
    </row>
    <row r="273" spans="1:10" s="5" customFormat="1" ht="17.149999999999999" customHeight="1" x14ac:dyDescent="0.3">
      <c r="B273" s="462"/>
      <c r="C273" s="463"/>
      <c r="D273" s="363"/>
      <c r="E273" s="364"/>
      <c r="F273" s="363"/>
      <c r="G273" s="364"/>
      <c r="H273" s="363"/>
      <c r="I273" s="364"/>
      <c r="J273" s="4"/>
    </row>
    <row r="274" spans="1:10" ht="17.149999999999999" customHeight="1" x14ac:dyDescent="0.3">
      <c r="A274" s="11"/>
      <c r="B274" s="11" t="s">
        <v>162</v>
      </c>
      <c r="C274" s="11" t="s">
        <v>178</v>
      </c>
      <c r="E274" s="37"/>
      <c r="F274" s="464"/>
      <c r="G274" s="465"/>
      <c r="H274" s="465"/>
    </row>
    <row r="275" spans="1:10" ht="9" customHeight="1" x14ac:dyDescent="0.3">
      <c r="A275" s="11"/>
      <c r="B275" s="11"/>
      <c r="C275" s="11"/>
      <c r="E275" s="37"/>
      <c r="F275" s="464"/>
      <c r="G275" s="465"/>
      <c r="H275" s="465"/>
    </row>
    <row r="276" spans="1:10" ht="17.149999999999999" customHeight="1" x14ac:dyDescent="0.35">
      <c r="A276" s="11"/>
      <c r="B276" s="11"/>
      <c r="C276" s="466"/>
      <c r="D276" s="693" t="s">
        <v>181</v>
      </c>
      <c r="E276" s="694"/>
      <c r="F276" s="695" t="s">
        <v>183</v>
      </c>
      <c r="G276" s="696"/>
      <c r="H276" s="697" t="s">
        <v>184</v>
      </c>
      <c r="I276" s="698"/>
    </row>
    <row r="277" spans="1:10" ht="17.149999999999999" customHeight="1" x14ac:dyDescent="0.35">
      <c r="A277" s="11"/>
      <c r="B277" s="42"/>
      <c r="C277" s="466" t="s">
        <v>86</v>
      </c>
      <c r="D277" s="467" t="s">
        <v>186</v>
      </c>
      <c r="E277" s="468" t="s">
        <v>182</v>
      </c>
      <c r="F277" s="467" t="s">
        <v>186</v>
      </c>
      <c r="G277" s="468" t="s">
        <v>182</v>
      </c>
      <c r="H277" s="467" t="s">
        <v>186</v>
      </c>
      <c r="I277" s="468" t="s">
        <v>182</v>
      </c>
    </row>
    <row r="278" spans="1:10" ht="17.149999999999999" customHeight="1" x14ac:dyDescent="0.3">
      <c r="A278" s="11"/>
      <c r="B278" s="42"/>
      <c r="C278" s="37" t="str">
        <f>B137</f>
        <v>2022-23</v>
      </c>
      <c r="D278" s="469">
        <f>Data!C13</f>
        <v>0</v>
      </c>
      <c r="E278" s="470">
        <f>Data!C20</f>
        <v>0</v>
      </c>
      <c r="F278" s="469">
        <f>Data!C14</f>
        <v>0</v>
      </c>
      <c r="G278" s="470">
        <f>Data!C21</f>
        <v>0</v>
      </c>
      <c r="H278" s="469">
        <f>Data!C15</f>
        <v>0</v>
      </c>
      <c r="I278" s="471">
        <f>Data!C22</f>
        <v>0</v>
      </c>
    </row>
    <row r="279" spans="1:10" ht="17.149999999999999" customHeight="1" x14ac:dyDescent="0.3">
      <c r="A279" s="11"/>
      <c r="B279" s="42"/>
      <c r="C279" s="37" t="str">
        <f>B138</f>
        <v>2023-24</v>
      </c>
      <c r="D279" s="469">
        <f>Data!D13</f>
        <v>0</v>
      </c>
      <c r="E279" s="470">
        <f>Data!D20</f>
        <v>0</v>
      </c>
      <c r="F279" s="469">
        <f>Data!D14</f>
        <v>0</v>
      </c>
      <c r="G279" s="470">
        <f>Data!D21</f>
        <v>0</v>
      </c>
      <c r="H279" s="469">
        <f>Data!D15</f>
        <v>0</v>
      </c>
      <c r="I279" s="471">
        <f>Data!D22</f>
        <v>0</v>
      </c>
    </row>
    <row r="280" spans="1:10" ht="17.149999999999999" customHeight="1" x14ac:dyDescent="0.3">
      <c r="A280" s="11"/>
      <c r="B280" s="42"/>
      <c r="C280" s="37" t="str">
        <f>B139</f>
        <v>2024-25</v>
      </c>
      <c r="D280" s="469">
        <f>Data!E13</f>
        <v>0</v>
      </c>
      <c r="E280" s="470">
        <f>Data!E20</f>
        <v>0</v>
      </c>
      <c r="F280" s="469">
        <f>Data!E14</f>
        <v>0</v>
      </c>
      <c r="G280" s="470">
        <f>Data!E21</f>
        <v>0</v>
      </c>
      <c r="H280" s="469">
        <f>Data!E15</f>
        <v>0</v>
      </c>
      <c r="I280" s="471">
        <f>Data!E22</f>
        <v>0</v>
      </c>
    </row>
    <row r="281" spans="1:10" ht="15" x14ac:dyDescent="0.3">
      <c r="A281" s="11"/>
      <c r="B281" s="42"/>
      <c r="C281" s="32"/>
      <c r="D281" s="13"/>
      <c r="E281" s="32"/>
      <c r="F281" s="428"/>
      <c r="G281" s="472"/>
      <c r="H281" s="472"/>
      <c r="I281" s="13"/>
    </row>
    <row r="282" spans="1:10" ht="17.149999999999999" customHeight="1" x14ac:dyDescent="0.3">
      <c r="A282" s="11"/>
      <c r="B282" s="11"/>
      <c r="C282" s="419"/>
      <c r="D282" s="597" t="s">
        <v>233</v>
      </c>
      <c r="E282" s="598"/>
      <c r="F282" s="581"/>
      <c r="G282" s="581"/>
      <c r="H282" s="599"/>
      <c r="I282" s="599"/>
    </row>
    <row r="283" spans="1:10" ht="17.149999999999999" customHeight="1" x14ac:dyDescent="0.3">
      <c r="A283" s="11"/>
      <c r="B283" s="42"/>
      <c r="C283" s="37" t="str">
        <f>C278</f>
        <v>2022-23</v>
      </c>
      <c r="D283" s="473"/>
      <c r="E283" s="470">
        <f>Data!C23</f>
        <v>0</v>
      </c>
      <c r="F283" s="473"/>
      <c r="G283" s="474"/>
      <c r="H283" s="473"/>
      <c r="I283" s="475"/>
    </row>
    <row r="284" spans="1:10" ht="17.149999999999999" customHeight="1" x14ac:dyDescent="0.3">
      <c r="A284" s="11"/>
      <c r="B284" s="42"/>
      <c r="C284" s="37" t="str">
        <f t="shared" ref="C284:C285" si="15">C279</f>
        <v>2023-24</v>
      </c>
      <c r="D284" s="473"/>
      <c r="E284" s="470">
        <f>Data!D23</f>
        <v>0</v>
      </c>
      <c r="F284" s="473"/>
      <c r="G284" s="474"/>
      <c r="H284" s="473"/>
      <c r="I284" s="475"/>
    </row>
    <row r="285" spans="1:10" ht="17.149999999999999" customHeight="1" x14ac:dyDescent="0.3">
      <c r="A285" s="11"/>
      <c r="B285" s="42"/>
      <c r="C285" s="37" t="str">
        <f t="shared" si="15"/>
        <v>2024-25</v>
      </c>
      <c r="D285" s="473"/>
      <c r="E285" s="470">
        <f>Data!E23</f>
        <v>0</v>
      </c>
      <c r="F285" s="473"/>
      <c r="G285" s="474"/>
      <c r="H285" s="473"/>
      <c r="I285" s="475"/>
    </row>
    <row r="286" spans="1:10" ht="15" x14ac:dyDescent="0.3">
      <c r="A286" s="11"/>
      <c r="B286" s="42"/>
      <c r="C286" s="32"/>
      <c r="D286" s="13"/>
      <c r="E286" s="32"/>
      <c r="F286" s="428"/>
      <c r="G286" s="472"/>
      <c r="H286" s="472"/>
      <c r="I286" s="13"/>
    </row>
    <row r="287" spans="1:10" ht="37.5" customHeight="1" x14ac:dyDescent="0.3">
      <c r="A287" s="11"/>
      <c r="B287" s="42"/>
      <c r="C287" s="32"/>
      <c r="D287" s="476" t="s">
        <v>234</v>
      </c>
      <c r="E287" s="477" t="s">
        <v>188</v>
      </c>
      <c r="F287" s="477" t="s">
        <v>252</v>
      </c>
      <c r="G287" s="478" t="s">
        <v>161</v>
      </c>
      <c r="H287" s="32"/>
      <c r="I287" s="464"/>
    </row>
    <row r="288" spans="1:10" ht="17.149999999999999" customHeight="1" x14ac:dyDescent="0.3">
      <c r="A288" s="11"/>
      <c r="B288" s="42"/>
      <c r="C288" s="37" t="str">
        <f>C278</f>
        <v>2022-23</v>
      </c>
      <c r="D288" s="414">
        <f>(D278*E278)+(F278*G278)+(H278*I278)+E283</f>
        <v>0</v>
      </c>
      <c r="E288" s="457">
        <f>Data!C96+Data!C107</f>
        <v>12599299</v>
      </c>
      <c r="F288" s="457">
        <f>E288-D288</f>
        <v>12599299</v>
      </c>
      <c r="G288" s="440" t="str">
        <f>IF(E288-D288&lt;0,"Understated","No")</f>
        <v>No</v>
      </c>
      <c r="H288" s="430"/>
      <c r="I288" s="430"/>
    </row>
    <row r="289" spans="1:9" ht="17.149999999999999" customHeight="1" x14ac:dyDescent="0.3">
      <c r="A289" s="11"/>
      <c r="B289" s="42"/>
      <c r="C289" s="37" t="str">
        <f>C279</f>
        <v>2023-24</v>
      </c>
      <c r="D289" s="414">
        <f>(D279*E279)+(F279*G279)+(H279*I279)+E284</f>
        <v>0</v>
      </c>
      <c r="E289" s="457">
        <f>Data!D96+Data!D107</f>
        <v>0</v>
      </c>
      <c r="F289" s="457">
        <f t="shared" ref="F289:F290" si="16">E289-D289</f>
        <v>0</v>
      </c>
      <c r="G289" s="440" t="str">
        <f t="shared" ref="G289:G290" si="17">IF(E289-D289&lt;0,"Understated","No")</f>
        <v>No</v>
      </c>
      <c r="H289" s="430"/>
      <c r="I289" s="430"/>
    </row>
    <row r="290" spans="1:9" ht="17.149999999999999" customHeight="1" x14ac:dyDescent="0.3">
      <c r="A290" s="11"/>
      <c r="B290" s="42"/>
      <c r="C290" s="37" t="str">
        <f>C280</f>
        <v>2024-25</v>
      </c>
      <c r="D290" s="414">
        <f>(D280*E280)+(F280*G280)+(H280*I280)+E285</f>
        <v>0</v>
      </c>
      <c r="E290" s="457">
        <f>Data!E96+Data!E107</f>
        <v>0</v>
      </c>
      <c r="F290" s="457">
        <f t="shared" si="16"/>
        <v>0</v>
      </c>
      <c r="G290" s="440" t="str">
        <f t="shared" si="17"/>
        <v>No</v>
      </c>
      <c r="H290" s="430"/>
      <c r="I290" s="430"/>
    </row>
    <row r="291" spans="1:9" ht="17.149999999999999" customHeight="1" x14ac:dyDescent="0.3">
      <c r="A291" s="11"/>
      <c r="B291" s="42"/>
      <c r="C291" s="23"/>
      <c r="D291" s="479"/>
      <c r="E291" s="480"/>
      <c r="F291" s="430"/>
      <c r="G291" s="430"/>
      <c r="H291" s="430"/>
      <c r="I291" s="430"/>
    </row>
    <row r="292" spans="1:9" ht="15" x14ac:dyDescent="0.3">
      <c r="A292" s="11"/>
      <c r="B292" s="11"/>
      <c r="C292" s="11"/>
      <c r="E292" s="37"/>
      <c r="F292" s="464"/>
      <c r="G292" s="465"/>
      <c r="H292" s="465"/>
    </row>
    <row r="293" spans="1:9" ht="17.149999999999999" customHeight="1" x14ac:dyDescent="0.35">
      <c r="A293" s="11"/>
      <c r="B293" s="11"/>
      <c r="C293" s="466"/>
      <c r="D293" s="693" t="s">
        <v>185</v>
      </c>
      <c r="E293" s="694"/>
      <c r="F293" s="695" t="s">
        <v>187</v>
      </c>
      <c r="G293" s="696"/>
      <c r="H293" s="481"/>
      <c r="I293" s="475"/>
    </row>
    <row r="294" spans="1:9" ht="17.149999999999999" customHeight="1" x14ac:dyDescent="0.35">
      <c r="A294" s="11"/>
      <c r="B294" s="42"/>
      <c r="C294" s="466" t="s">
        <v>180</v>
      </c>
      <c r="D294" s="467" t="s">
        <v>186</v>
      </c>
      <c r="E294" s="468" t="s">
        <v>182</v>
      </c>
      <c r="F294" s="467" t="s">
        <v>186</v>
      </c>
      <c r="G294" s="468" t="s">
        <v>182</v>
      </c>
      <c r="H294" s="472"/>
      <c r="I294" s="32"/>
    </row>
    <row r="295" spans="1:9" ht="17.149999999999999" customHeight="1" x14ac:dyDescent="0.3">
      <c r="A295" s="11"/>
      <c r="B295" s="42"/>
      <c r="C295" s="37" t="str">
        <f>C288</f>
        <v>2022-23</v>
      </c>
      <c r="D295" s="469">
        <f>Data!C17</f>
        <v>0</v>
      </c>
      <c r="E295" s="470">
        <f>Data!C25</f>
        <v>0</v>
      </c>
      <c r="F295" s="469">
        <f>Data!C18</f>
        <v>0</v>
      </c>
      <c r="G295" s="470">
        <f>Data!C26</f>
        <v>0</v>
      </c>
      <c r="H295" s="481"/>
      <c r="I295" s="475"/>
    </row>
    <row r="296" spans="1:9" ht="17.149999999999999" customHeight="1" x14ac:dyDescent="0.3">
      <c r="A296" s="11"/>
      <c r="B296" s="42"/>
      <c r="C296" s="37" t="str">
        <f>C289</f>
        <v>2023-24</v>
      </c>
      <c r="D296" s="469">
        <f>Data!D17</f>
        <v>0</v>
      </c>
      <c r="E296" s="470">
        <f>Data!D25</f>
        <v>0</v>
      </c>
      <c r="F296" s="469">
        <f>Data!D18</f>
        <v>0</v>
      </c>
      <c r="G296" s="470">
        <f>Data!D26</f>
        <v>0</v>
      </c>
      <c r="H296" s="481"/>
      <c r="I296" s="475"/>
    </row>
    <row r="297" spans="1:9" ht="17.149999999999999" customHeight="1" x14ac:dyDescent="0.3">
      <c r="A297" s="11"/>
      <c r="B297" s="42"/>
      <c r="C297" s="37" t="str">
        <f>C290</f>
        <v>2024-25</v>
      </c>
      <c r="D297" s="469">
        <f>Data!E17</f>
        <v>0</v>
      </c>
      <c r="E297" s="470">
        <f>Data!E25</f>
        <v>0</v>
      </c>
      <c r="F297" s="469">
        <f>Data!E18</f>
        <v>0</v>
      </c>
      <c r="G297" s="470">
        <f>Data!E26</f>
        <v>0</v>
      </c>
      <c r="H297" s="481"/>
      <c r="I297" s="475"/>
    </row>
    <row r="298" spans="1:9" ht="15" x14ac:dyDescent="0.3">
      <c r="A298" s="11"/>
      <c r="B298" s="42"/>
      <c r="C298" s="32"/>
      <c r="D298" s="13"/>
      <c r="E298" s="32"/>
      <c r="F298" s="428"/>
      <c r="G298" s="472"/>
      <c r="H298" s="472"/>
      <c r="I298" s="13"/>
    </row>
    <row r="299" spans="1:9" ht="17.149999999999999" customHeight="1" x14ac:dyDescent="0.3">
      <c r="A299" s="11"/>
      <c r="B299" s="11"/>
      <c r="C299" s="419"/>
      <c r="D299" s="597" t="s">
        <v>233</v>
      </c>
      <c r="E299" s="598"/>
      <c r="F299" s="581"/>
      <c r="G299" s="581"/>
      <c r="H299" s="599"/>
      <c r="I299" s="599"/>
    </row>
    <row r="300" spans="1:9" ht="17.149999999999999" customHeight="1" x14ac:dyDescent="0.3">
      <c r="A300" s="11"/>
      <c r="B300" s="42"/>
      <c r="C300" s="37" t="str">
        <f>C295</f>
        <v>2022-23</v>
      </c>
      <c r="D300" s="473"/>
      <c r="E300" s="470">
        <f>Data!C27</f>
        <v>0</v>
      </c>
      <c r="F300" s="473"/>
      <c r="G300" s="474"/>
      <c r="H300" s="473"/>
      <c r="I300" s="475"/>
    </row>
    <row r="301" spans="1:9" ht="17.149999999999999" customHeight="1" x14ac:dyDescent="0.3">
      <c r="A301" s="11"/>
      <c r="B301" s="42"/>
      <c r="C301" s="37" t="str">
        <f t="shared" ref="C301:C302" si="18">C296</f>
        <v>2023-24</v>
      </c>
      <c r="D301" s="473"/>
      <c r="E301" s="470">
        <f>Data!D27</f>
        <v>0</v>
      </c>
      <c r="F301" s="473"/>
      <c r="G301" s="474"/>
      <c r="H301" s="473"/>
      <c r="I301" s="475"/>
    </row>
    <row r="302" spans="1:9" ht="17.149999999999999" customHeight="1" x14ac:dyDescent="0.3">
      <c r="A302" s="11"/>
      <c r="B302" s="42"/>
      <c r="C302" s="37" t="str">
        <f t="shared" si="18"/>
        <v>2024-25</v>
      </c>
      <c r="D302" s="473"/>
      <c r="E302" s="470">
        <f>Data!E27</f>
        <v>0</v>
      </c>
      <c r="F302" s="473"/>
      <c r="G302" s="474"/>
      <c r="H302" s="473"/>
      <c r="I302" s="475"/>
    </row>
    <row r="303" spans="1:9" ht="15" x14ac:dyDescent="0.3">
      <c r="A303" s="11"/>
      <c r="B303" s="42"/>
      <c r="C303" s="32"/>
      <c r="D303" s="13"/>
      <c r="E303" s="32"/>
      <c r="F303" s="428"/>
      <c r="G303" s="472"/>
      <c r="H303" s="472"/>
      <c r="I303" s="13"/>
    </row>
    <row r="304" spans="1:9" ht="37.5" customHeight="1" x14ac:dyDescent="0.3">
      <c r="A304" s="11"/>
      <c r="B304" s="42"/>
      <c r="C304" s="32"/>
      <c r="D304" s="476" t="s">
        <v>235</v>
      </c>
      <c r="E304" s="477" t="s">
        <v>188</v>
      </c>
      <c r="F304" s="477" t="s">
        <v>252</v>
      </c>
      <c r="G304" s="478" t="s">
        <v>161</v>
      </c>
      <c r="H304" s="32"/>
      <c r="I304" s="464"/>
    </row>
    <row r="305" spans="1:10" ht="17.149999999999999" customHeight="1" x14ac:dyDescent="0.3">
      <c r="A305" s="11"/>
      <c r="B305" s="42"/>
      <c r="C305" s="37" t="str">
        <f>C295</f>
        <v>2022-23</v>
      </c>
      <c r="D305" s="414">
        <f>(D295*E295)+(F295*G295)+E300</f>
        <v>0</v>
      </c>
      <c r="E305" s="457">
        <f>Data!C97+Data!C108</f>
        <v>5356808</v>
      </c>
      <c r="F305" s="457">
        <f>E305-D305</f>
        <v>5356808</v>
      </c>
      <c r="G305" s="440" t="str">
        <f>IF(E305-D305&lt;0,"Understated","No")</f>
        <v>No</v>
      </c>
      <c r="H305" s="430"/>
      <c r="I305" s="430"/>
    </row>
    <row r="306" spans="1:10" ht="17.149999999999999" customHeight="1" x14ac:dyDescent="0.3">
      <c r="A306" s="11"/>
      <c r="B306" s="42"/>
      <c r="C306" s="37" t="str">
        <f>C296</f>
        <v>2023-24</v>
      </c>
      <c r="D306" s="414">
        <f>(D296*E296)+(F296*G296)+E301</f>
        <v>0</v>
      </c>
      <c r="E306" s="457">
        <f>Data!D97+Data!D108</f>
        <v>0</v>
      </c>
      <c r="F306" s="457">
        <f t="shared" ref="F306:F307" si="19">E306-D306</f>
        <v>0</v>
      </c>
      <c r="G306" s="440" t="str">
        <f t="shared" ref="G306:G307" si="20">IF(E306-D306&lt;0,"Understated","No")</f>
        <v>No</v>
      </c>
      <c r="H306" s="430"/>
      <c r="I306" s="430"/>
    </row>
    <row r="307" spans="1:10" ht="17.149999999999999" customHeight="1" x14ac:dyDescent="0.3">
      <c r="A307" s="11"/>
      <c r="B307" s="42"/>
      <c r="C307" s="37" t="str">
        <f>C297</f>
        <v>2024-25</v>
      </c>
      <c r="D307" s="414">
        <f>(D297*E297)+(F297*G297)+E302</f>
        <v>0</v>
      </c>
      <c r="E307" s="457">
        <f>Data!E97+Data!E108</f>
        <v>0</v>
      </c>
      <c r="F307" s="457">
        <f t="shared" si="19"/>
        <v>0</v>
      </c>
      <c r="G307" s="440" t="str">
        <f t="shared" si="20"/>
        <v>No</v>
      </c>
      <c r="H307" s="430"/>
      <c r="I307" s="430"/>
    </row>
    <row r="308" spans="1:10" ht="17.149999999999999" customHeight="1" thickBot="1" x14ac:dyDescent="0.35">
      <c r="A308" s="11"/>
      <c r="B308" s="42"/>
      <c r="C308" s="23"/>
      <c r="D308" s="479"/>
      <c r="E308" s="480"/>
      <c r="F308" s="430"/>
      <c r="G308" s="430"/>
      <c r="H308" s="430"/>
      <c r="I308" s="430"/>
    </row>
    <row r="309" spans="1:10" s="4" customFormat="1" ht="29.25" customHeight="1" thickBot="1" x14ac:dyDescent="0.35">
      <c r="B309" s="731" t="s">
        <v>245</v>
      </c>
      <c r="C309" s="732"/>
      <c r="D309" s="732"/>
      <c r="E309" s="732"/>
      <c r="F309" s="732"/>
      <c r="G309" s="732"/>
      <c r="H309" s="732"/>
      <c r="I309" s="733"/>
    </row>
    <row r="310" spans="1:10" s="4" customFormat="1" ht="94.5" customHeight="1" x14ac:dyDescent="0.3">
      <c r="B310" s="717"/>
      <c r="C310" s="718"/>
      <c r="D310" s="718"/>
      <c r="E310" s="718"/>
      <c r="F310" s="718"/>
      <c r="G310" s="718"/>
      <c r="H310" s="718"/>
      <c r="I310" s="719"/>
    </row>
    <row r="311" spans="1:10" ht="17.149999999999999" customHeight="1" x14ac:dyDescent="0.3">
      <c r="A311" s="11"/>
      <c r="B311" s="42"/>
      <c r="C311" s="13"/>
      <c r="D311" s="13"/>
      <c r="E311" s="480"/>
      <c r="F311" s="428"/>
      <c r="G311" s="430"/>
      <c r="H311" s="430"/>
      <c r="I311" s="13"/>
    </row>
    <row r="312" spans="1:10" ht="17.149999999999999" customHeight="1" x14ac:dyDescent="0.3">
      <c r="A312" s="11"/>
      <c r="B312" s="11" t="s">
        <v>246</v>
      </c>
      <c r="C312" s="418"/>
      <c r="D312" s="418"/>
      <c r="E312" s="418"/>
      <c r="F312" s="418"/>
      <c r="G312" s="418"/>
      <c r="H312" s="418"/>
      <c r="I312" s="418"/>
    </row>
    <row r="313" spans="1:10" ht="17.149999999999999" customHeight="1" x14ac:dyDescent="0.3">
      <c r="A313" s="11"/>
      <c r="B313" s="11" t="s">
        <v>155</v>
      </c>
      <c r="C313" s="11" t="s">
        <v>178</v>
      </c>
      <c r="D313" s="13"/>
      <c r="E313" s="32"/>
      <c r="F313" s="428"/>
      <c r="G313" s="429"/>
      <c r="H313" s="430"/>
      <c r="I313" s="13"/>
    </row>
    <row r="314" spans="1:10" ht="29.25" customHeight="1" x14ac:dyDescent="0.3">
      <c r="A314" s="11"/>
      <c r="B314" s="42"/>
      <c r="C314" s="13"/>
      <c r="D314" s="431" t="s">
        <v>236</v>
      </c>
      <c r="E314" s="432" t="s">
        <v>240</v>
      </c>
      <c r="F314" s="433" t="s">
        <v>163</v>
      </c>
      <c r="G314" s="434" t="s">
        <v>164</v>
      </c>
      <c r="H314" s="435" t="s">
        <v>242</v>
      </c>
      <c r="I314" s="435" t="s">
        <v>243</v>
      </c>
      <c r="J314" s="436"/>
    </row>
    <row r="315" spans="1:10" ht="17.149999999999999" customHeight="1" x14ac:dyDescent="0.3">
      <c r="A315" s="11"/>
      <c r="B315" s="42"/>
      <c r="C315" s="37" t="str">
        <f>C288</f>
        <v>2022-23</v>
      </c>
      <c r="D315" s="414">
        <f>IF(Data!C32&lt;&gt;0,Data!C32*((E278*D278)+(G278*F278)+(I278*H278)),Data!C34*(Review!D278+Review!F278+Review!H278))</f>
        <v>0</v>
      </c>
      <c r="E315" s="414">
        <f>IF(Data!C33&lt;&gt;0,Data!C33*((D295*E295)+(F295*G295)),Data!C35*(Review!D295+Review!F295))</f>
        <v>0</v>
      </c>
      <c r="F315" s="414">
        <f>Data!C30*(D278+F278+H278)</f>
        <v>0</v>
      </c>
      <c r="G315" s="414">
        <f>Data!C29*(D295+F295)</f>
        <v>0</v>
      </c>
      <c r="H315" s="414">
        <f>(Data!C38+Data!C39+Data!C40)*E288</f>
        <v>812654.7855</v>
      </c>
      <c r="I315" s="414">
        <f>(Data!C37+Data!C38+Data!C39+Data!C40)*E305</f>
        <v>677636.21200000006</v>
      </c>
      <c r="J315" s="437"/>
    </row>
    <row r="316" spans="1:10" ht="17.149999999999999" customHeight="1" x14ac:dyDescent="0.3">
      <c r="A316" s="11"/>
      <c r="B316" s="42"/>
      <c r="C316" s="37" t="str">
        <f>C289</f>
        <v>2023-24</v>
      </c>
      <c r="D316" s="414">
        <f>IF(Data!D32&lt;&gt;0,Data!D32*((E279*D279)+(G279*F279)+(I279*H279)),Data!D32*(D279+F279+H279))</f>
        <v>0</v>
      </c>
      <c r="E316" s="414">
        <f>IF(Data!D33&lt;&gt;0,Data!D33*((D296*E296)+(F296*G296)),Data!D35*(Review!D296+Review!F296))</f>
        <v>0</v>
      </c>
      <c r="F316" s="414">
        <f>Data!D30*(D279+F279+H279)</f>
        <v>0</v>
      </c>
      <c r="G316" s="414">
        <f>Data!D29*(D296+F296)</f>
        <v>0</v>
      </c>
      <c r="H316" s="414">
        <f>(Data!D38+Data!D39+Data!D40)*E289</f>
        <v>0</v>
      </c>
      <c r="I316" s="414">
        <f>(Data!D37+Data!D38+Data!D39+Data!D40)*E306</f>
        <v>0</v>
      </c>
      <c r="J316" s="437"/>
    </row>
    <row r="317" spans="1:10" ht="17.149999999999999" customHeight="1" x14ac:dyDescent="0.3">
      <c r="A317" s="11"/>
      <c r="B317" s="42"/>
      <c r="C317" s="37" t="str">
        <f>C290</f>
        <v>2024-25</v>
      </c>
      <c r="D317" s="414">
        <f>IF(Data!E32&lt;&gt;0,Data!E32*((E280*D280)+(G280*F280)+(I280*H280)),Data!E32*(D280+F280+H280))</f>
        <v>0</v>
      </c>
      <c r="E317" s="414">
        <f>IF(Data!E33&lt;&gt;0,Data!E33*((D297*E297)+(F297*G297)),Data!E35*(Review!D297+Review!F297))</f>
        <v>0</v>
      </c>
      <c r="F317" s="414">
        <f>Data!E30*(D280+F280+H280)</f>
        <v>0</v>
      </c>
      <c r="G317" s="414">
        <f>Data!E29*(D297+F297)</f>
        <v>0</v>
      </c>
      <c r="H317" s="414">
        <f>(Data!E38+Data!E39+Data!E40)*E290</f>
        <v>0</v>
      </c>
      <c r="I317" s="414">
        <f>(Data!E37+Data!E38+Data!E39+Data!E40)*E307</f>
        <v>0</v>
      </c>
      <c r="J317" s="437"/>
    </row>
    <row r="318" spans="1:10" ht="17.149999999999999" customHeight="1" thickBot="1" x14ac:dyDescent="0.35">
      <c r="A318" s="11"/>
      <c r="B318" s="42"/>
      <c r="C318" s="32"/>
      <c r="D318" s="13"/>
      <c r="E318" s="32"/>
      <c r="F318" s="428"/>
      <c r="G318" s="429"/>
      <c r="H318" s="429"/>
      <c r="I318" s="13"/>
    </row>
    <row r="319" spans="1:10" ht="33" customHeight="1" x14ac:dyDescent="0.3">
      <c r="A319" s="11"/>
      <c r="B319" s="42"/>
      <c r="C319" s="32"/>
      <c r="D319" s="420" t="s">
        <v>165</v>
      </c>
      <c r="E319" s="438" t="s">
        <v>189</v>
      </c>
      <c r="F319" s="439" t="s">
        <v>161</v>
      </c>
      <c r="G319" s="734" t="s">
        <v>255</v>
      </c>
      <c r="H319" s="735"/>
      <c r="I319" s="735"/>
      <c r="J319" s="736"/>
    </row>
    <row r="320" spans="1:10" ht="17.149999999999999" customHeight="1" x14ac:dyDescent="0.3">
      <c r="A320" s="11"/>
      <c r="B320" s="42"/>
      <c r="C320" s="37" t="str">
        <f>C315</f>
        <v>2022-23</v>
      </c>
      <c r="D320" s="414">
        <f>SUM(D315:I315)</f>
        <v>1490290.9975000001</v>
      </c>
      <c r="E320" s="414">
        <f>Data!C98+Data!C109</f>
        <v>5042850</v>
      </c>
      <c r="F320" s="540" t="str">
        <f>IF(E320-D320&lt;0,E320-D320,"No")</f>
        <v>No</v>
      </c>
      <c r="G320" s="748"/>
      <c r="H320" s="749"/>
      <c r="I320" s="749"/>
      <c r="J320" s="750"/>
    </row>
    <row r="321" spans="1:10" ht="17.149999999999999" customHeight="1" x14ac:dyDescent="0.3">
      <c r="A321" s="11"/>
      <c r="B321" s="42"/>
      <c r="C321" s="37" t="str">
        <f t="shared" ref="C321:C322" si="21">C316</f>
        <v>2023-24</v>
      </c>
      <c r="D321" s="414">
        <f t="shared" ref="D321:D322" si="22">SUM(D316:I316)</f>
        <v>0</v>
      </c>
      <c r="E321" s="414">
        <f>Data!D98+Data!D109</f>
        <v>0</v>
      </c>
      <c r="F321" s="540" t="str">
        <f>IF(E321-D321&lt;0,E321-D321,"No")</f>
        <v>No</v>
      </c>
      <c r="G321" s="751"/>
      <c r="H321" s="752"/>
      <c r="I321" s="752"/>
      <c r="J321" s="753"/>
    </row>
    <row r="322" spans="1:10" ht="17.149999999999999" customHeight="1" x14ac:dyDescent="0.3">
      <c r="A322" s="11"/>
      <c r="B322" s="42"/>
      <c r="C322" s="37" t="str">
        <f t="shared" si="21"/>
        <v>2024-25</v>
      </c>
      <c r="D322" s="414">
        <f t="shared" si="22"/>
        <v>0</v>
      </c>
      <c r="E322" s="414">
        <f>Data!E98+Data!E109</f>
        <v>0</v>
      </c>
      <c r="F322" s="540" t="str">
        <f>IF(E322-D322&lt;0,E322-D322,"No")</f>
        <v>No</v>
      </c>
      <c r="G322" s="751"/>
      <c r="H322" s="752"/>
      <c r="I322" s="752"/>
      <c r="J322" s="753"/>
    </row>
    <row r="323" spans="1:10" ht="33" customHeight="1" x14ac:dyDescent="0.3">
      <c r="A323" s="11"/>
      <c r="B323" s="42"/>
      <c r="C323" s="13"/>
      <c r="D323" s="13"/>
      <c r="E323" s="32"/>
      <c r="F323" s="428"/>
      <c r="G323" s="751"/>
      <c r="H323" s="752"/>
      <c r="I323" s="752"/>
      <c r="J323" s="753"/>
    </row>
    <row r="324" spans="1:10" ht="17.149999999999999" customHeight="1" x14ac:dyDescent="0.3">
      <c r="A324" s="11"/>
      <c r="B324" s="42"/>
      <c r="G324" s="754"/>
      <c r="H324" s="755"/>
      <c r="I324" s="755"/>
      <c r="J324" s="756"/>
    </row>
    <row r="325" spans="1:10" ht="17.149999999999999" customHeight="1" thickBot="1" x14ac:dyDescent="0.35">
      <c r="A325" s="11"/>
      <c r="B325" s="42"/>
      <c r="C325" s="730" t="s">
        <v>78</v>
      </c>
      <c r="D325" s="730"/>
      <c r="E325" s="730"/>
      <c r="F325" s="730"/>
      <c r="G325" s="730"/>
      <c r="H325" s="730"/>
    </row>
    <row r="326" spans="1:10" s="13" customFormat="1" ht="17.149999999999999" customHeight="1" thickBot="1" x14ac:dyDescent="0.3">
      <c r="A326" s="23"/>
      <c r="B326" s="441"/>
      <c r="C326" s="726" t="s">
        <v>79</v>
      </c>
      <c r="D326" s="727"/>
      <c r="E326" s="442" t="str">
        <f>E205</f>
        <v>2022-23</v>
      </c>
      <c r="F326" s="442" t="str">
        <f>F205</f>
        <v>2023-24</v>
      </c>
      <c r="G326" s="443" t="str">
        <f>G205</f>
        <v>2024-25</v>
      </c>
      <c r="H326" s="444"/>
    </row>
    <row r="327" spans="1:10" s="13" customFormat="1" ht="17.149999999999999" customHeight="1" x14ac:dyDescent="0.25">
      <c r="A327" s="23"/>
      <c r="B327" s="422"/>
      <c r="C327" s="728" t="s">
        <v>80</v>
      </c>
      <c r="D327" s="728"/>
      <c r="E327" s="226">
        <f>Data!C32</f>
        <v>0</v>
      </c>
      <c r="F327" s="226">
        <f>Data!D32</f>
        <v>0</v>
      </c>
      <c r="G327" s="226">
        <f>Data!E32</f>
        <v>0</v>
      </c>
      <c r="H327" s="444"/>
    </row>
    <row r="328" spans="1:10" s="13" customFormat="1" ht="17.149999999999999" customHeight="1" x14ac:dyDescent="0.25">
      <c r="A328" s="23"/>
      <c r="B328" s="422"/>
      <c r="C328" s="729" t="s">
        <v>81</v>
      </c>
      <c r="D328" s="729"/>
      <c r="E328" s="445"/>
      <c r="F328" s="445"/>
      <c r="G328" s="445"/>
      <c r="H328" s="444"/>
    </row>
    <row r="329" spans="1:10" s="13" customFormat="1" ht="17.149999999999999" customHeight="1" x14ac:dyDescent="0.25">
      <c r="A329" s="23"/>
      <c r="B329" s="422"/>
      <c r="C329" s="446"/>
      <c r="D329" s="444"/>
      <c r="E329" s="417" t="str">
        <f>IF(E328&gt;F327,"Understated",IF(E328="","",IF(E327&gt;E328,"Overstated","Agrees")))</f>
        <v/>
      </c>
      <c r="F329" s="417" t="str">
        <f>IF(F328&gt;F327,"Understated",IF(F328="","",IF(F327&gt;F328,"Overstated","Agrees")))</f>
        <v/>
      </c>
      <c r="G329" s="417" t="str">
        <f>IF(G328&gt;G327,"Understated",IF(G328="","",IF(G327&gt;G328,"Overstated","Agrees")))</f>
        <v/>
      </c>
      <c r="H329" s="444"/>
    </row>
    <row r="330" spans="1:10" s="13" customFormat="1" ht="17.149999999999999" customHeight="1" thickBot="1" x14ac:dyDescent="0.3">
      <c r="A330" s="23"/>
      <c r="B330" s="422"/>
      <c r="C330" s="446"/>
      <c r="D330" s="444"/>
      <c r="E330" s="444"/>
      <c r="F330" s="444"/>
      <c r="G330" s="444"/>
      <c r="H330" s="444"/>
    </row>
    <row r="331" spans="1:10" s="13" customFormat="1" ht="17.149999999999999" customHeight="1" thickBot="1" x14ac:dyDescent="0.3">
      <c r="A331" s="23"/>
      <c r="B331" s="422"/>
      <c r="C331" s="726" t="s">
        <v>82</v>
      </c>
      <c r="D331" s="727"/>
      <c r="E331" s="442" t="str">
        <f>E326</f>
        <v>2022-23</v>
      </c>
      <c r="F331" s="442" t="str">
        <f>F326</f>
        <v>2023-24</v>
      </c>
      <c r="G331" s="443" t="str">
        <f>G326</f>
        <v>2024-25</v>
      </c>
      <c r="H331" s="444"/>
    </row>
    <row r="332" spans="1:10" s="13" customFormat="1" ht="17.149999999999999" customHeight="1" x14ac:dyDescent="0.25">
      <c r="A332" s="23"/>
      <c r="B332" s="422"/>
      <c r="C332" s="728" t="s">
        <v>80</v>
      </c>
      <c r="D332" s="728"/>
      <c r="E332" s="447">
        <f>Data!C33</f>
        <v>0</v>
      </c>
      <c r="F332" s="447">
        <f>Data!D33</f>
        <v>0</v>
      </c>
      <c r="G332" s="447">
        <f>Data!E33</f>
        <v>0</v>
      </c>
      <c r="H332" s="444"/>
    </row>
    <row r="333" spans="1:10" s="13" customFormat="1" ht="17.149999999999999" customHeight="1" x14ac:dyDescent="0.25">
      <c r="A333" s="23"/>
      <c r="B333" s="422"/>
      <c r="C333" s="729" t="s">
        <v>81</v>
      </c>
      <c r="D333" s="729"/>
      <c r="E333" s="445"/>
      <c r="F333" s="445"/>
      <c r="G333" s="445"/>
      <c r="H333" s="444"/>
    </row>
    <row r="334" spans="1:10" ht="17.149999999999999" customHeight="1" x14ac:dyDescent="0.3">
      <c r="A334" s="11"/>
      <c r="B334" s="42"/>
      <c r="C334" s="138"/>
      <c r="D334" s="141"/>
      <c r="E334" s="417" t="str">
        <f>IF(E333&gt;E332,"Understated",IF(E333&lt;E332,"Overstated",""))</f>
        <v/>
      </c>
      <c r="F334" s="417" t="str">
        <f t="shared" ref="F334:G334" si="23">IF(F333&gt;F332,"Understated",IF(F333&lt;F332,"Overstated",""))</f>
        <v/>
      </c>
      <c r="G334" s="417" t="str">
        <f t="shared" si="23"/>
        <v/>
      </c>
      <c r="H334" s="141"/>
    </row>
    <row r="335" spans="1:10" ht="17.149999999999999" customHeight="1" thickBot="1" x14ac:dyDescent="0.35">
      <c r="A335" s="11"/>
      <c r="B335" s="42"/>
      <c r="C335" s="138"/>
      <c r="D335" s="141"/>
      <c r="E335" s="59"/>
      <c r="F335" s="59"/>
      <c r="G335" s="59"/>
      <c r="H335" s="141"/>
    </row>
    <row r="336" spans="1:10" s="13" customFormat="1" ht="41" thickBot="1" x14ac:dyDescent="0.35">
      <c r="A336" s="23"/>
      <c r="C336" s="419" t="s">
        <v>247</v>
      </c>
      <c r="D336" s="420" t="s">
        <v>248</v>
      </c>
      <c r="E336" s="420" t="s">
        <v>249</v>
      </c>
      <c r="F336" s="420" t="s">
        <v>250</v>
      </c>
      <c r="G336" s="421" t="s">
        <v>251</v>
      </c>
      <c r="H336" s="737" t="s">
        <v>263</v>
      </c>
      <c r="I336" s="738"/>
      <c r="J336" s="739"/>
    </row>
    <row r="337" spans="1:10" s="13" customFormat="1" ht="17.149999999999999" customHeight="1" x14ac:dyDescent="0.25">
      <c r="A337" s="23"/>
      <c r="B337" s="422"/>
      <c r="C337" s="32" t="str">
        <f>B134</f>
        <v>2019-20</v>
      </c>
      <c r="D337" s="423">
        <v>10991812.9</v>
      </c>
      <c r="E337" s="424">
        <v>3607516.64</v>
      </c>
      <c r="F337" s="425">
        <f>IF(E337&gt;0,E337/D337,IF(E337&lt;0,E337/D337,"Missing Data"))</f>
        <v>0.3282003317214397</v>
      </c>
      <c r="G337" s="426"/>
      <c r="H337" s="740"/>
      <c r="I337" s="741"/>
      <c r="J337" s="742"/>
    </row>
    <row r="338" spans="1:10" s="13" customFormat="1" ht="17.149999999999999" customHeight="1" x14ac:dyDescent="0.25">
      <c r="A338" s="23"/>
      <c r="B338" s="422"/>
      <c r="C338" s="32" t="str">
        <f t="shared" ref="C338:C339" si="24">B135</f>
        <v>2020-21</v>
      </c>
      <c r="D338" s="423">
        <v>12027202.41</v>
      </c>
      <c r="E338" s="424">
        <v>3790152.58</v>
      </c>
      <c r="F338" s="425">
        <f t="shared" ref="F338:F342" si="25">IF(E338&gt;0,E338/D338,IF(E338&lt;0,E338/D338,"Missing Data"))</f>
        <v>0.31513168655486196</v>
      </c>
      <c r="G338" s="426"/>
      <c r="H338" s="743"/>
      <c r="I338" s="744"/>
      <c r="J338" s="745"/>
    </row>
    <row r="339" spans="1:10" s="13" customFormat="1" ht="17.149999999999999" customHeight="1" x14ac:dyDescent="0.25">
      <c r="A339" s="23"/>
      <c r="B339" s="422"/>
      <c r="C339" s="32" t="str">
        <f t="shared" si="24"/>
        <v>2021-22</v>
      </c>
      <c r="D339" s="542">
        <f>Data!B96+Data!B97+Data!B107+Data!B108</f>
        <v>16263834.639999999</v>
      </c>
      <c r="E339" s="543">
        <f>Data!B98+Data!B109</f>
        <v>4184864.15</v>
      </c>
      <c r="F339" s="425">
        <f t="shared" si="25"/>
        <v>0.25731103658097698</v>
      </c>
      <c r="G339" s="426"/>
      <c r="H339" s="743"/>
      <c r="I339" s="744"/>
      <c r="J339" s="745"/>
    </row>
    <row r="340" spans="1:10" s="13" customFormat="1" ht="17.149999999999999" customHeight="1" x14ac:dyDescent="0.25">
      <c r="A340" s="23"/>
      <c r="B340" s="422"/>
      <c r="C340" s="37" t="str">
        <f>C320</f>
        <v>2022-23</v>
      </c>
      <c r="D340" s="544">
        <f>Data!C96+Data!C97+Data!C107+Data!C108</f>
        <v>17956107</v>
      </c>
      <c r="E340" s="545">
        <f>Data!C98+Data!C109</f>
        <v>5042850</v>
      </c>
      <c r="F340" s="425">
        <f t="shared" si="25"/>
        <v>0.28084316940191989</v>
      </c>
      <c r="G340" s="420" t="str">
        <f>IF($F$343="Insufficient History","Insufficient History",IF(F340&lt;$F$343-0.05,"Yes",IF(F340&gt;$F$343+0.05,"Yes","No")))</f>
        <v>No</v>
      </c>
      <c r="H340" s="743"/>
      <c r="I340" s="744"/>
      <c r="J340" s="745"/>
    </row>
    <row r="341" spans="1:10" s="13" customFormat="1" ht="17.149999999999999" customHeight="1" x14ac:dyDescent="0.25">
      <c r="A341" s="23"/>
      <c r="B341" s="422"/>
      <c r="C341" s="37" t="str">
        <f>C321</f>
        <v>2023-24</v>
      </c>
      <c r="D341" s="544">
        <f>Data!D96+Data!D97+Data!D107+Data!D108</f>
        <v>0</v>
      </c>
      <c r="E341" s="545">
        <f>Data!D98+Data!D109</f>
        <v>0</v>
      </c>
      <c r="F341" s="425" t="str">
        <f t="shared" si="25"/>
        <v>Missing Data</v>
      </c>
      <c r="G341" s="420" t="str">
        <f t="shared" ref="G341:G342" si="26">IF($F$343="Insufficient History","Insufficient History",IF(F341&lt;$F$343-0.05,"Yes",IF(F341&gt;$F$343+0.05,"Yes","No")))</f>
        <v>Yes</v>
      </c>
      <c r="H341" s="743"/>
      <c r="I341" s="744"/>
      <c r="J341" s="745"/>
    </row>
    <row r="342" spans="1:10" s="13" customFormat="1" ht="17.149999999999999" customHeight="1" thickBot="1" x14ac:dyDescent="0.3">
      <c r="A342" s="23"/>
      <c r="B342" s="422"/>
      <c r="C342" s="37" t="str">
        <f>C322</f>
        <v>2024-25</v>
      </c>
      <c r="D342" s="544">
        <f>Data!E96+Data!E97+Data!E107+Data!E108</f>
        <v>0</v>
      </c>
      <c r="E342" s="545">
        <f>Data!E98+Data!E109</f>
        <v>0</v>
      </c>
      <c r="F342" s="425" t="str">
        <f t="shared" si="25"/>
        <v>Missing Data</v>
      </c>
      <c r="G342" s="420" t="str">
        <f t="shared" si="26"/>
        <v>Yes</v>
      </c>
      <c r="H342" s="743"/>
      <c r="I342" s="744"/>
      <c r="J342" s="745"/>
    </row>
    <row r="343" spans="1:10" s="13" customFormat="1" ht="34.5" customHeight="1" thickBot="1" x14ac:dyDescent="0.3">
      <c r="A343" s="23"/>
      <c r="B343" s="422"/>
      <c r="C343" s="746" t="s">
        <v>114</v>
      </c>
      <c r="D343" s="747"/>
      <c r="F343" s="541">
        <f>IF(F337="","Insufficient History",SUM(F337:F339)/3)</f>
        <v>0.30021435161909288</v>
      </c>
      <c r="G343" s="427"/>
      <c r="H343" s="743"/>
      <c r="I343" s="744"/>
      <c r="J343" s="745"/>
    </row>
    <row r="344" spans="1:10" ht="17.149999999999999" customHeight="1" x14ac:dyDescent="0.3">
      <c r="A344" s="11"/>
      <c r="B344" s="42"/>
      <c r="C344" s="141"/>
      <c r="D344" s="141"/>
      <c r="E344" s="141"/>
      <c r="F344" s="141"/>
      <c r="G344" s="141"/>
      <c r="H344" s="141"/>
    </row>
    <row r="345" spans="1:10" ht="17.149999999999999" customHeight="1" x14ac:dyDescent="0.3">
      <c r="A345" s="11"/>
      <c r="B345" s="11" t="s">
        <v>179</v>
      </c>
      <c r="C345" s="141"/>
      <c r="D345" s="141"/>
      <c r="E345" s="141"/>
      <c r="F345" s="141"/>
      <c r="G345" s="141"/>
      <c r="H345" s="141"/>
    </row>
    <row r="346" spans="1:10" ht="17.149999999999999" customHeight="1" x14ac:dyDescent="0.3">
      <c r="B346" s="11" t="s">
        <v>259</v>
      </c>
      <c r="C346" s="11"/>
      <c r="D346" s="11"/>
      <c r="E346" s="11"/>
      <c r="F346" s="11"/>
      <c r="G346" s="11"/>
      <c r="H346" s="1"/>
      <c r="I346" s="13"/>
      <c r="J346" s="4"/>
    </row>
    <row r="347" spans="1:10" ht="6" customHeight="1" x14ac:dyDescent="0.3">
      <c r="B347" s="448"/>
      <c r="C347" s="13"/>
      <c r="D347" s="449"/>
      <c r="E347" s="450"/>
      <c r="F347" s="448"/>
      <c r="G347" s="450"/>
      <c r="H347" s="446"/>
      <c r="I347" s="13"/>
      <c r="J347" s="4"/>
    </row>
    <row r="348" spans="1:10" ht="41" x14ac:dyDescent="0.3">
      <c r="B348" s="448"/>
      <c r="C348" s="13"/>
      <c r="D348" s="451" t="s">
        <v>167</v>
      </c>
      <c r="E348" s="452" t="s">
        <v>168</v>
      </c>
      <c r="F348" s="535" t="s">
        <v>169</v>
      </c>
      <c r="G348" s="453" t="s">
        <v>170</v>
      </c>
      <c r="H348" s="454" t="s">
        <v>161</v>
      </c>
      <c r="I348" s="4"/>
      <c r="J348" s="4"/>
    </row>
    <row r="349" spans="1:10" ht="17.149999999999999" customHeight="1" x14ac:dyDescent="0.3">
      <c r="B349" s="448"/>
      <c r="C349" s="37" t="str">
        <f>C320</f>
        <v>2022-23</v>
      </c>
      <c r="D349" s="455">
        <f>SUM(Data!C117:C120)</f>
        <v>3228776</v>
      </c>
      <c r="E349" s="456">
        <f>SUM(Data!C122:C124)</f>
        <v>318901</v>
      </c>
      <c r="F349" s="536">
        <f>D349+E349</f>
        <v>3547677</v>
      </c>
      <c r="G349" s="456">
        <f>Data!C100</f>
        <v>12876225.359999999</v>
      </c>
      <c r="H349" s="455" t="str">
        <f>IF(G349-F349&gt;0,"No",G349-F349)</f>
        <v>No</v>
      </c>
      <c r="I349" s="4"/>
      <c r="J349" s="4"/>
    </row>
    <row r="350" spans="1:10" ht="17.149999999999999" customHeight="1" x14ac:dyDescent="0.3">
      <c r="B350" s="448"/>
      <c r="C350" s="37" t="str">
        <f>C321</f>
        <v>2023-24</v>
      </c>
      <c r="D350" s="457">
        <f>SUM(Data!D117:D120)</f>
        <v>0</v>
      </c>
      <c r="E350" s="414">
        <f>SUM(Data!D122:D124)</f>
        <v>0</v>
      </c>
      <c r="F350" s="532">
        <f>D350+E350</f>
        <v>0</v>
      </c>
      <c r="G350" s="414">
        <f>Data!D100</f>
        <v>0</v>
      </c>
      <c r="H350" s="457">
        <f t="shared" ref="H350:H351" si="27">IF(G350-F350&gt;0,"No",G350-F350)</f>
        <v>0</v>
      </c>
      <c r="I350" s="4"/>
      <c r="J350" s="4"/>
    </row>
    <row r="351" spans="1:10" ht="15" x14ac:dyDescent="0.3">
      <c r="B351" s="448"/>
      <c r="C351" s="37" t="str">
        <f>C322</f>
        <v>2024-25</v>
      </c>
      <c r="D351" s="457">
        <f>SUM(Data!E117:E120)</f>
        <v>0</v>
      </c>
      <c r="E351" s="414">
        <f>SUM(Data!E122:E124)</f>
        <v>0</v>
      </c>
      <c r="F351" s="532">
        <f>D351+E351</f>
        <v>0</v>
      </c>
      <c r="G351" s="414">
        <f>Data!E100</f>
        <v>0</v>
      </c>
      <c r="H351" s="457">
        <f t="shared" si="27"/>
        <v>0</v>
      </c>
      <c r="I351" s="4"/>
      <c r="J351" s="4"/>
    </row>
    <row r="352" spans="1:10" ht="13.5" customHeight="1" thickBot="1" x14ac:dyDescent="0.35">
      <c r="B352" s="448"/>
      <c r="C352" s="446"/>
      <c r="D352" s="449"/>
      <c r="E352" s="458" t="str">
        <f>IF(D352="yes","Amount?","")</f>
        <v/>
      </c>
      <c r="F352" s="459"/>
      <c r="G352" s="450"/>
      <c r="H352" s="446" t="str">
        <f>IF(D352="yes","Included in MYP?","")</f>
        <v/>
      </c>
      <c r="I352" s="13"/>
      <c r="J352" s="4"/>
    </row>
    <row r="353" spans="1:122" ht="17.149999999999999" customHeight="1" thickBot="1" x14ac:dyDescent="0.35">
      <c r="B353" s="723" t="s">
        <v>216</v>
      </c>
      <c r="C353" s="724"/>
      <c r="D353" s="724"/>
      <c r="E353" s="724"/>
      <c r="F353" s="724"/>
      <c r="G353" s="724"/>
      <c r="H353" s="724"/>
      <c r="I353" s="725"/>
      <c r="J353" s="4"/>
    </row>
    <row r="354" spans="1:122" ht="71.25" customHeight="1" x14ac:dyDescent="0.3">
      <c r="B354" s="717"/>
      <c r="C354" s="718"/>
      <c r="D354" s="718"/>
      <c r="E354" s="718"/>
      <c r="F354" s="718"/>
      <c r="G354" s="718"/>
      <c r="H354" s="718"/>
      <c r="I354" s="719"/>
      <c r="J354" s="4"/>
    </row>
    <row r="355" spans="1:122" ht="17.149999999999999" customHeight="1" x14ac:dyDescent="0.3">
      <c r="J355" s="4"/>
    </row>
    <row r="356" spans="1:122" s="64" customFormat="1" ht="19.5" customHeight="1" x14ac:dyDescent="0.25">
      <c r="A356" s="281" t="s">
        <v>89</v>
      </c>
      <c r="B356" s="282"/>
      <c r="C356" s="282"/>
      <c r="D356" s="283"/>
      <c r="E356" s="283"/>
      <c r="F356" s="284"/>
      <c r="G356" s="282" t="s">
        <v>24</v>
      </c>
      <c r="H356" s="282"/>
      <c r="I356" s="282"/>
      <c r="J356" s="282"/>
      <c r="K356" s="216"/>
      <c r="L356" s="216"/>
      <c r="M356" s="216"/>
      <c r="N356" s="216"/>
      <c r="O356" s="216"/>
      <c r="P356" s="216"/>
      <c r="Q356" s="216"/>
      <c r="R356" s="216"/>
      <c r="S356" s="216"/>
      <c r="T356" s="216"/>
      <c r="U356" s="216"/>
      <c r="V356" s="216"/>
      <c r="W356" s="216"/>
      <c r="X356" s="216"/>
      <c r="Y356" s="216"/>
      <c r="Z356" s="216"/>
      <c r="AA356" s="216"/>
      <c r="AB356" s="216"/>
      <c r="AC356" s="216"/>
      <c r="AD356" s="216"/>
      <c r="AE356" s="216"/>
      <c r="AF356" s="216"/>
      <c r="AG356" s="216"/>
      <c r="AH356" s="216"/>
      <c r="AI356" s="216"/>
      <c r="AJ356" s="216"/>
      <c r="AK356" s="216"/>
      <c r="AL356" s="216"/>
      <c r="AM356" s="216"/>
      <c r="AN356" s="216"/>
      <c r="AO356" s="216"/>
      <c r="AP356" s="216"/>
      <c r="AQ356" s="216"/>
      <c r="AR356" s="216"/>
      <c r="AS356" s="216"/>
      <c r="AT356" s="216"/>
      <c r="AU356" s="216"/>
      <c r="AV356" s="216"/>
      <c r="AW356" s="216"/>
      <c r="AX356" s="216"/>
      <c r="AY356" s="216"/>
      <c r="AZ356" s="216"/>
      <c r="BA356" s="216"/>
      <c r="BB356" s="216"/>
      <c r="BC356" s="216"/>
      <c r="BD356" s="216"/>
      <c r="BE356" s="216"/>
      <c r="BF356" s="216"/>
      <c r="BG356" s="216"/>
      <c r="BH356" s="216"/>
      <c r="BI356" s="216"/>
      <c r="BJ356" s="216"/>
      <c r="BK356" s="216"/>
      <c r="BL356" s="216"/>
      <c r="BM356" s="216"/>
      <c r="BN356" s="216"/>
      <c r="BO356" s="216"/>
      <c r="BP356" s="216"/>
      <c r="BQ356" s="216"/>
      <c r="BR356" s="216"/>
      <c r="BS356" s="216"/>
      <c r="BT356" s="216"/>
      <c r="BU356" s="216"/>
      <c r="BV356" s="216"/>
      <c r="BW356" s="216"/>
      <c r="BX356" s="216"/>
      <c r="BY356" s="216"/>
      <c r="BZ356" s="216"/>
      <c r="CA356" s="216"/>
      <c r="CB356" s="216"/>
      <c r="CC356" s="216"/>
      <c r="CD356" s="216"/>
      <c r="CE356" s="216"/>
      <c r="CF356" s="216"/>
      <c r="CG356" s="216"/>
      <c r="CH356" s="216"/>
      <c r="CI356" s="216"/>
      <c r="CJ356" s="216"/>
      <c r="CK356" s="216"/>
      <c r="CL356" s="216"/>
      <c r="CM356" s="216"/>
      <c r="CN356" s="216"/>
      <c r="CO356" s="216"/>
      <c r="CP356" s="216"/>
      <c r="CQ356" s="216"/>
      <c r="CR356" s="216"/>
      <c r="CS356" s="216"/>
      <c r="CT356" s="216"/>
      <c r="CU356" s="216"/>
      <c r="CV356" s="216"/>
      <c r="CW356" s="216"/>
      <c r="CX356" s="216"/>
      <c r="CY356" s="216"/>
      <c r="CZ356" s="216"/>
      <c r="DA356" s="216"/>
      <c r="DB356" s="216"/>
      <c r="DC356" s="216"/>
      <c r="DD356" s="216"/>
      <c r="DE356" s="216"/>
      <c r="DF356" s="216"/>
      <c r="DG356" s="216"/>
      <c r="DH356" s="216"/>
      <c r="DI356" s="216"/>
      <c r="DJ356" s="216"/>
      <c r="DK356" s="216"/>
      <c r="DL356" s="216"/>
      <c r="DM356" s="216"/>
      <c r="DN356" s="216"/>
      <c r="DO356" s="216"/>
      <c r="DP356" s="216"/>
      <c r="DQ356" s="216"/>
      <c r="DR356" s="216"/>
    </row>
    <row r="357" spans="1:122" s="22" customFormat="1" ht="7.5" customHeight="1" x14ac:dyDescent="0.3">
      <c r="A357" s="177"/>
      <c r="B357" s="178"/>
      <c r="C357" s="8"/>
      <c r="D357" s="221"/>
      <c r="E357" s="221"/>
      <c r="F357" s="177"/>
      <c r="G357" s="167"/>
      <c r="H357" s="167"/>
      <c r="I357" s="167"/>
      <c r="J357" s="167"/>
      <c r="K357" s="221"/>
      <c r="L357" s="221"/>
      <c r="M357" s="221"/>
      <c r="N357" s="221"/>
      <c r="O357" s="221"/>
      <c r="P357" s="221"/>
      <c r="Q357" s="221"/>
      <c r="R357" s="221"/>
      <c r="S357" s="221"/>
      <c r="T357" s="221"/>
      <c r="U357" s="221"/>
      <c r="V357" s="221"/>
      <c r="W357" s="221"/>
      <c r="X357" s="221"/>
      <c r="Y357" s="221"/>
      <c r="Z357" s="221"/>
      <c r="AA357" s="221"/>
      <c r="AB357" s="221"/>
      <c r="AC357" s="221"/>
      <c r="AD357" s="221"/>
      <c r="AE357" s="221"/>
      <c r="AF357" s="221"/>
      <c r="AG357" s="221"/>
      <c r="AH357" s="221"/>
      <c r="AI357" s="221"/>
      <c r="AJ357" s="221"/>
      <c r="AK357" s="221"/>
      <c r="AL357" s="221"/>
      <c r="AM357" s="221"/>
      <c r="AN357" s="221"/>
      <c r="AO357" s="221"/>
      <c r="AP357" s="221"/>
      <c r="AQ357" s="221"/>
      <c r="AR357" s="221"/>
      <c r="AS357" s="221"/>
      <c r="AT357" s="221"/>
      <c r="AU357" s="221"/>
      <c r="AV357" s="221"/>
      <c r="AW357" s="221"/>
      <c r="AX357" s="221"/>
      <c r="AY357" s="221"/>
      <c r="AZ357" s="221"/>
      <c r="BA357" s="221"/>
      <c r="BB357" s="221"/>
      <c r="BC357" s="221"/>
      <c r="BD357" s="221"/>
      <c r="BE357" s="221"/>
      <c r="BF357" s="221"/>
      <c r="BG357" s="221"/>
      <c r="BH357" s="221"/>
      <c r="BI357" s="221"/>
      <c r="BJ357" s="221"/>
      <c r="BK357" s="221"/>
      <c r="BL357" s="221"/>
      <c r="BM357" s="221"/>
      <c r="BN357" s="221"/>
      <c r="BO357" s="221"/>
      <c r="BP357" s="221"/>
      <c r="BQ357" s="221"/>
      <c r="BR357" s="221"/>
      <c r="BS357" s="221"/>
      <c r="BT357" s="221"/>
      <c r="BU357" s="221"/>
      <c r="BV357" s="221"/>
      <c r="BW357" s="221"/>
      <c r="BX357" s="221"/>
      <c r="BY357" s="221"/>
      <c r="BZ357" s="221"/>
      <c r="CA357" s="221"/>
      <c r="CB357" s="221"/>
      <c r="CC357" s="221"/>
      <c r="CD357" s="221"/>
      <c r="CE357" s="221"/>
      <c r="CF357" s="221"/>
      <c r="CG357" s="221"/>
      <c r="CH357" s="221"/>
      <c r="CI357" s="221"/>
      <c r="CJ357" s="221"/>
      <c r="CK357" s="221"/>
      <c r="CL357" s="221"/>
      <c r="CM357" s="221"/>
      <c r="CN357" s="221"/>
      <c r="CO357" s="221"/>
      <c r="CP357" s="221"/>
      <c r="CQ357" s="221"/>
      <c r="CR357" s="221"/>
      <c r="CS357" s="221"/>
      <c r="CT357" s="221"/>
      <c r="CU357" s="221"/>
      <c r="CV357" s="221"/>
      <c r="CW357" s="221"/>
      <c r="CX357" s="221"/>
      <c r="CY357" s="221"/>
      <c r="CZ357" s="221"/>
      <c r="DA357" s="221"/>
      <c r="DB357" s="221"/>
      <c r="DC357" s="221"/>
      <c r="DD357" s="221"/>
      <c r="DE357" s="221"/>
      <c r="DF357" s="221"/>
      <c r="DG357" s="221"/>
      <c r="DH357" s="221"/>
      <c r="DI357" s="221"/>
      <c r="DJ357" s="221"/>
      <c r="DK357" s="221"/>
      <c r="DL357" s="221"/>
      <c r="DM357" s="221"/>
      <c r="DN357" s="221"/>
      <c r="DO357" s="221"/>
      <c r="DP357" s="221"/>
      <c r="DQ357" s="221"/>
      <c r="DR357" s="221"/>
    </row>
    <row r="358" spans="1:122" s="22" customFormat="1" ht="17.149999999999999" customHeight="1" x14ac:dyDescent="0.3">
      <c r="A358" s="177"/>
      <c r="B358" s="292" t="s">
        <v>204</v>
      </c>
      <c r="C358" s="8"/>
      <c r="D358" s="221"/>
      <c r="E358" s="221"/>
      <c r="F358" s="177"/>
      <c r="G358" s="167"/>
      <c r="H358" s="221"/>
      <c r="I358" s="367" t="str">
        <f>IF((E376+G376+I376)&gt;0,"Yes",IF((E373+G373+I373)&gt;0,"Yes","No"))</f>
        <v>Yes</v>
      </c>
      <c r="J358" s="167"/>
      <c r="K358" s="221"/>
      <c r="L358" s="221"/>
      <c r="M358" s="221"/>
      <c r="N358" s="221"/>
      <c r="O358" s="221"/>
      <c r="P358" s="221"/>
      <c r="Q358" s="221"/>
      <c r="R358" s="221"/>
      <c r="S358" s="221"/>
      <c r="T358" s="221"/>
      <c r="U358" s="221"/>
      <c r="V358" s="221"/>
      <c r="W358" s="221"/>
      <c r="X358" s="221"/>
      <c r="Y358" s="221"/>
      <c r="Z358" s="221"/>
      <c r="AA358" s="221"/>
      <c r="AB358" s="221"/>
      <c r="AC358" s="221"/>
      <c r="AD358" s="221"/>
      <c r="AE358" s="221"/>
      <c r="AF358" s="221"/>
      <c r="AG358" s="221"/>
      <c r="AH358" s="221"/>
      <c r="AI358" s="221"/>
      <c r="AJ358" s="221"/>
      <c r="AK358" s="221"/>
      <c r="AL358" s="221"/>
      <c r="AM358" s="221"/>
      <c r="AN358" s="221"/>
      <c r="AO358" s="221"/>
      <c r="AP358" s="221"/>
      <c r="AQ358" s="221"/>
      <c r="AR358" s="221"/>
      <c r="AS358" s="221"/>
      <c r="AT358" s="221"/>
      <c r="AU358" s="221"/>
      <c r="AV358" s="221"/>
      <c r="AW358" s="221"/>
      <c r="AX358" s="221"/>
      <c r="AY358" s="221"/>
      <c r="AZ358" s="221"/>
      <c r="BA358" s="221"/>
      <c r="BB358" s="221"/>
      <c r="BC358" s="221"/>
      <c r="BD358" s="221"/>
      <c r="BE358" s="221"/>
      <c r="BF358" s="221"/>
      <c r="BG358" s="221"/>
      <c r="BH358" s="221"/>
      <c r="BI358" s="221"/>
      <c r="BJ358" s="221"/>
      <c r="BK358" s="221"/>
      <c r="BL358" s="221"/>
      <c r="BM358" s="221"/>
      <c r="BN358" s="221"/>
      <c r="BO358" s="221"/>
      <c r="BP358" s="221"/>
      <c r="BQ358" s="221"/>
      <c r="BR358" s="221"/>
      <c r="BS358" s="221"/>
      <c r="BT358" s="221"/>
      <c r="BU358" s="221"/>
      <c r="BV358" s="221"/>
      <c r="BW358" s="221"/>
      <c r="BX358" s="221"/>
      <c r="BY358" s="221"/>
      <c r="BZ358" s="221"/>
      <c r="CA358" s="221"/>
      <c r="CB358" s="221"/>
      <c r="CC358" s="221"/>
      <c r="CD358" s="221"/>
      <c r="CE358" s="221"/>
      <c r="CF358" s="221"/>
      <c r="CG358" s="221"/>
      <c r="CH358" s="221"/>
      <c r="CI358" s="221"/>
      <c r="CJ358" s="221"/>
      <c r="CK358" s="221"/>
      <c r="CL358" s="221"/>
      <c r="CM358" s="221"/>
      <c r="CN358" s="221"/>
      <c r="CO358" s="221"/>
      <c r="CP358" s="221"/>
      <c r="CQ358" s="221"/>
      <c r="CR358" s="221"/>
      <c r="CS358" s="221"/>
      <c r="CT358" s="221"/>
      <c r="CU358" s="221"/>
      <c r="CV358" s="221"/>
      <c r="CW358" s="221"/>
      <c r="CX358" s="221"/>
      <c r="CY358" s="221"/>
      <c r="CZ358" s="221"/>
      <c r="DA358" s="221"/>
      <c r="DB358" s="221"/>
      <c r="DC358" s="221"/>
      <c r="DD358" s="221"/>
      <c r="DE358" s="221"/>
      <c r="DF358" s="221"/>
      <c r="DG358" s="221"/>
      <c r="DH358" s="221"/>
      <c r="DI358" s="221"/>
      <c r="DJ358" s="221"/>
      <c r="DK358" s="221"/>
      <c r="DL358" s="221"/>
      <c r="DM358" s="221"/>
      <c r="DN358" s="221"/>
      <c r="DO358" s="221"/>
      <c r="DP358" s="221"/>
      <c r="DQ358" s="221"/>
      <c r="DR358" s="221"/>
    </row>
    <row r="359" spans="1:122" s="22" customFormat="1" ht="17.149999999999999" customHeight="1" x14ac:dyDescent="0.3">
      <c r="A359" s="177"/>
      <c r="B359" s="178"/>
      <c r="C359" s="8" t="s">
        <v>196</v>
      </c>
      <c r="D359" s="221"/>
      <c r="E359" s="221"/>
      <c r="F359" s="177"/>
      <c r="G359" s="167"/>
      <c r="H359" s="167"/>
      <c r="I359" s="167"/>
      <c r="J359" s="167"/>
      <c r="K359" s="221"/>
      <c r="L359" s="221"/>
      <c r="M359" s="221"/>
      <c r="N359" s="221"/>
      <c r="O359" s="221"/>
      <c r="P359" s="221"/>
      <c r="Q359" s="221"/>
      <c r="R359" s="221"/>
      <c r="S359" s="221"/>
      <c r="T359" s="221"/>
      <c r="U359" s="221"/>
      <c r="V359" s="221"/>
      <c r="W359" s="221"/>
      <c r="X359" s="221"/>
      <c r="Y359" s="221"/>
      <c r="Z359" s="221"/>
      <c r="AA359" s="221"/>
      <c r="AB359" s="221"/>
      <c r="AC359" s="221"/>
      <c r="AD359" s="221"/>
      <c r="AE359" s="221"/>
      <c r="AF359" s="221"/>
      <c r="AG359" s="221"/>
      <c r="AH359" s="221"/>
      <c r="AI359" s="221"/>
      <c r="AJ359" s="221"/>
      <c r="AK359" s="221"/>
      <c r="AL359" s="221"/>
      <c r="AM359" s="221"/>
      <c r="AN359" s="221"/>
      <c r="AO359" s="221"/>
      <c r="AP359" s="221"/>
      <c r="AQ359" s="221"/>
      <c r="AR359" s="221"/>
      <c r="AS359" s="221"/>
      <c r="AT359" s="221"/>
      <c r="AU359" s="221"/>
      <c r="AV359" s="221"/>
      <c r="AW359" s="221"/>
      <c r="AX359" s="221"/>
      <c r="AY359" s="221"/>
      <c r="AZ359" s="221"/>
      <c r="BA359" s="221"/>
      <c r="BB359" s="221"/>
      <c r="BC359" s="221"/>
      <c r="BD359" s="221"/>
      <c r="BE359" s="221"/>
      <c r="BF359" s="221"/>
      <c r="BG359" s="221"/>
      <c r="BH359" s="221"/>
      <c r="BI359" s="221"/>
      <c r="BJ359" s="221"/>
      <c r="BK359" s="221"/>
      <c r="BL359" s="221"/>
      <c r="BM359" s="221"/>
      <c r="BN359" s="221"/>
      <c r="BO359" s="221"/>
      <c r="BP359" s="221"/>
      <c r="BQ359" s="221"/>
      <c r="BR359" s="221"/>
      <c r="BS359" s="221"/>
      <c r="BT359" s="221"/>
      <c r="BU359" s="221"/>
      <c r="BV359" s="221"/>
      <c r="BW359" s="221"/>
      <c r="BX359" s="221"/>
      <c r="BY359" s="221"/>
      <c r="BZ359" s="221"/>
      <c r="CA359" s="221"/>
      <c r="CB359" s="221"/>
      <c r="CC359" s="221"/>
      <c r="CD359" s="221"/>
      <c r="CE359" s="221"/>
      <c r="CF359" s="221"/>
      <c r="CG359" s="221"/>
      <c r="CH359" s="221"/>
      <c r="CI359" s="221"/>
      <c r="CJ359" s="221"/>
      <c r="CK359" s="221"/>
      <c r="CL359" s="221"/>
      <c r="CM359" s="221"/>
      <c r="CN359" s="221"/>
      <c r="CO359" s="221"/>
      <c r="CP359" s="221"/>
      <c r="CQ359" s="221"/>
      <c r="CR359" s="221"/>
      <c r="CS359" s="221"/>
      <c r="CT359" s="221"/>
      <c r="CU359" s="221"/>
      <c r="CV359" s="221"/>
      <c r="CW359" s="221"/>
      <c r="CX359" s="221"/>
      <c r="CY359" s="221"/>
      <c r="CZ359" s="221"/>
      <c r="DA359" s="221"/>
      <c r="DB359" s="221"/>
      <c r="DC359" s="221"/>
      <c r="DD359" s="221"/>
      <c r="DE359" s="221"/>
      <c r="DF359" s="221"/>
      <c r="DG359" s="221"/>
      <c r="DH359" s="221"/>
      <c r="DI359" s="221"/>
      <c r="DJ359" s="221"/>
      <c r="DK359" s="221"/>
      <c r="DL359" s="221"/>
      <c r="DM359" s="221"/>
      <c r="DN359" s="221"/>
      <c r="DO359" s="221"/>
      <c r="DP359" s="221"/>
      <c r="DQ359" s="221"/>
      <c r="DR359" s="221"/>
    </row>
    <row r="360" spans="1:122" s="22" customFormat="1" ht="17.149999999999999" customHeight="1" x14ac:dyDescent="0.3">
      <c r="A360" s="177"/>
      <c r="B360" s="178"/>
      <c r="C360" s="8"/>
      <c r="D360" s="703" t="str">
        <f>C349</f>
        <v>2022-23</v>
      </c>
      <c r="E360" s="704"/>
      <c r="F360" s="703" t="str">
        <f>C350</f>
        <v>2023-24</v>
      </c>
      <c r="G360" s="704"/>
      <c r="H360" s="703" t="str">
        <f>C351</f>
        <v>2024-25</v>
      </c>
      <c r="I360" s="704"/>
      <c r="J360" s="167"/>
      <c r="K360" s="221"/>
      <c r="L360" s="221"/>
      <c r="M360" s="221"/>
      <c r="N360" s="221"/>
      <c r="O360" s="221"/>
      <c r="P360" s="221"/>
      <c r="Q360" s="221"/>
      <c r="R360" s="221"/>
      <c r="S360" s="221"/>
      <c r="T360" s="221"/>
      <c r="U360" s="221"/>
      <c r="V360" s="221"/>
      <c r="W360" s="221"/>
      <c r="X360" s="221"/>
      <c r="Y360" s="221"/>
      <c r="Z360" s="221"/>
      <c r="AA360" s="221"/>
      <c r="AB360" s="221"/>
      <c r="AC360" s="221"/>
      <c r="AD360" s="221"/>
      <c r="AE360" s="221"/>
      <c r="AF360" s="221"/>
      <c r="AG360" s="221"/>
      <c r="AH360" s="221"/>
      <c r="AI360" s="221"/>
      <c r="AJ360" s="221"/>
      <c r="AK360" s="221"/>
      <c r="AL360" s="221"/>
      <c r="AM360" s="221"/>
      <c r="AN360" s="221"/>
      <c r="AO360" s="221"/>
      <c r="AP360" s="221"/>
      <c r="AQ360" s="221"/>
      <c r="AR360" s="221"/>
      <c r="AS360" s="221"/>
      <c r="AT360" s="221"/>
      <c r="AU360" s="221"/>
      <c r="AV360" s="221"/>
      <c r="AW360" s="221"/>
      <c r="AX360" s="221"/>
      <c r="AY360" s="221"/>
      <c r="AZ360" s="221"/>
      <c r="BA360" s="221"/>
      <c r="BB360" s="221"/>
      <c r="BC360" s="221"/>
      <c r="BD360" s="221"/>
      <c r="BE360" s="221"/>
      <c r="BF360" s="221"/>
      <c r="BG360" s="221"/>
      <c r="BH360" s="221"/>
      <c r="BI360" s="221"/>
      <c r="BJ360" s="221"/>
      <c r="BK360" s="221"/>
      <c r="BL360" s="221"/>
      <c r="BM360" s="221"/>
      <c r="BN360" s="221"/>
      <c r="BO360" s="221"/>
      <c r="BP360" s="221"/>
      <c r="BQ360" s="221"/>
      <c r="BR360" s="221"/>
      <c r="BS360" s="221"/>
      <c r="BT360" s="221"/>
      <c r="BU360" s="221"/>
      <c r="BV360" s="221"/>
      <c r="BW360" s="221"/>
      <c r="BX360" s="221"/>
      <c r="BY360" s="221"/>
      <c r="BZ360" s="221"/>
      <c r="CA360" s="221"/>
      <c r="CB360" s="221"/>
      <c r="CC360" s="221"/>
      <c r="CD360" s="221"/>
      <c r="CE360" s="221"/>
      <c r="CF360" s="221"/>
      <c r="CG360" s="221"/>
      <c r="CH360" s="221"/>
      <c r="CI360" s="221"/>
      <c r="CJ360" s="221"/>
      <c r="CK360" s="221"/>
      <c r="CL360" s="221"/>
      <c r="CM360" s="221"/>
      <c r="CN360" s="221"/>
      <c r="CO360" s="221"/>
      <c r="CP360" s="221"/>
      <c r="CQ360" s="221"/>
      <c r="CR360" s="221"/>
      <c r="CS360" s="221"/>
      <c r="CT360" s="221"/>
      <c r="CU360" s="221"/>
      <c r="CV360" s="221"/>
      <c r="CW360" s="221"/>
      <c r="CX360" s="221"/>
      <c r="CY360" s="221"/>
      <c r="CZ360" s="221"/>
      <c r="DA360" s="221"/>
      <c r="DB360" s="221"/>
      <c r="DC360" s="221"/>
      <c r="DD360" s="221"/>
      <c r="DE360" s="221"/>
      <c r="DF360" s="221"/>
      <c r="DG360" s="221"/>
      <c r="DH360" s="221"/>
      <c r="DI360" s="221"/>
      <c r="DJ360" s="221"/>
      <c r="DK360" s="221"/>
      <c r="DL360" s="221"/>
      <c r="DM360" s="221"/>
      <c r="DN360" s="221"/>
      <c r="DO360" s="221"/>
      <c r="DP360" s="221"/>
      <c r="DQ360" s="221"/>
      <c r="DR360" s="221"/>
    </row>
    <row r="361" spans="1:122" s="22" customFormat="1" ht="17.149999999999999" customHeight="1" x14ac:dyDescent="0.3">
      <c r="A361" s="177"/>
      <c r="B361" s="178"/>
      <c r="C361" s="8"/>
      <c r="D361" s="368" t="s">
        <v>194</v>
      </c>
      <c r="E361" s="368" t="s">
        <v>195</v>
      </c>
      <c r="F361" s="368" t="s">
        <v>194</v>
      </c>
      <c r="G361" s="368" t="s">
        <v>195</v>
      </c>
      <c r="H361" s="368" t="s">
        <v>194</v>
      </c>
      <c r="I361" s="368" t="s">
        <v>195</v>
      </c>
      <c r="J361" s="167"/>
      <c r="K361" s="221"/>
      <c r="L361" s="221"/>
      <c r="M361" s="221"/>
      <c r="N361" s="221"/>
      <c r="O361" s="221"/>
      <c r="P361" s="221"/>
      <c r="Q361" s="221"/>
      <c r="R361" s="221"/>
      <c r="S361" s="221"/>
      <c r="T361" s="221"/>
      <c r="U361" s="221"/>
      <c r="V361" s="221"/>
      <c r="W361" s="221"/>
      <c r="X361" s="221"/>
      <c r="Y361" s="221"/>
      <c r="Z361" s="221"/>
      <c r="AA361" s="221"/>
      <c r="AB361" s="221"/>
      <c r="AC361" s="221"/>
      <c r="AD361" s="221"/>
      <c r="AE361" s="221"/>
      <c r="AF361" s="221"/>
      <c r="AG361" s="221"/>
      <c r="AH361" s="221"/>
      <c r="AI361" s="221"/>
      <c r="AJ361" s="221"/>
      <c r="AK361" s="221"/>
      <c r="AL361" s="221"/>
      <c r="AM361" s="221"/>
      <c r="AN361" s="221"/>
      <c r="AO361" s="221"/>
      <c r="AP361" s="221"/>
      <c r="AQ361" s="221"/>
      <c r="AR361" s="221"/>
      <c r="AS361" s="221"/>
      <c r="AT361" s="221"/>
      <c r="AU361" s="221"/>
      <c r="AV361" s="221"/>
      <c r="AW361" s="221"/>
      <c r="AX361" s="221"/>
      <c r="AY361" s="221"/>
      <c r="AZ361" s="221"/>
      <c r="BA361" s="221"/>
      <c r="BB361" s="221"/>
      <c r="BC361" s="221"/>
      <c r="BD361" s="221"/>
      <c r="BE361" s="221"/>
      <c r="BF361" s="221"/>
      <c r="BG361" s="221"/>
      <c r="BH361" s="221"/>
      <c r="BI361" s="221"/>
      <c r="BJ361" s="221"/>
      <c r="BK361" s="221"/>
      <c r="BL361" s="221"/>
      <c r="BM361" s="221"/>
      <c r="BN361" s="221"/>
      <c r="BO361" s="221"/>
      <c r="BP361" s="221"/>
      <c r="BQ361" s="221"/>
      <c r="BR361" s="221"/>
      <c r="BS361" s="221"/>
      <c r="BT361" s="221"/>
      <c r="BU361" s="221"/>
      <c r="BV361" s="221"/>
      <c r="BW361" s="221"/>
      <c r="BX361" s="221"/>
      <c r="BY361" s="221"/>
      <c r="BZ361" s="221"/>
      <c r="CA361" s="221"/>
      <c r="CB361" s="221"/>
      <c r="CC361" s="221"/>
      <c r="CD361" s="221"/>
      <c r="CE361" s="221"/>
      <c r="CF361" s="221"/>
      <c r="CG361" s="221"/>
      <c r="CH361" s="221"/>
      <c r="CI361" s="221"/>
      <c r="CJ361" s="221"/>
      <c r="CK361" s="221"/>
      <c r="CL361" s="221"/>
      <c r="CM361" s="221"/>
      <c r="CN361" s="221"/>
      <c r="CO361" s="221"/>
      <c r="CP361" s="221"/>
      <c r="CQ361" s="221"/>
      <c r="CR361" s="221"/>
      <c r="CS361" s="221"/>
      <c r="CT361" s="221"/>
      <c r="CU361" s="221"/>
      <c r="CV361" s="221"/>
      <c r="CW361" s="221"/>
      <c r="CX361" s="221"/>
      <c r="CY361" s="221"/>
      <c r="CZ361" s="221"/>
      <c r="DA361" s="221"/>
      <c r="DB361" s="221"/>
      <c r="DC361" s="221"/>
      <c r="DD361" s="221"/>
      <c r="DE361" s="221"/>
      <c r="DF361" s="221"/>
      <c r="DG361" s="221"/>
      <c r="DH361" s="221"/>
      <c r="DI361" s="221"/>
      <c r="DJ361" s="221"/>
      <c r="DK361" s="221"/>
      <c r="DL361" s="221"/>
      <c r="DM361" s="221"/>
      <c r="DN361" s="221"/>
      <c r="DO361" s="221"/>
      <c r="DP361" s="221"/>
      <c r="DQ361" s="221"/>
      <c r="DR361" s="221"/>
    </row>
    <row r="362" spans="1:122" s="22" customFormat="1" ht="17.149999999999999" customHeight="1" x14ac:dyDescent="0.3">
      <c r="A362" s="177"/>
      <c r="B362" s="369" t="str">
        <f>T(Data!A126)</f>
        <v>Debt</v>
      </c>
      <c r="C362" s="8"/>
      <c r="D362" s="366">
        <f>Data!C127</f>
        <v>0</v>
      </c>
      <c r="E362" s="113"/>
      <c r="F362" s="366">
        <f>Data!D127</f>
        <v>0</v>
      </c>
      <c r="G362" s="113"/>
      <c r="H362" s="366">
        <f>Data!E127</f>
        <v>0</v>
      </c>
      <c r="I362" s="113"/>
      <c r="J362" s="167"/>
      <c r="K362" s="221"/>
      <c r="L362" s="221"/>
      <c r="M362" s="221"/>
      <c r="N362" s="221"/>
      <c r="O362" s="221"/>
      <c r="P362" s="221"/>
      <c r="Q362" s="221"/>
      <c r="R362" s="221"/>
      <c r="S362" s="221"/>
      <c r="T362" s="221"/>
      <c r="U362" s="221"/>
      <c r="V362" s="221"/>
      <c r="W362" s="221"/>
      <c r="X362" s="221"/>
      <c r="Y362" s="221"/>
      <c r="Z362" s="221"/>
      <c r="AA362" s="221"/>
      <c r="AB362" s="221"/>
      <c r="AC362" s="221"/>
      <c r="AD362" s="221"/>
      <c r="AE362" s="221"/>
      <c r="AF362" s="221"/>
      <c r="AG362" s="221"/>
      <c r="AH362" s="221"/>
      <c r="AI362" s="221"/>
      <c r="AJ362" s="221"/>
      <c r="AK362" s="221"/>
      <c r="AL362" s="221"/>
      <c r="AM362" s="221"/>
      <c r="AN362" s="221"/>
      <c r="AO362" s="221"/>
      <c r="AP362" s="221"/>
      <c r="AQ362" s="221"/>
      <c r="AR362" s="221"/>
      <c r="AS362" s="221"/>
      <c r="AT362" s="221"/>
      <c r="AU362" s="221"/>
      <c r="AV362" s="221"/>
      <c r="AW362" s="221"/>
      <c r="AX362" s="221"/>
      <c r="AY362" s="221"/>
      <c r="AZ362" s="221"/>
      <c r="BA362" s="221"/>
      <c r="BB362" s="221"/>
      <c r="BC362" s="221"/>
      <c r="BD362" s="221"/>
      <c r="BE362" s="221"/>
      <c r="BF362" s="221"/>
      <c r="BG362" s="221"/>
      <c r="BH362" s="221"/>
      <c r="BI362" s="221"/>
      <c r="BJ362" s="221"/>
      <c r="BK362" s="221"/>
      <c r="BL362" s="221"/>
      <c r="BM362" s="221"/>
      <c r="BN362" s="221"/>
      <c r="BO362" s="221"/>
      <c r="BP362" s="221"/>
      <c r="BQ362" s="221"/>
      <c r="BR362" s="221"/>
      <c r="BS362" s="221"/>
      <c r="BT362" s="221"/>
      <c r="BU362" s="221"/>
      <c r="BV362" s="221"/>
      <c r="BW362" s="221"/>
      <c r="BX362" s="221"/>
      <c r="BY362" s="221"/>
      <c r="BZ362" s="221"/>
      <c r="CA362" s="221"/>
      <c r="CB362" s="221"/>
      <c r="CC362" s="221"/>
      <c r="CD362" s="221"/>
      <c r="CE362" s="221"/>
      <c r="CF362" s="221"/>
      <c r="CG362" s="221"/>
      <c r="CH362" s="221"/>
      <c r="CI362" s="221"/>
      <c r="CJ362" s="221"/>
      <c r="CK362" s="221"/>
      <c r="CL362" s="221"/>
      <c r="CM362" s="221"/>
      <c r="CN362" s="221"/>
      <c r="CO362" s="221"/>
      <c r="CP362" s="221"/>
      <c r="CQ362" s="221"/>
      <c r="CR362" s="221"/>
      <c r="CS362" s="221"/>
      <c r="CT362" s="221"/>
      <c r="CU362" s="221"/>
      <c r="CV362" s="221"/>
      <c r="CW362" s="221"/>
      <c r="CX362" s="221"/>
      <c r="CY362" s="221"/>
      <c r="CZ362" s="221"/>
      <c r="DA362" s="221"/>
      <c r="DB362" s="221"/>
      <c r="DC362" s="221"/>
      <c r="DD362" s="221"/>
      <c r="DE362" s="221"/>
      <c r="DF362" s="221"/>
      <c r="DG362" s="221"/>
      <c r="DH362" s="221"/>
      <c r="DI362" s="221"/>
      <c r="DJ362" s="221"/>
      <c r="DK362" s="221"/>
      <c r="DL362" s="221"/>
      <c r="DM362" s="221"/>
      <c r="DN362" s="221"/>
      <c r="DO362" s="221"/>
      <c r="DP362" s="221"/>
      <c r="DQ362" s="221"/>
      <c r="DR362" s="221"/>
    </row>
    <row r="363" spans="1:122" s="22" customFormat="1" ht="17.149999999999999" customHeight="1" x14ac:dyDescent="0.3">
      <c r="A363" s="177"/>
      <c r="B363" s="369" t="str">
        <f>T(Data!A127)</f>
        <v>State School Building Loans</v>
      </c>
      <c r="C363" s="8"/>
      <c r="D363" s="366">
        <f>Data!C128</f>
        <v>0</v>
      </c>
      <c r="E363" s="113"/>
      <c r="F363" s="366">
        <f>Data!D128</f>
        <v>0</v>
      </c>
      <c r="G363" s="113"/>
      <c r="H363" s="366">
        <f>Data!E128</f>
        <v>0</v>
      </c>
      <c r="I363" s="113"/>
      <c r="J363" s="167"/>
      <c r="K363" s="221"/>
      <c r="L363" s="221"/>
      <c r="M363" s="221"/>
      <c r="N363" s="221"/>
      <c r="O363" s="221"/>
      <c r="P363" s="221"/>
      <c r="Q363" s="221"/>
      <c r="R363" s="221"/>
      <c r="S363" s="221"/>
      <c r="T363" s="221"/>
      <c r="U363" s="221"/>
      <c r="V363" s="221"/>
      <c r="W363" s="221"/>
      <c r="X363" s="221"/>
      <c r="Y363" s="221"/>
      <c r="Z363" s="221"/>
      <c r="AA363" s="221"/>
      <c r="AB363" s="221"/>
      <c r="AC363" s="221"/>
      <c r="AD363" s="221"/>
      <c r="AE363" s="221"/>
      <c r="AF363" s="221"/>
      <c r="AG363" s="221"/>
      <c r="AH363" s="221"/>
      <c r="AI363" s="221"/>
      <c r="AJ363" s="221"/>
      <c r="AK363" s="221"/>
      <c r="AL363" s="221"/>
      <c r="AM363" s="221"/>
      <c r="AN363" s="221"/>
      <c r="AO363" s="221"/>
      <c r="AP363" s="221"/>
      <c r="AQ363" s="221"/>
      <c r="AR363" s="221"/>
      <c r="AS363" s="221"/>
      <c r="AT363" s="221"/>
      <c r="AU363" s="221"/>
      <c r="AV363" s="221"/>
      <c r="AW363" s="221"/>
      <c r="AX363" s="221"/>
      <c r="AY363" s="221"/>
      <c r="AZ363" s="221"/>
      <c r="BA363" s="221"/>
      <c r="BB363" s="221"/>
      <c r="BC363" s="221"/>
      <c r="BD363" s="221"/>
      <c r="BE363" s="221"/>
      <c r="BF363" s="221"/>
      <c r="BG363" s="221"/>
      <c r="BH363" s="221"/>
      <c r="BI363" s="221"/>
      <c r="BJ363" s="221"/>
      <c r="BK363" s="221"/>
      <c r="BL363" s="221"/>
      <c r="BM363" s="221"/>
      <c r="BN363" s="221"/>
      <c r="BO363" s="221"/>
      <c r="BP363" s="221"/>
      <c r="BQ363" s="221"/>
      <c r="BR363" s="221"/>
      <c r="BS363" s="221"/>
      <c r="BT363" s="221"/>
      <c r="BU363" s="221"/>
      <c r="BV363" s="221"/>
      <c r="BW363" s="221"/>
      <c r="BX363" s="221"/>
      <c r="BY363" s="221"/>
      <c r="BZ363" s="221"/>
      <c r="CA363" s="221"/>
      <c r="CB363" s="221"/>
      <c r="CC363" s="221"/>
      <c r="CD363" s="221"/>
      <c r="CE363" s="221"/>
      <c r="CF363" s="221"/>
      <c r="CG363" s="221"/>
      <c r="CH363" s="221"/>
      <c r="CI363" s="221"/>
      <c r="CJ363" s="221"/>
      <c r="CK363" s="221"/>
      <c r="CL363" s="221"/>
      <c r="CM363" s="221"/>
      <c r="CN363" s="221"/>
      <c r="CO363" s="221"/>
      <c r="CP363" s="221"/>
      <c r="CQ363" s="221"/>
      <c r="CR363" s="221"/>
      <c r="CS363" s="221"/>
      <c r="CT363" s="221"/>
      <c r="CU363" s="221"/>
      <c r="CV363" s="221"/>
      <c r="CW363" s="221"/>
      <c r="CX363" s="221"/>
      <c r="CY363" s="221"/>
      <c r="CZ363" s="221"/>
      <c r="DA363" s="221"/>
      <c r="DB363" s="221"/>
      <c r="DC363" s="221"/>
      <c r="DD363" s="221"/>
      <c r="DE363" s="221"/>
      <c r="DF363" s="221"/>
      <c r="DG363" s="221"/>
      <c r="DH363" s="221"/>
      <c r="DI363" s="221"/>
      <c r="DJ363" s="221"/>
      <c r="DK363" s="221"/>
      <c r="DL363" s="221"/>
      <c r="DM363" s="221"/>
      <c r="DN363" s="221"/>
      <c r="DO363" s="221"/>
      <c r="DP363" s="221"/>
      <c r="DQ363" s="221"/>
      <c r="DR363" s="221"/>
    </row>
    <row r="364" spans="1:122" s="22" customFormat="1" ht="17.149999999999999" customHeight="1" x14ac:dyDescent="0.3">
      <c r="A364" s="177"/>
      <c r="B364" s="369" t="str">
        <f>T(Data!A128)</f>
        <v>Charter School Start-up Loans</v>
      </c>
      <c r="C364" s="8"/>
      <c r="D364" s="366">
        <f>Data!C129</f>
        <v>0</v>
      </c>
      <c r="E364" s="113"/>
      <c r="F364" s="366">
        <f>Data!D129</f>
        <v>0</v>
      </c>
      <c r="G364" s="113"/>
      <c r="H364" s="366">
        <f>Data!E129</f>
        <v>0</v>
      </c>
      <c r="I364" s="113"/>
      <c r="J364" s="167"/>
      <c r="K364" s="221"/>
      <c r="L364" s="221"/>
      <c r="M364" s="221"/>
      <c r="N364" s="221"/>
      <c r="O364" s="221"/>
      <c r="P364" s="221"/>
      <c r="Q364" s="221"/>
      <c r="R364" s="221"/>
      <c r="S364" s="221"/>
      <c r="T364" s="221"/>
      <c r="U364" s="221"/>
      <c r="V364" s="221"/>
      <c r="W364" s="221"/>
      <c r="X364" s="221"/>
      <c r="Y364" s="221"/>
      <c r="Z364" s="221"/>
      <c r="AA364" s="221"/>
      <c r="AB364" s="221"/>
      <c r="AC364" s="221"/>
      <c r="AD364" s="221"/>
      <c r="AE364" s="221"/>
      <c r="AF364" s="221"/>
      <c r="AG364" s="221"/>
      <c r="AH364" s="221"/>
      <c r="AI364" s="221"/>
      <c r="AJ364" s="221"/>
      <c r="AK364" s="221"/>
      <c r="AL364" s="221"/>
      <c r="AM364" s="221"/>
      <c r="AN364" s="221"/>
      <c r="AO364" s="221"/>
      <c r="AP364" s="221"/>
      <c r="AQ364" s="221"/>
      <c r="AR364" s="221"/>
      <c r="AS364" s="221"/>
      <c r="AT364" s="221"/>
      <c r="AU364" s="221"/>
      <c r="AV364" s="221"/>
      <c r="AW364" s="221"/>
      <c r="AX364" s="221"/>
      <c r="AY364" s="221"/>
      <c r="AZ364" s="221"/>
      <c r="BA364" s="221"/>
      <c r="BB364" s="221"/>
      <c r="BC364" s="221"/>
      <c r="BD364" s="221"/>
      <c r="BE364" s="221"/>
      <c r="BF364" s="221"/>
      <c r="BG364" s="221"/>
      <c r="BH364" s="221"/>
      <c r="BI364" s="221"/>
      <c r="BJ364" s="221"/>
      <c r="BK364" s="221"/>
      <c r="BL364" s="221"/>
      <c r="BM364" s="221"/>
      <c r="BN364" s="221"/>
      <c r="BO364" s="221"/>
      <c r="BP364" s="221"/>
      <c r="BQ364" s="221"/>
      <c r="BR364" s="221"/>
      <c r="BS364" s="221"/>
      <c r="BT364" s="221"/>
      <c r="BU364" s="221"/>
      <c r="BV364" s="221"/>
      <c r="BW364" s="221"/>
      <c r="BX364" s="221"/>
      <c r="BY364" s="221"/>
      <c r="BZ364" s="221"/>
      <c r="CA364" s="221"/>
      <c r="CB364" s="221"/>
      <c r="CC364" s="221"/>
      <c r="CD364" s="221"/>
      <c r="CE364" s="221"/>
      <c r="CF364" s="221"/>
      <c r="CG364" s="221"/>
      <c r="CH364" s="221"/>
      <c r="CI364" s="221"/>
      <c r="CJ364" s="221"/>
      <c r="CK364" s="221"/>
      <c r="CL364" s="221"/>
      <c r="CM364" s="221"/>
      <c r="CN364" s="221"/>
      <c r="CO364" s="221"/>
      <c r="CP364" s="221"/>
      <c r="CQ364" s="221"/>
      <c r="CR364" s="221"/>
      <c r="CS364" s="221"/>
      <c r="CT364" s="221"/>
      <c r="CU364" s="221"/>
      <c r="CV364" s="221"/>
      <c r="CW364" s="221"/>
      <c r="CX364" s="221"/>
      <c r="CY364" s="221"/>
      <c r="CZ364" s="221"/>
      <c r="DA364" s="221"/>
      <c r="DB364" s="221"/>
      <c r="DC364" s="221"/>
      <c r="DD364" s="221"/>
      <c r="DE364" s="221"/>
      <c r="DF364" s="221"/>
      <c r="DG364" s="221"/>
      <c r="DH364" s="221"/>
      <c r="DI364" s="221"/>
      <c r="DJ364" s="221"/>
      <c r="DK364" s="221"/>
      <c r="DL364" s="221"/>
      <c r="DM364" s="221"/>
      <c r="DN364" s="221"/>
      <c r="DO364" s="221"/>
      <c r="DP364" s="221"/>
      <c r="DQ364" s="221"/>
      <c r="DR364" s="221"/>
    </row>
    <row r="365" spans="1:122" s="22" customFormat="1" ht="17.149999999999999" customHeight="1" x14ac:dyDescent="0.3">
      <c r="A365" s="177"/>
      <c r="B365" s="369" t="str">
        <f>T(Data!A129)</f>
        <v>Other Post Employment Benefits</v>
      </c>
      <c r="C365" s="8"/>
      <c r="D365" s="366">
        <f>Data!C130</f>
        <v>0</v>
      </c>
      <c r="E365" s="113"/>
      <c r="F365" s="366">
        <f>Data!D130</f>
        <v>0</v>
      </c>
      <c r="G365" s="113"/>
      <c r="H365" s="366">
        <f>Data!E130</f>
        <v>0</v>
      </c>
      <c r="I365" s="113"/>
      <c r="J365" s="167"/>
      <c r="K365" s="221"/>
      <c r="L365" s="221"/>
      <c r="M365" s="221"/>
      <c r="N365" s="221"/>
      <c r="O365" s="221"/>
      <c r="P365" s="221"/>
      <c r="Q365" s="221"/>
      <c r="R365" s="221"/>
      <c r="S365" s="221"/>
      <c r="T365" s="221"/>
      <c r="U365" s="221"/>
      <c r="V365" s="221"/>
      <c r="W365" s="221"/>
      <c r="X365" s="221"/>
      <c r="Y365" s="221"/>
      <c r="Z365" s="221"/>
      <c r="AA365" s="221"/>
      <c r="AB365" s="221"/>
      <c r="AC365" s="221"/>
      <c r="AD365" s="221"/>
      <c r="AE365" s="221"/>
      <c r="AF365" s="221"/>
      <c r="AG365" s="221"/>
      <c r="AH365" s="221"/>
      <c r="AI365" s="221"/>
      <c r="AJ365" s="221"/>
      <c r="AK365" s="221"/>
      <c r="AL365" s="221"/>
      <c r="AM365" s="221"/>
      <c r="AN365" s="221"/>
      <c r="AO365" s="221"/>
      <c r="AP365" s="221"/>
      <c r="AQ365" s="221"/>
      <c r="AR365" s="221"/>
      <c r="AS365" s="221"/>
      <c r="AT365" s="221"/>
      <c r="AU365" s="221"/>
      <c r="AV365" s="221"/>
      <c r="AW365" s="221"/>
      <c r="AX365" s="221"/>
      <c r="AY365" s="221"/>
      <c r="AZ365" s="221"/>
      <c r="BA365" s="221"/>
      <c r="BB365" s="221"/>
      <c r="BC365" s="221"/>
      <c r="BD365" s="221"/>
      <c r="BE365" s="221"/>
      <c r="BF365" s="221"/>
      <c r="BG365" s="221"/>
      <c r="BH365" s="221"/>
      <c r="BI365" s="221"/>
      <c r="BJ365" s="221"/>
      <c r="BK365" s="221"/>
      <c r="BL365" s="221"/>
      <c r="BM365" s="221"/>
      <c r="BN365" s="221"/>
      <c r="BO365" s="221"/>
      <c r="BP365" s="221"/>
      <c r="BQ365" s="221"/>
      <c r="BR365" s="221"/>
      <c r="BS365" s="221"/>
      <c r="BT365" s="221"/>
      <c r="BU365" s="221"/>
      <c r="BV365" s="221"/>
      <c r="BW365" s="221"/>
      <c r="BX365" s="221"/>
      <c r="BY365" s="221"/>
      <c r="BZ365" s="221"/>
      <c r="CA365" s="221"/>
      <c r="CB365" s="221"/>
      <c r="CC365" s="221"/>
      <c r="CD365" s="221"/>
      <c r="CE365" s="221"/>
      <c r="CF365" s="221"/>
      <c r="CG365" s="221"/>
      <c r="CH365" s="221"/>
      <c r="CI365" s="221"/>
      <c r="CJ365" s="221"/>
      <c r="CK365" s="221"/>
      <c r="CL365" s="221"/>
      <c r="CM365" s="221"/>
      <c r="CN365" s="221"/>
      <c r="CO365" s="221"/>
      <c r="CP365" s="221"/>
      <c r="CQ365" s="221"/>
      <c r="CR365" s="221"/>
      <c r="CS365" s="221"/>
      <c r="CT365" s="221"/>
      <c r="CU365" s="221"/>
      <c r="CV365" s="221"/>
      <c r="CW365" s="221"/>
      <c r="CX365" s="221"/>
      <c r="CY365" s="221"/>
      <c r="CZ365" s="221"/>
      <c r="DA365" s="221"/>
      <c r="DB365" s="221"/>
      <c r="DC365" s="221"/>
      <c r="DD365" s="221"/>
      <c r="DE365" s="221"/>
      <c r="DF365" s="221"/>
      <c r="DG365" s="221"/>
      <c r="DH365" s="221"/>
      <c r="DI365" s="221"/>
      <c r="DJ365" s="221"/>
      <c r="DK365" s="221"/>
      <c r="DL365" s="221"/>
      <c r="DM365" s="221"/>
      <c r="DN365" s="221"/>
      <c r="DO365" s="221"/>
      <c r="DP365" s="221"/>
      <c r="DQ365" s="221"/>
      <c r="DR365" s="221"/>
    </row>
    <row r="366" spans="1:122" s="22" customFormat="1" ht="17.149999999999999" customHeight="1" x14ac:dyDescent="0.3">
      <c r="A366" s="177"/>
      <c r="B366" s="369" t="str">
        <f>T(Data!A130)</f>
        <v>Compensated Absences</v>
      </c>
      <c r="C366" s="8"/>
      <c r="D366" s="366">
        <f>Data!C131</f>
        <v>0</v>
      </c>
      <c r="E366" s="113"/>
      <c r="F366" s="366">
        <f>Data!D131</f>
        <v>0</v>
      </c>
      <c r="G366" s="113"/>
      <c r="H366" s="366">
        <f>Data!E131</f>
        <v>0</v>
      </c>
      <c r="I366" s="113"/>
      <c r="J366" s="167"/>
      <c r="K366" s="221"/>
      <c r="L366" s="221"/>
      <c r="M366" s="221"/>
      <c r="N366" s="221"/>
      <c r="O366" s="221"/>
      <c r="P366" s="221"/>
      <c r="Q366" s="221"/>
      <c r="R366" s="221"/>
      <c r="S366" s="221"/>
      <c r="T366" s="221"/>
      <c r="U366" s="221"/>
      <c r="V366" s="221"/>
      <c r="W366" s="221"/>
      <c r="X366" s="221"/>
      <c r="Y366" s="221"/>
      <c r="Z366" s="221"/>
      <c r="AA366" s="221"/>
      <c r="AB366" s="221"/>
      <c r="AC366" s="221"/>
      <c r="AD366" s="221"/>
      <c r="AE366" s="221"/>
      <c r="AF366" s="221"/>
      <c r="AG366" s="221"/>
      <c r="AH366" s="221"/>
      <c r="AI366" s="221"/>
      <c r="AJ366" s="221"/>
      <c r="AK366" s="221"/>
      <c r="AL366" s="221"/>
      <c r="AM366" s="221"/>
      <c r="AN366" s="221"/>
      <c r="AO366" s="221"/>
      <c r="AP366" s="221"/>
      <c r="AQ366" s="221"/>
      <c r="AR366" s="221"/>
      <c r="AS366" s="221"/>
      <c r="AT366" s="221"/>
      <c r="AU366" s="221"/>
      <c r="AV366" s="221"/>
      <c r="AW366" s="221"/>
      <c r="AX366" s="221"/>
      <c r="AY366" s="221"/>
      <c r="AZ366" s="221"/>
      <c r="BA366" s="221"/>
      <c r="BB366" s="221"/>
      <c r="BC366" s="221"/>
      <c r="BD366" s="221"/>
      <c r="BE366" s="221"/>
      <c r="BF366" s="221"/>
      <c r="BG366" s="221"/>
      <c r="BH366" s="221"/>
      <c r="BI366" s="221"/>
      <c r="BJ366" s="221"/>
      <c r="BK366" s="221"/>
      <c r="BL366" s="221"/>
      <c r="BM366" s="221"/>
      <c r="BN366" s="221"/>
      <c r="BO366" s="221"/>
      <c r="BP366" s="221"/>
      <c r="BQ366" s="221"/>
      <c r="BR366" s="221"/>
      <c r="BS366" s="221"/>
      <c r="BT366" s="221"/>
      <c r="BU366" s="221"/>
      <c r="BV366" s="221"/>
      <c r="BW366" s="221"/>
      <c r="BX366" s="221"/>
      <c r="BY366" s="221"/>
      <c r="BZ366" s="221"/>
      <c r="CA366" s="221"/>
      <c r="CB366" s="221"/>
      <c r="CC366" s="221"/>
      <c r="CD366" s="221"/>
      <c r="CE366" s="221"/>
      <c r="CF366" s="221"/>
      <c r="CG366" s="221"/>
      <c r="CH366" s="221"/>
      <c r="CI366" s="221"/>
      <c r="CJ366" s="221"/>
      <c r="CK366" s="221"/>
      <c r="CL366" s="221"/>
      <c r="CM366" s="221"/>
      <c r="CN366" s="221"/>
      <c r="CO366" s="221"/>
      <c r="CP366" s="221"/>
      <c r="CQ366" s="221"/>
      <c r="CR366" s="221"/>
      <c r="CS366" s="221"/>
      <c r="CT366" s="221"/>
      <c r="CU366" s="221"/>
      <c r="CV366" s="221"/>
      <c r="CW366" s="221"/>
      <c r="CX366" s="221"/>
      <c r="CY366" s="221"/>
      <c r="CZ366" s="221"/>
      <c r="DA366" s="221"/>
      <c r="DB366" s="221"/>
      <c r="DC366" s="221"/>
      <c r="DD366" s="221"/>
      <c r="DE366" s="221"/>
      <c r="DF366" s="221"/>
      <c r="DG366" s="221"/>
      <c r="DH366" s="221"/>
      <c r="DI366" s="221"/>
      <c r="DJ366" s="221"/>
      <c r="DK366" s="221"/>
      <c r="DL366" s="221"/>
      <c r="DM366" s="221"/>
      <c r="DN366" s="221"/>
      <c r="DO366" s="221"/>
      <c r="DP366" s="221"/>
      <c r="DQ366" s="221"/>
      <c r="DR366" s="221"/>
    </row>
    <row r="367" spans="1:122" s="22" customFormat="1" ht="17.149999999999999" customHeight="1" x14ac:dyDescent="0.3">
      <c r="A367" s="177"/>
      <c r="B367" s="369" t="str">
        <f>T(Data!A131)</f>
        <v>Bank Line of Credit Loans</v>
      </c>
      <c r="C367" s="8"/>
      <c r="D367" s="366">
        <f>Data!C132</f>
        <v>0</v>
      </c>
      <c r="E367" s="113"/>
      <c r="F367" s="366">
        <f>Data!D132</f>
        <v>0</v>
      </c>
      <c r="G367" s="113"/>
      <c r="H367" s="366">
        <f>Data!E132</f>
        <v>0</v>
      </c>
      <c r="I367" s="113"/>
      <c r="J367" s="167"/>
      <c r="K367" s="221"/>
      <c r="L367" s="221"/>
      <c r="M367" s="221"/>
      <c r="N367" s="221"/>
      <c r="O367" s="221"/>
      <c r="P367" s="221"/>
      <c r="Q367" s="221"/>
      <c r="R367" s="221"/>
      <c r="S367" s="221"/>
      <c r="T367" s="221"/>
      <c r="U367" s="221"/>
      <c r="V367" s="221"/>
      <c r="W367" s="221"/>
      <c r="X367" s="221"/>
      <c r="Y367" s="221"/>
      <c r="Z367" s="221"/>
      <c r="AA367" s="221"/>
      <c r="AB367" s="221"/>
      <c r="AC367" s="221"/>
      <c r="AD367" s="221"/>
      <c r="AE367" s="221"/>
      <c r="AF367" s="221"/>
      <c r="AG367" s="221"/>
      <c r="AH367" s="221"/>
      <c r="AI367" s="221"/>
      <c r="AJ367" s="221"/>
      <c r="AK367" s="221"/>
      <c r="AL367" s="221"/>
      <c r="AM367" s="221"/>
      <c r="AN367" s="221"/>
      <c r="AO367" s="221"/>
      <c r="AP367" s="221"/>
      <c r="AQ367" s="221"/>
      <c r="AR367" s="221"/>
      <c r="AS367" s="221"/>
      <c r="AT367" s="221"/>
      <c r="AU367" s="221"/>
      <c r="AV367" s="221"/>
      <c r="AW367" s="221"/>
      <c r="AX367" s="221"/>
      <c r="AY367" s="221"/>
      <c r="AZ367" s="221"/>
      <c r="BA367" s="221"/>
      <c r="BB367" s="221"/>
      <c r="BC367" s="221"/>
      <c r="BD367" s="221"/>
      <c r="BE367" s="221"/>
      <c r="BF367" s="221"/>
      <c r="BG367" s="221"/>
      <c r="BH367" s="221"/>
      <c r="BI367" s="221"/>
      <c r="BJ367" s="221"/>
      <c r="BK367" s="221"/>
      <c r="BL367" s="221"/>
      <c r="BM367" s="221"/>
      <c r="BN367" s="221"/>
      <c r="BO367" s="221"/>
      <c r="BP367" s="221"/>
      <c r="BQ367" s="221"/>
      <c r="BR367" s="221"/>
      <c r="BS367" s="221"/>
      <c r="BT367" s="221"/>
      <c r="BU367" s="221"/>
      <c r="BV367" s="221"/>
      <c r="BW367" s="221"/>
      <c r="BX367" s="221"/>
      <c r="BY367" s="221"/>
      <c r="BZ367" s="221"/>
      <c r="CA367" s="221"/>
      <c r="CB367" s="221"/>
      <c r="CC367" s="221"/>
      <c r="CD367" s="221"/>
      <c r="CE367" s="221"/>
      <c r="CF367" s="221"/>
      <c r="CG367" s="221"/>
      <c r="CH367" s="221"/>
      <c r="CI367" s="221"/>
      <c r="CJ367" s="221"/>
      <c r="CK367" s="221"/>
      <c r="CL367" s="221"/>
      <c r="CM367" s="221"/>
      <c r="CN367" s="221"/>
      <c r="CO367" s="221"/>
      <c r="CP367" s="221"/>
      <c r="CQ367" s="221"/>
      <c r="CR367" s="221"/>
      <c r="CS367" s="221"/>
      <c r="CT367" s="221"/>
      <c r="CU367" s="221"/>
      <c r="CV367" s="221"/>
      <c r="CW367" s="221"/>
      <c r="CX367" s="221"/>
      <c r="CY367" s="221"/>
      <c r="CZ367" s="221"/>
      <c r="DA367" s="221"/>
      <c r="DB367" s="221"/>
      <c r="DC367" s="221"/>
      <c r="DD367" s="221"/>
      <c r="DE367" s="221"/>
      <c r="DF367" s="221"/>
      <c r="DG367" s="221"/>
      <c r="DH367" s="221"/>
      <c r="DI367" s="221"/>
      <c r="DJ367" s="221"/>
      <c r="DK367" s="221"/>
      <c r="DL367" s="221"/>
      <c r="DM367" s="221"/>
      <c r="DN367" s="221"/>
      <c r="DO367" s="221"/>
      <c r="DP367" s="221"/>
      <c r="DQ367" s="221"/>
      <c r="DR367" s="221"/>
    </row>
    <row r="368" spans="1:122" s="22" customFormat="1" ht="17.149999999999999" customHeight="1" x14ac:dyDescent="0.3">
      <c r="A368" s="177"/>
      <c r="B368" s="369" t="str">
        <f>T(Data!A132)</f>
        <v>Municipal Lease</v>
      </c>
      <c r="C368" s="8"/>
      <c r="D368" s="366">
        <f>Data!C133</f>
        <v>0</v>
      </c>
      <c r="E368" s="113"/>
      <c r="F368" s="366">
        <f>Data!D133</f>
        <v>0</v>
      </c>
      <c r="G368" s="113"/>
      <c r="H368" s="366">
        <f>Data!E133</f>
        <v>0</v>
      </c>
      <c r="I368" s="113"/>
      <c r="J368" s="167"/>
      <c r="K368" s="221"/>
      <c r="L368" s="221"/>
      <c r="M368" s="221"/>
      <c r="N368" s="221"/>
      <c r="O368" s="221"/>
      <c r="P368" s="221"/>
      <c r="Q368" s="221"/>
      <c r="R368" s="221"/>
      <c r="S368" s="221"/>
      <c r="T368" s="221"/>
      <c r="U368" s="221"/>
      <c r="V368" s="221"/>
      <c r="W368" s="221"/>
      <c r="X368" s="221"/>
      <c r="Y368" s="221"/>
      <c r="Z368" s="221"/>
      <c r="AA368" s="221"/>
      <c r="AB368" s="221"/>
      <c r="AC368" s="221"/>
      <c r="AD368" s="221"/>
      <c r="AE368" s="221"/>
      <c r="AF368" s="221"/>
      <c r="AG368" s="221"/>
      <c r="AH368" s="221"/>
      <c r="AI368" s="221"/>
      <c r="AJ368" s="221"/>
      <c r="AK368" s="221"/>
      <c r="AL368" s="221"/>
      <c r="AM368" s="221"/>
      <c r="AN368" s="221"/>
      <c r="AO368" s="221"/>
      <c r="AP368" s="221"/>
      <c r="AQ368" s="221"/>
      <c r="AR368" s="221"/>
      <c r="AS368" s="221"/>
      <c r="AT368" s="221"/>
      <c r="AU368" s="221"/>
      <c r="AV368" s="221"/>
      <c r="AW368" s="221"/>
      <c r="AX368" s="221"/>
      <c r="AY368" s="221"/>
      <c r="AZ368" s="221"/>
      <c r="BA368" s="221"/>
      <c r="BB368" s="221"/>
      <c r="BC368" s="221"/>
      <c r="BD368" s="221"/>
      <c r="BE368" s="221"/>
      <c r="BF368" s="221"/>
      <c r="BG368" s="221"/>
      <c r="BH368" s="221"/>
      <c r="BI368" s="221"/>
      <c r="BJ368" s="221"/>
      <c r="BK368" s="221"/>
      <c r="BL368" s="221"/>
      <c r="BM368" s="221"/>
      <c r="BN368" s="221"/>
      <c r="BO368" s="221"/>
      <c r="BP368" s="221"/>
      <c r="BQ368" s="221"/>
      <c r="BR368" s="221"/>
      <c r="BS368" s="221"/>
      <c r="BT368" s="221"/>
      <c r="BU368" s="221"/>
      <c r="BV368" s="221"/>
      <c r="BW368" s="221"/>
      <c r="BX368" s="221"/>
      <c r="BY368" s="221"/>
      <c r="BZ368" s="221"/>
      <c r="CA368" s="221"/>
      <c r="CB368" s="221"/>
      <c r="CC368" s="221"/>
      <c r="CD368" s="221"/>
      <c r="CE368" s="221"/>
      <c r="CF368" s="221"/>
      <c r="CG368" s="221"/>
      <c r="CH368" s="221"/>
      <c r="CI368" s="221"/>
      <c r="CJ368" s="221"/>
      <c r="CK368" s="221"/>
      <c r="CL368" s="221"/>
      <c r="CM368" s="221"/>
      <c r="CN368" s="221"/>
      <c r="CO368" s="221"/>
      <c r="CP368" s="221"/>
      <c r="CQ368" s="221"/>
      <c r="CR368" s="221"/>
      <c r="CS368" s="221"/>
      <c r="CT368" s="221"/>
      <c r="CU368" s="221"/>
      <c r="CV368" s="221"/>
      <c r="CW368" s="221"/>
      <c r="CX368" s="221"/>
      <c r="CY368" s="221"/>
      <c r="CZ368" s="221"/>
      <c r="DA368" s="221"/>
      <c r="DB368" s="221"/>
      <c r="DC368" s="221"/>
      <c r="DD368" s="221"/>
      <c r="DE368" s="221"/>
      <c r="DF368" s="221"/>
      <c r="DG368" s="221"/>
      <c r="DH368" s="221"/>
      <c r="DI368" s="221"/>
      <c r="DJ368" s="221"/>
      <c r="DK368" s="221"/>
      <c r="DL368" s="221"/>
      <c r="DM368" s="221"/>
      <c r="DN368" s="221"/>
      <c r="DO368" s="221"/>
      <c r="DP368" s="221"/>
      <c r="DQ368" s="221"/>
      <c r="DR368" s="221"/>
    </row>
    <row r="369" spans="1:122" s="22" customFormat="1" ht="17.149999999999999" customHeight="1" x14ac:dyDescent="0.3">
      <c r="A369" s="177"/>
      <c r="B369" s="369" t="str">
        <f>T(Data!A133)</f>
        <v>Capital Lease</v>
      </c>
      <c r="C369" s="8"/>
      <c r="D369" s="366">
        <f>Data!C134</f>
        <v>0</v>
      </c>
      <c r="E369" s="113"/>
      <c r="F369" s="366">
        <f>Data!D134</f>
        <v>0</v>
      </c>
      <c r="G369" s="113"/>
      <c r="H369" s="366">
        <f>Data!E134</f>
        <v>0</v>
      </c>
      <c r="I369" s="113"/>
      <c r="J369" s="167"/>
      <c r="K369" s="221"/>
      <c r="L369" s="221"/>
      <c r="M369" s="221"/>
      <c r="N369" s="221"/>
      <c r="O369" s="221"/>
      <c r="P369" s="221"/>
      <c r="Q369" s="221"/>
      <c r="R369" s="221"/>
      <c r="S369" s="221"/>
      <c r="T369" s="221"/>
      <c r="U369" s="221"/>
      <c r="V369" s="221"/>
      <c r="W369" s="221"/>
      <c r="X369" s="221"/>
      <c r="Y369" s="221"/>
      <c r="Z369" s="221"/>
      <c r="AA369" s="221"/>
      <c r="AB369" s="221"/>
      <c r="AC369" s="221"/>
      <c r="AD369" s="221"/>
      <c r="AE369" s="221"/>
      <c r="AF369" s="221"/>
      <c r="AG369" s="221"/>
      <c r="AH369" s="221"/>
      <c r="AI369" s="221"/>
      <c r="AJ369" s="221"/>
      <c r="AK369" s="221"/>
      <c r="AL369" s="221"/>
      <c r="AM369" s="221"/>
      <c r="AN369" s="221"/>
      <c r="AO369" s="221"/>
      <c r="AP369" s="221"/>
      <c r="AQ369" s="221"/>
      <c r="AR369" s="221"/>
      <c r="AS369" s="221"/>
      <c r="AT369" s="221"/>
      <c r="AU369" s="221"/>
      <c r="AV369" s="221"/>
      <c r="AW369" s="221"/>
      <c r="AX369" s="221"/>
      <c r="AY369" s="221"/>
      <c r="AZ369" s="221"/>
      <c r="BA369" s="221"/>
      <c r="BB369" s="221"/>
      <c r="BC369" s="221"/>
      <c r="BD369" s="221"/>
      <c r="BE369" s="221"/>
      <c r="BF369" s="221"/>
      <c r="BG369" s="221"/>
      <c r="BH369" s="221"/>
      <c r="BI369" s="221"/>
      <c r="BJ369" s="221"/>
      <c r="BK369" s="221"/>
      <c r="BL369" s="221"/>
      <c r="BM369" s="221"/>
      <c r="BN369" s="221"/>
      <c r="BO369" s="221"/>
      <c r="BP369" s="221"/>
      <c r="BQ369" s="221"/>
      <c r="BR369" s="221"/>
      <c r="BS369" s="221"/>
      <c r="BT369" s="221"/>
      <c r="BU369" s="221"/>
      <c r="BV369" s="221"/>
      <c r="BW369" s="221"/>
      <c r="BX369" s="221"/>
      <c r="BY369" s="221"/>
      <c r="BZ369" s="221"/>
      <c r="CA369" s="221"/>
      <c r="CB369" s="221"/>
      <c r="CC369" s="221"/>
      <c r="CD369" s="221"/>
      <c r="CE369" s="221"/>
      <c r="CF369" s="221"/>
      <c r="CG369" s="221"/>
      <c r="CH369" s="221"/>
      <c r="CI369" s="221"/>
      <c r="CJ369" s="221"/>
      <c r="CK369" s="221"/>
      <c r="CL369" s="221"/>
      <c r="CM369" s="221"/>
      <c r="CN369" s="221"/>
      <c r="CO369" s="221"/>
      <c r="CP369" s="221"/>
      <c r="CQ369" s="221"/>
      <c r="CR369" s="221"/>
      <c r="CS369" s="221"/>
      <c r="CT369" s="221"/>
      <c r="CU369" s="221"/>
      <c r="CV369" s="221"/>
      <c r="CW369" s="221"/>
      <c r="CX369" s="221"/>
      <c r="CY369" s="221"/>
      <c r="CZ369" s="221"/>
      <c r="DA369" s="221"/>
      <c r="DB369" s="221"/>
      <c r="DC369" s="221"/>
      <c r="DD369" s="221"/>
      <c r="DE369" s="221"/>
      <c r="DF369" s="221"/>
      <c r="DG369" s="221"/>
      <c r="DH369" s="221"/>
      <c r="DI369" s="221"/>
      <c r="DJ369" s="221"/>
      <c r="DK369" s="221"/>
      <c r="DL369" s="221"/>
      <c r="DM369" s="221"/>
      <c r="DN369" s="221"/>
      <c r="DO369" s="221"/>
      <c r="DP369" s="221"/>
      <c r="DQ369" s="221"/>
      <c r="DR369" s="221"/>
    </row>
    <row r="370" spans="1:122" s="22" customFormat="1" ht="17.149999999999999" customHeight="1" x14ac:dyDescent="0.3">
      <c r="A370" s="177"/>
      <c r="B370" s="369" t="str">
        <f>T(Data!A134)</f>
        <v>Capital Lease</v>
      </c>
      <c r="C370" s="8"/>
      <c r="D370" s="366">
        <f>Data!C135</f>
        <v>0</v>
      </c>
      <c r="E370" s="113"/>
      <c r="F370" s="366">
        <f>Data!D135</f>
        <v>0</v>
      </c>
      <c r="G370" s="113"/>
      <c r="H370" s="366">
        <f>Data!E135</f>
        <v>0</v>
      </c>
      <c r="I370" s="113"/>
      <c r="J370" s="167"/>
      <c r="K370" s="221"/>
      <c r="L370" s="221"/>
      <c r="M370" s="221"/>
      <c r="N370" s="221"/>
      <c r="O370" s="221"/>
      <c r="P370" s="221"/>
      <c r="Q370" s="221"/>
      <c r="R370" s="221"/>
      <c r="S370" s="221"/>
      <c r="T370" s="221"/>
      <c r="U370" s="221"/>
      <c r="V370" s="221"/>
      <c r="W370" s="221"/>
      <c r="X370" s="221"/>
      <c r="Y370" s="221"/>
      <c r="Z370" s="221"/>
      <c r="AA370" s="221"/>
      <c r="AB370" s="221"/>
      <c r="AC370" s="221"/>
      <c r="AD370" s="221"/>
      <c r="AE370" s="221"/>
      <c r="AF370" s="221"/>
      <c r="AG370" s="221"/>
      <c r="AH370" s="221"/>
      <c r="AI370" s="221"/>
      <c r="AJ370" s="221"/>
      <c r="AK370" s="221"/>
      <c r="AL370" s="221"/>
      <c r="AM370" s="221"/>
      <c r="AN370" s="221"/>
      <c r="AO370" s="221"/>
      <c r="AP370" s="221"/>
      <c r="AQ370" s="221"/>
      <c r="AR370" s="221"/>
      <c r="AS370" s="221"/>
      <c r="AT370" s="221"/>
      <c r="AU370" s="221"/>
      <c r="AV370" s="221"/>
      <c r="AW370" s="221"/>
      <c r="AX370" s="221"/>
      <c r="AY370" s="221"/>
      <c r="AZ370" s="221"/>
      <c r="BA370" s="221"/>
      <c r="BB370" s="221"/>
      <c r="BC370" s="221"/>
      <c r="BD370" s="221"/>
      <c r="BE370" s="221"/>
      <c r="BF370" s="221"/>
      <c r="BG370" s="221"/>
      <c r="BH370" s="221"/>
      <c r="BI370" s="221"/>
      <c r="BJ370" s="221"/>
      <c r="BK370" s="221"/>
      <c r="BL370" s="221"/>
      <c r="BM370" s="221"/>
      <c r="BN370" s="221"/>
      <c r="BO370" s="221"/>
      <c r="BP370" s="221"/>
      <c r="BQ370" s="221"/>
      <c r="BR370" s="221"/>
      <c r="BS370" s="221"/>
      <c r="BT370" s="221"/>
      <c r="BU370" s="221"/>
      <c r="BV370" s="221"/>
      <c r="BW370" s="221"/>
      <c r="BX370" s="221"/>
      <c r="BY370" s="221"/>
      <c r="BZ370" s="221"/>
      <c r="CA370" s="221"/>
      <c r="CB370" s="221"/>
      <c r="CC370" s="221"/>
      <c r="CD370" s="221"/>
      <c r="CE370" s="221"/>
      <c r="CF370" s="221"/>
      <c r="CG370" s="221"/>
      <c r="CH370" s="221"/>
      <c r="CI370" s="221"/>
      <c r="CJ370" s="221"/>
      <c r="CK370" s="221"/>
      <c r="CL370" s="221"/>
      <c r="CM370" s="221"/>
      <c r="CN370" s="221"/>
      <c r="CO370" s="221"/>
      <c r="CP370" s="221"/>
      <c r="CQ370" s="221"/>
      <c r="CR370" s="221"/>
      <c r="CS370" s="221"/>
      <c r="CT370" s="221"/>
      <c r="CU370" s="221"/>
      <c r="CV370" s="221"/>
      <c r="CW370" s="221"/>
      <c r="CX370" s="221"/>
      <c r="CY370" s="221"/>
      <c r="CZ370" s="221"/>
      <c r="DA370" s="221"/>
      <c r="DB370" s="221"/>
      <c r="DC370" s="221"/>
      <c r="DD370" s="221"/>
      <c r="DE370" s="221"/>
      <c r="DF370" s="221"/>
      <c r="DG370" s="221"/>
      <c r="DH370" s="221"/>
      <c r="DI370" s="221"/>
      <c r="DJ370" s="221"/>
      <c r="DK370" s="221"/>
      <c r="DL370" s="221"/>
      <c r="DM370" s="221"/>
      <c r="DN370" s="221"/>
      <c r="DO370" s="221"/>
      <c r="DP370" s="221"/>
      <c r="DQ370" s="221"/>
      <c r="DR370" s="221"/>
    </row>
    <row r="371" spans="1:122" s="22" customFormat="1" ht="17.149999999999999" customHeight="1" x14ac:dyDescent="0.3">
      <c r="A371" s="177"/>
      <c r="B371" s="369" t="str">
        <f>T(Data!A135)</f>
        <v>Capital Lease</v>
      </c>
      <c r="C371" s="8"/>
      <c r="D371" s="366">
        <f>Data!C136</f>
        <v>4525000</v>
      </c>
      <c r="E371" s="113">
        <v>4525000</v>
      </c>
      <c r="F371" s="366">
        <f>Data!D136</f>
        <v>0</v>
      </c>
      <c r="G371" s="113"/>
      <c r="H371" s="366">
        <f>Data!E136</f>
        <v>0</v>
      </c>
      <c r="I371" s="113"/>
      <c r="J371" s="167"/>
      <c r="K371" s="221"/>
      <c r="L371" s="221"/>
      <c r="M371" s="221"/>
      <c r="N371" s="221"/>
      <c r="O371" s="221"/>
      <c r="P371" s="221"/>
      <c r="Q371" s="221"/>
      <c r="R371" s="221"/>
      <c r="S371" s="221"/>
      <c r="T371" s="221"/>
      <c r="U371" s="221"/>
      <c r="V371" s="221"/>
      <c r="W371" s="221"/>
      <c r="X371" s="221"/>
      <c r="Y371" s="221"/>
      <c r="Z371" s="221"/>
      <c r="AA371" s="221"/>
      <c r="AB371" s="221"/>
      <c r="AC371" s="221"/>
      <c r="AD371" s="221"/>
      <c r="AE371" s="221"/>
      <c r="AF371" s="221"/>
      <c r="AG371" s="221"/>
      <c r="AH371" s="221"/>
      <c r="AI371" s="221"/>
      <c r="AJ371" s="221"/>
      <c r="AK371" s="221"/>
      <c r="AL371" s="221"/>
      <c r="AM371" s="221"/>
      <c r="AN371" s="221"/>
      <c r="AO371" s="221"/>
      <c r="AP371" s="221"/>
      <c r="AQ371" s="221"/>
      <c r="AR371" s="221"/>
      <c r="AS371" s="221"/>
      <c r="AT371" s="221"/>
      <c r="AU371" s="221"/>
      <c r="AV371" s="221"/>
      <c r="AW371" s="221"/>
      <c r="AX371" s="221"/>
      <c r="AY371" s="221"/>
      <c r="AZ371" s="221"/>
      <c r="BA371" s="221"/>
      <c r="BB371" s="221"/>
      <c r="BC371" s="221"/>
      <c r="BD371" s="221"/>
      <c r="BE371" s="221"/>
      <c r="BF371" s="221"/>
      <c r="BG371" s="221"/>
      <c r="BH371" s="221"/>
      <c r="BI371" s="221"/>
      <c r="BJ371" s="221"/>
      <c r="BK371" s="221"/>
      <c r="BL371" s="221"/>
      <c r="BM371" s="221"/>
      <c r="BN371" s="221"/>
      <c r="BO371" s="221"/>
      <c r="BP371" s="221"/>
      <c r="BQ371" s="221"/>
      <c r="BR371" s="221"/>
      <c r="BS371" s="221"/>
      <c r="BT371" s="221"/>
      <c r="BU371" s="221"/>
      <c r="BV371" s="221"/>
      <c r="BW371" s="221"/>
      <c r="BX371" s="221"/>
      <c r="BY371" s="221"/>
      <c r="BZ371" s="221"/>
      <c r="CA371" s="221"/>
      <c r="CB371" s="221"/>
      <c r="CC371" s="221"/>
      <c r="CD371" s="221"/>
      <c r="CE371" s="221"/>
      <c r="CF371" s="221"/>
      <c r="CG371" s="221"/>
      <c r="CH371" s="221"/>
      <c r="CI371" s="221"/>
      <c r="CJ371" s="221"/>
      <c r="CK371" s="221"/>
      <c r="CL371" s="221"/>
      <c r="CM371" s="221"/>
      <c r="CN371" s="221"/>
      <c r="CO371" s="221"/>
      <c r="CP371" s="221"/>
      <c r="CQ371" s="221"/>
      <c r="CR371" s="221"/>
      <c r="CS371" s="221"/>
      <c r="CT371" s="221"/>
      <c r="CU371" s="221"/>
      <c r="CV371" s="221"/>
      <c r="CW371" s="221"/>
      <c r="CX371" s="221"/>
      <c r="CY371" s="221"/>
      <c r="CZ371" s="221"/>
      <c r="DA371" s="221"/>
      <c r="DB371" s="221"/>
      <c r="DC371" s="221"/>
      <c r="DD371" s="221"/>
      <c r="DE371" s="221"/>
      <c r="DF371" s="221"/>
      <c r="DG371" s="221"/>
      <c r="DH371" s="221"/>
      <c r="DI371" s="221"/>
      <c r="DJ371" s="221"/>
      <c r="DK371" s="221"/>
      <c r="DL371" s="221"/>
      <c r="DM371" s="221"/>
      <c r="DN371" s="221"/>
      <c r="DO371" s="221"/>
      <c r="DP371" s="221"/>
      <c r="DQ371" s="221"/>
      <c r="DR371" s="221"/>
    </row>
    <row r="372" spans="1:122" s="22" customFormat="1" ht="17.149999999999999" customHeight="1" x14ac:dyDescent="0.3">
      <c r="A372" s="177"/>
      <c r="B372" s="369" t="str">
        <f>T(Data!A136)</f>
        <v>Inter-Agency Borrowing</v>
      </c>
      <c r="C372" s="8"/>
      <c r="D372" s="366">
        <f>Data!C137</f>
        <v>0</v>
      </c>
      <c r="E372" s="113"/>
      <c r="F372" s="366">
        <f>Data!D137</f>
        <v>0</v>
      </c>
      <c r="G372" s="113"/>
      <c r="H372" s="366">
        <f>Data!E137</f>
        <v>0</v>
      </c>
      <c r="I372" s="113"/>
      <c r="J372" s="167"/>
      <c r="K372" s="221"/>
      <c r="L372" s="221"/>
      <c r="M372" s="221"/>
      <c r="N372" s="221"/>
      <c r="O372" s="221"/>
      <c r="P372" s="221"/>
      <c r="Q372" s="221"/>
      <c r="R372" s="221"/>
      <c r="S372" s="221"/>
      <c r="T372" s="221"/>
      <c r="U372" s="221"/>
      <c r="V372" s="221"/>
      <c r="W372" s="221"/>
      <c r="X372" s="221"/>
      <c r="Y372" s="221"/>
      <c r="Z372" s="221"/>
      <c r="AA372" s="221"/>
      <c r="AB372" s="221"/>
      <c r="AC372" s="221"/>
      <c r="AD372" s="221"/>
      <c r="AE372" s="221"/>
      <c r="AF372" s="221"/>
      <c r="AG372" s="221"/>
      <c r="AH372" s="221"/>
      <c r="AI372" s="221"/>
      <c r="AJ372" s="221"/>
      <c r="AK372" s="221"/>
      <c r="AL372" s="221"/>
      <c r="AM372" s="221"/>
      <c r="AN372" s="221"/>
      <c r="AO372" s="221"/>
      <c r="AP372" s="221"/>
      <c r="AQ372" s="221"/>
      <c r="AR372" s="221"/>
      <c r="AS372" s="221"/>
      <c r="AT372" s="221"/>
      <c r="AU372" s="221"/>
      <c r="AV372" s="221"/>
      <c r="AW372" s="221"/>
      <c r="AX372" s="221"/>
      <c r="AY372" s="221"/>
      <c r="AZ372" s="221"/>
      <c r="BA372" s="221"/>
      <c r="BB372" s="221"/>
      <c r="BC372" s="221"/>
      <c r="BD372" s="221"/>
      <c r="BE372" s="221"/>
      <c r="BF372" s="221"/>
      <c r="BG372" s="221"/>
      <c r="BH372" s="221"/>
      <c r="BI372" s="221"/>
      <c r="BJ372" s="221"/>
      <c r="BK372" s="221"/>
      <c r="BL372" s="221"/>
      <c r="BM372" s="221"/>
      <c r="BN372" s="221"/>
      <c r="BO372" s="221"/>
      <c r="BP372" s="221"/>
      <c r="BQ372" s="221"/>
      <c r="BR372" s="221"/>
      <c r="BS372" s="221"/>
      <c r="BT372" s="221"/>
      <c r="BU372" s="221"/>
      <c r="BV372" s="221"/>
      <c r="BW372" s="221"/>
      <c r="BX372" s="221"/>
      <c r="BY372" s="221"/>
      <c r="BZ372" s="221"/>
      <c r="CA372" s="221"/>
      <c r="CB372" s="221"/>
      <c r="CC372" s="221"/>
      <c r="CD372" s="221"/>
      <c r="CE372" s="221"/>
      <c r="CF372" s="221"/>
      <c r="CG372" s="221"/>
      <c r="CH372" s="221"/>
      <c r="CI372" s="221"/>
      <c r="CJ372" s="221"/>
      <c r="CK372" s="221"/>
      <c r="CL372" s="221"/>
      <c r="CM372" s="221"/>
      <c r="CN372" s="221"/>
      <c r="CO372" s="221"/>
      <c r="CP372" s="221"/>
      <c r="CQ372" s="221"/>
      <c r="CR372" s="221"/>
      <c r="CS372" s="221"/>
      <c r="CT372" s="221"/>
      <c r="CU372" s="221"/>
      <c r="CV372" s="221"/>
      <c r="CW372" s="221"/>
      <c r="CX372" s="221"/>
      <c r="CY372" s="221"/>
      <c r="CZ372" s="221"/>
      <c r="DA372" s="221"/>
      <c r="DB372" s="221"/>
      <c r="DC372" s="221"/>
      <c r="DD372" s="221"/>
      <c r="DE372" s="221"/>
      <c r="DF372" s="221"/>
      <c r="DG372" s="221"/>
      <c r="DH372" s="221"/>
      <c r="DI372" s="221"/>
      <c r="DJ372" s="221"/>
      <c r="DK372" s="221"/>
      <c r="DL372" s="221"/>
      <c r="DM372" s="221"/>
      <c r="DN372" s="221"/>
      <c r="DO372" s="221"/>
      <c r="DP372" s="221"/>
      <c r="DQ372" s="221"/>
      <c r="DR372" s="221"/>
    </row>
    <row r="373" spans="1:122" s="22" customFormat="1" ht="17.149999999999999" customHeight="1" thickBot="1" x14ac:dyDescent="0.35">
      <c r="A373" s="177"/>
      <c r="B373" s="369" t="s">
        <v>160</v>
      </c>
      <c r="C373" s="8"/>
      <c r="D373" s="370">
        <f t="shared" ref="D373:I373" si="28">SUM(D362:D372)</f>
        <v>4525000</v>
      </c>
      <c r="E373" s="371">
        <f t="shared" si="28"/>
        <v>4525000</v>
      </c>
      <c r="F373" s="371">
        <f t="shared" si="28"/>
        <v>0</v>
      </c>
      <c r="G373" s="371">
        <f t="shared" si="28"/>
        <v>0</v>
      </c>
      <c r="H373" s="371">
        <f t="shared" si="28"/>
        <v>0</v>
      </c>
      <c r="I373" s="372">
        <f t="shared" si="28"/>
        <v>0</v>
      </c>
      <c r="J373" s="167"/>
      <c r="K373" s="221"/>
      <c r="L373" s="221"/>
      <c r="M373" s="221"/>
      <c r="N373" s="221"/>
      <c r="O373" s="221"/>
      <c r="P373" s="221"/>
      <c r="Q373" s="221"/>
      <c r="R373" s="221"/>
      <c r="S373" s="221"/>
      <c r="T373" s="221"/>
      <c r="U373" s="221"/>
      <c r="V373" s="221"/>
      <c r="W373" s="221"/>
      <c r="X373" s="221"/>
      <c r="Y373" s="221"/>
      <c r="Z373" s="221"/>
      <c r="AA373" s="221"/>
      <c r="AB373" s="221"/>
      <c r="AC373" s="221"/>
      <c r="AD373" s="221"/>
      <c r="AE373" s="221"/>
      <c r="AF373" s="221"/>
      <c r="AG373" s="221"/>
      <c r="AH373" s="221"/>
      <c r="AI373" s="221"/>
      <c r="AJ373" s="221"/>
      <c r="AK373" s="221"/>
      <c r="AL373" s="221"/>
      <c r="AM373" s="221"/>
      <c r="AN373" s="221"/>
      <c r="AO373" s="221"/>
      <c r="AP373" s="221"/>
      <c r="AQ373" s="221"/>
      <c r="AR373" s="221"/>
      <c r="AS373" s="221"/>
      <c r="AT373" s="221"/>
      <c r="AU373" s="221"/>
      <c r="AV373" s="221"/>
      <c r="AW373" s="221"/>
      <c r="AX373" s="221"/>
      <c r="AY373" s="221"/>
      <c r="AZ373" s="221"/>
      <c r="BA373" s="221"/>
      <c r="BB373" s="221"/>
      <c r="BC373" s="221"/>
      <c r="BD373" s="221"/>
      <c r="BE373" s="221"/>
      <c r="BF373" s="221"/>
      <c r="BG373" s="221"/>
      <c r="BH373" s="221"/>
      <c r="BI373" s="221"/>
      <c r="BJ373" s="221"/>
      <c r="BK373" s="221"/>
      <c r="BL373" s="221"/>
      <c r="BM373" s="221"/>
      <c r="BN373" s="221"/>
      <c r="BO373" s="221"/>
      <c r="BP373" s="221"/>
      <c r="BQ373" s="221"/>
      <c r="BR373" s="221"/>
      <c r="BS373" s="221"/>
      <c r="BT373" s="221"/>
      <c r="BU373" s="221"/>
      <c r="BV373" s="221"/>
      <c r="BW373" s="221"/>
      <c r="BX373" s="221"/>
      <c r="BY373" s="221"/>
      <c r="BZ373" s="221"/>
      <c r="CA373" s="221"/>
      <c r="CB373" s="221"/>
      <c r="CC373" s="221"/>
      <c r="CD373" s="221"/>
      <c r="CE373" s="221"/>
      <c r="CF373" s="221"/>
      <c r="CG373" s="221"/>
      <c r="CH373" s="221"/>
      <c r="CI373" s="221"/>
      <c r="CJ373" s="221"/>
      <c r="CK373" s="221"/>
      <c r="CL373" s="221"/>
      <c r="CM373" s="221"/>
      <c r="CN373" s="221"/>
      <c r="CO373" s="221"/>
      <c r="CP373" s="221"/>
      <c r="CQ373" s="221"/>
      <c r="CR373" s="221"/>
      <c r="CS373" s="221"/>
      <c r="CT373" s="221"/>
      <c r="CU373" s="221"/>
      <c r="CV373" s="221"/>
      <c r="CW373" s="221"/>
      <c r="CX373" s="221"/>
      <c r="CY373" s="221"/>
      <c r="CZ373" s="221"/>
      <c r="DA373" s="221"/>
      <c r="DB373" s="221"/>
      <c r="DC373" s="221"/>
      <c r="DD373" s="221"/>
      <c r="DE373" s="221"/>
      <c r="DF373" s="221"/>
      <c r="DG373" s="221"/>
      <c r="DH373" s="221"/>
      <c r="DI373" s="221"/>
      <c r="DJ373" s="221"/>
      <c r="DK373" s="221"/>
      <c r="DL373" s="221"/>
      <c r="DM373" s="221"/>
      <c r="DN373" s="221"/>
      <c r="DO373" s="221"/>
      <c r="DP373" s="221"/>
      <c r="DQ373" s="221"/>
      <c r="DR373" s="221"/>
    </row>
    <row r="374" spans="1:122" s="57" customFormat="1" ht="17.149999999999999" customHeight="1" thickTop="1" x14ac:dyDescent="0.3">
      <c r="A374" s="219"/>
      <c r="B374" s="373" t="s">
        <v>198</v>
      </c>
      <c r="C374" s="219"/>
      <c r="D374" s="374"/>
      <c r="E374" s="374">
        <f>E373-D373</f>
        <v>0</v>
      </c>
      <c r="F374" s="374"/>
      <c r="G374" s="374">
        <f>G373-F373</f>
        <v>0</v>
      </c>
      <c r="H374" s="374"/>
      <c r="I374" s="374">
        <f>I373-H373</f>
        <v>0</v>
      </c>
      <c r="J374" s="222"/>
      <c r="K374" s="222"/>
      <c r="L374" s="222"/>
      <c r="M374" s="222"/>
      <c r="N374" s="222"/>
      <c r="O374" s="222"/>
      <c r="P374" s="222"/>
      <c r="Q374" s="222"/>
      <c r="R374" s="222"/>
      <c r="S374" s="222"/>
      <c r="T374" s="222"/>
      <c r="U374" s="222"/>
      <c r="V374" s="222"/>
      <c r="W374" s="222"/>
      <c r="X374" s="222"/>
      <c r="Y374" s="222"/>
      <c r="Z374" s="222"/>
      <c r="AA374" s="222"/>
      <c r="AB374" s="222"/>
      <c r="AC374" s="222"/>
      <c r="AD374" s="222"/>
      <c r="AE374" s="222"/>
      <c r="AF374" s="222"/>
      <c r="AG374" s="222"/>
      <c r="AH374" s="222"/>
      <c r="AI374" s="222"/>
      <c r="AJ374" s="222"/>
      <c r="AK374" s="222"/>
      <c r="AL374" s="222"/>
      <c r="AM374" s="222"/>
      <c r="AN374" s="222"/>
      <c r="AO374" s="222"/>
      <c r="AP374" s="222"/>
      <c r="AQ374" s="222"/>
      <c r="AR374" s="222"/>
      <c r="AS374" s="222"/>
      <c r="AT374" s="222"/>
      <c r="AU374" s="222"/>
      <c r="AV374" s="222"/>
      <c r="AW374" s="222"/>
      <c r="AX374" s="222"/>
      <c r="AY374" s="222"/>
      <c r="AZ374" s="222"/>
      <c r="BA374" s="222"/>
      <c r="BB374" s="222"/>
      <c r="BC374" s="222"/>
      <c r="BD374" s="222"/>
      <c r="BE374" s="222"/>
      <c r="BF374" s="222"/>
      <c r="BG374" s="222"/>
      <c r="BH374" s="222"/>
      <c r="BI374" s="222"/>
      <c r="BJ374" s="222"/>
      <c r="BK374" s="222"/>
      <c r="BL374" s="222"/>
      <c r="BM374" s="222"/>
      <c r="BN374" s="222"/>
      <c r="BO374" s="222"/>
      <c r="BP374" s="222"/>
      <c r="BQ374" s="222"/>
      <c r="BR374" s="222"/>
      <c r="BS374" s="222"/>
      <c r="BT374" s="222"/>
      <c r="BU374" s="222"/>
      <c r="BV374" s="222"/>
      <c r="BW374" s="222"/>
      <c r="BX374" s="222"/>
      <c r="BY374" s="222"/>
      <c r="BZ374" s="222"/>
      <c r="CA374" s="222"/>
      <c r="CB374" s="222"/>
      <c r="CC374" s="222"/>
      <c r="CD374" s="222"/>
      <c r="CE374" s="222"/>
      <c r="CF374" s="222"/>
      <c r="CG374" s="222"/>
      <c r="CH374" s="222"/>
      <c r="CI374" s="222"/>
      <c r="CJ374" s="222"/>
      <c r="CK374" s="222"/>
      <c r="CL374" s="222"/>
      <c r="CM374" s="222"/>
      <c r="CN374" s="222"/>
      <c r="CO374" s="222"/>
      <c r="CP374" s="222"/>
      <c r="CQ374" s="222"/>
      <c r="CR374" s="222"/>
      <c r="CS374" s="222"/>
      <c r="CT374" s="222"/>
      <c r="CU374" s="222"/>
      <c r="CV374" s="222"/>
      <c r="CW374" s="222"/>
      <c r="CX374" s="222"/>
      <c r="CY374" s="222"/>
      <c r="CZ374" s="222"/>
      <c r="DA374" s="222"/>
      <c r="DB374" s="222"/>
      <c r="DC374" s="222"/>
      <c r="DD374" s="222"/>
      <c r="DE374" s="222"/>
      <c r="DF374" s="222"/>
      <c r="DG374" s="222"/>
      <c r="DH374" s="222"/>
      <c r="DI374" s="222"/>
      <c r="DJ374" s="222"/>
      <c r="DK374" s="222"/>
      <c r="DL374" s="222"/>
      <c r="DM374" s="222"/>
      <c r="DN374" s="222"/>
      <c r="DO374" s="222"/>
      <c r="DP374" s="222"/>
      <c r="DQ374" s="222"/>
      <c r="DR374" s="222"/>
    </row>
    <row r="375" spans="1:122" s="22" customFormat="1" ht="17.149999999999999" customHeight="1" x14ac:dyDescent="0.3">
      <c r="A375" s="177"/>
      <c r="B375" s="369"/>
      <c r="C375" s="8"/>
      <c r="D375" s="375"/>
      <c r="E375" s="375"/>
      <c r="F375" s="375"/>
      <c r="G375" s="375"/>
      <c r="H375" s="375"/>
      <c r="I375" s="375"/>
      <c r="J375" s="167"/>
      <c r="K375" s="221"/>
      <c r="L375" s="221"/>
      <c r="M375" s="221"/>
      <c r="N375" s="221"/>
      <c r="O375" s="221"/>
      <c r="P375" s="221"/>
      <c r="Q375" s="221"/>
      <c r="R375" s="221"/>
      <c r="S375" s="221"/>
      <c r="T375" s="221"/>
      <c r="U375" s="221"/>
      <c r="V375" s="221"/>
      <c r="W375" s="221"/>
      <c r="X375" s="221"/>
      <c r="Y375" s="221"/>
      <c r="Z375" s="221"/>
      <c r="AA375" s="221"/>
      <c r="AB375" s="221"/>
      <c r="AC375" s="221"/>
      <c r="AD375" s="221"/>
      <c r="AE375" s="221"/>
      <c r="AF375" s="221"/>
      <c r="AG375" s="221"/>
      <c r="AH375" s="221"/>
      <c r="AI375" s="221"/>
      <c r="AJ375" s="221"/>
      <c r="AK375" s="221"/>
      <c r="AL375" s="221"/>
      <c r="AM375" s="221"/>
      <c r="AN375" s="221"/>
      <c r="AO375" s="221"/>
      <c r="AP375" s="221"/>
      <c r="AQ375" s="221"/>
      <c r="AR375" s="221"/>
      <c r="AS375" s="221"/>
      <c r="AT375" s="221"/>
      <c r="AU375" s="221"/>
      <c r="AV375" s="221"/>
      <c r="AW375" s="221"/>
      <c r="AX375" s="221"/>
      <c r="AY375" s="221"/>
      <c r="AZ375" s="221"/>
      <c r="BA375" s="221"/>
      <c r="BB375" s="221"/>
      <c r="BC375" s="221"/>
      <c r="BD375" s="221"/>
      <c r="BE375" s="221"/>
      <c r="BF375" s="221"/>
      <c r="BG375" s="221"/>
      <c r="BH375" s="221"/>
      <c r="BI375" s="221"/>
      <c r="BJ375" s="221"/>
      <c r="BK375" s="221"/>
      <c r="BL375" s="221"/>
      <c r="BM375" s="221"/>
      <c r="BN375" s="221"/>
      <c r="BO375" s="221"/>
      <c r="BP375" s="221"/>
      <c r="BQ375" s="221"/>
      <c r="BR375" s="221"/>
      <c r="BS375" s="221"/>
      <c r="BT375" s="221"/>
      <c r="BU375" s="221"/>
      <c r="BV375" s="221"/>
      <c r="BW375" s="221"/>
      <c r="BX375" s="221"/>
      <c r="BY375" s="221"/>
      <c r="BZ375" s="221"/>
      <c r="CA375" s="221"/>
      <c r="CB375" s="221"/>
      <c r="CC375" s="221"/>
      <c r="CD375" s="221"/>
      <c r="CE375" s="221"/>
      <c r="CF375" s="221"/>
      <c r="CG375" s="221"/>
      <c r="CH375" s="221"/>
      <c r="CI375" s="221"/>
      <c r="CJ375" s="221"/>
      <c r="CK375" s="221"/>
      <c r="CL375" s="221"/>
      <c r="CM375" s="221"/>
      <c r="CN375" s="221"/>
      <c r="CO375" s="221"/>
      <c r="CP375" s="221"/>
      <c r="CQ375" s="221"/>
      <c r="CR375" s="221"/>
      <c r="CS375" s="221"/>
      <c r="CT375" s="221"/>
      <c r="CU375" s="221"/>
      <c r="CV375" s="221"/>
      <c r="CW375" s="221"/>
      <c r="CX375" s="221"/>
      <c r="CY375" s="221"/>
      <c r="CZ375" s="221"/>
      <c r="DA375" s="221"/>
      <c r="DB375" s="221"/>
      <c r="DC375" s="221"/>
      <c r="DD375" s="221"/>
      <c r="DE375" s="221"/>
      <c r="DF375" s="221"/>
      <c r="DG375" s="221"/>
      <c r="DH375" s="221"/>
      <c r="DI375" s="221"/>
      <c r="DJ375" s="221"/>
      <c r="DK375" s="221"/>
      <c r="DL375" s="221"/>
      <c r="DM375" s="221"/>
      <c r="DN375" s="221"/>
      <c r="DO375" s="221"/>
      <c r="DP375" s="221"/>
      <c r="DQ375" s="221"/>
      <c r="DR375" s="221"/>
    </row>
    <row r="376" spans="1:122" s="22" customFormat="1" ht="17.149999999999999" customHeight="1" x14ac:dyDescent="0.3">
      <c r="A376" s="177"/>
      <c r="B376" s="369" t="s">
        <v>197</v>
      </c>
      <c r="C376" s="8"/>
      <c r="D376" s="375"/>
      <c r="E376" s="375">
        <f>Data!C103+Data!C114</f>
        <v>30000</v>
      </c>
      <c r="F376" s="375"/>
      <c r="G376" s="375">
        <f>Data!D103+Data!D114</f>
        <v>0</v>
      </c>
      <c r="H376" s="375"/>
      <c r="I376" s="375">
        <f>Data!E103+Data!E114</f>
        <v>0</v>
      </c>
      <c r="J376" s="167"/>
      <c r="K376" s="221"/>
      <c r="L376" s="221"/>
      <c r="M376" s="221"/>
      <c r="N376" s="221"/>
      <c r="O376" s="221"/>
      <c r="P376" s="221"/>
      <c r="Q376" s="221"/>
      <c r="R376" s="221"/>
      <c r="S376" s="221"/>
      <c r="T376" s="221"/>
      <c r="U376" s="221"/>
      <c r="V376" s="221"/>
      <c r="W376" s="221"/>
      <c r="X376" s="221"/>
      <c r="Y376" s="221"/>
      <c r="Z376" s="221"/>
      <c r="AA376" s="221"/>
      <c r="AB376" s="221"/>
      <c r="AC376" s="221"/>
      <c r="AD376" s="221"/>
      <c r="AE376" s="221"/>
      <c r="AF376" s="221"/>
      <c r="AG376" s="221"/>
      <c r="AH376" s="221"/>
      <c r="AI376" s="221"/>
      <c r="AJ376" s="221"/>
      <c r="AK376" s="221"/>
      <c r="AL376" s="221"/>
      <c r="AM376" s="221"/>
      <c r="AN376" s="221"/>
      <c r="AO376" s="221"/>
      <c r="AP376" s="221"/>
      <c r="AQ376" s="221"/>
      <c r="AR376" s="221"/>
      <c r="AS376" s="221"/>
      <c r="AT376" s="221"/>
      <c r="AU376" s="221"/>
      <c r="AV376" s="221"/>
      <c r="AW376" s="221"/>
      <c r="AX376" s="221"/>
      <c r="AY376" s="221"/>
      <c r="AZ376" s="221"/>
      <c r="BA376" s="221"/>
      <c r="BB376" s="221"/>
      <c r="BC376" s="221"/>
      <c r="BD376" s="221"/>
      <c r="BE376" s="221"/>
      <c r="BF376" s="221"/>
      <c r="BG376" s="221"/>
      <c r="BH376" s="221"/>
      <c r="BI376" s="221"/>
      <c r="BJ376" s="221"/>
      <c r="BK376" s="221"/>
      <c r="BL376" s="221"/>
      <c r="BM376" s="221"/>
      <c r="BN376" s="221"/>
      <c r="BO376" s="221"/>
      <c r="BP376" s="221"/>
      <c r="BQ376" s="221"/>
      <c r="BR376" s="221"/>
      <c r="BS376" s="221"/>
      <c r="BT376" s="221"/>
      <c r="BU376" s="221"/>
      <c r="BV376" s="221"/>
      <c r="BW376" s="221"/>
      <c r="BX376" s="221"/>
      <c r="BY376" s="221"/>
      <c r="BZ376" s="221"/>
      <c r="CA376" s="221"/>
      <c r="CB376" s="221"/>
      <c r="CC376" s="221"/>
      <c r="CD376" s="221"/>
      <c r="CE376" s="221"/>
      <c r="CF376" s="221"/>
      <c r="CG376" s="221"/>
      <c r="CH376" s="221"/>
      <c r="CI376" s="221"/>
      <c r="CJ376" s="221"/>
      <c r="CK376" s="221"/>
      <c r="CL376" s="221"/>
      <c r="CM376" s="221"/>
      <c r="CN376" s="221"/>
      <c r="CO376" s="221"/>
      <c r="CP376" s="221"/>
      <c r="CQ376" s="221"/>
      <c r="CR376" s="221"/>
      <c r="CS376" s="221"/>
      <c r="CT376" s="221"/>
      <c r="CU376" s="221"/>
      <c r="CV376" s="221"/>
      <c r="CW376" s="221"/>
      <c r="CX376" s="221"/>
      <c r="CY376" s="221"/>
      <c r="CZ376" s="221"/>
      <c r="DA376" s="221"/>
      <c r="DB376" s="221"/>
      <c r="DC376" s="221"/>
      <c r="DD376" s="221"/>
      <c r="DE376" s="221"/>
      <c r="DF376" s="221"/>
      <c r="DG376" s="221"/>
      <c r="DH376" s="221"/>
      <c r="DI376" s="221"/>
      <c r="DJ376" s="221"/>
      <c r="DK376" s="221"/>
      <c r="DL376" s="221"/>
      <c r="DM376" s="221"/>
      <c r="DN376" s="221"/>
      <c r="DO376" s="221"/>
      <c r="DP376" s="221"/>
      <c r="DQ376" s="221"/>
      <c r="DR376" s="221"/>
    </row>
    <row r="377" spans="1:122" s="57" customFormat="1" ht="15" x14ac:dyDescent="0.3">
      <c r="A377" s="219"/>
      <c r="B377" s="373" t="s">
        <v>199</v>
      </c>
      <c r="C377" s="219"/>
      <c r="D377" s="374"/>
      <c r="E377" s="374">
        <f>E376-E374</f>
        <v>30000</v>
      </c>
      <c r="F377" s="374"/>
      <c r="G377" s="374">
        <f>G376-G374</f>
        <v>0</v>
      </c>
      <c r="H377" s="374"/>
      <c r="I377" s="374">
        <f>I376-I374</f>
        <v>0</v>
      </c>
      <c r="J377" s="222"/>
      <c r="K377" s="222"/>
      <c r="L377" s="222"/>
      <c r="M377" s="222"/>
      <c r="N377" s="222"/>
      <c r="O377" s="222"/>
      <c r="P377" s="222"/>
      <c r="Q377" s="222"/>
      <c r="R377" s="222"/>
      <c r="S377" s="222"/>
      <c r="T377" s="222"/>
      <c r="U377" s="222"/>
      <c r="V377" s="222"/>
      <c r="W377" s="222"/>
      <c r="X377" s="222"/>
      <c r="Y377" s="222"/>
      <c r="Z377" s="222"/>
      <c r="AA377" s="222"/>
      <c r="AB377" s="222"/>
      <c r="AC377" s="222"/>
      <c r="AD377" s="222"/>
      <c r="AE377" s="222"/>
      <c r="AF377" s="222"/>
      <c r="AG377" s="222"/>
      <c r="AH377" s="222"/>
      <c r="AI377" s="222"/>
      <c r="AJ377" s="222"/>
      <c r="AK377" s="222"/>
      <c r="AL377" s="222"/>
      <c r="AM377" s="222"/>
      <c r="AN377" s="222"/>
      <c r="AO377" s="222"/>
      <c r="AP377" s="222"/>
      <c r="AQ377" s="222"/>
      <c r="AR377" s="222"/>
      <c r="AS377" s="222"/>
      <c r="AT377" s="222"/>
      <c r="AU377" s="222"/>
      <c r="AV377" s="222"/>
      <c r="AW377" s="222"/>
      <c r="AX377" s="222"/>
      <c r="AY377" s="222"/>
      <c r="AZ377" s="222"/>
      <c r="BA377" s="222"/>
      <c r="BB377" s="222"/>
      <c r="BC377" s="222"/>
      <c r="BD377" s="222"/>
      <c r="BE377" s="222"/>
      <c r="BF377" s="222"/>
      <c r="BG377" s="222"/>
      <c r="BH377" s="222"/>
      <c r="BI377" s="222"/>
      <c r="BJ377" s="222"/>
      <c r="BK377" s="222"/>
      <c r="BL377" s="222"/>
      <c r="BM377" s="222"/>
      <c r="BN377" s="222"/>
      <c r="BO377" s="222"/>
      <c r="BP377" s="222"/>
      <c r="BQ377" s="222"/>
      <c r="BR377" s="222"/>
      <c r="BS377" s="222"/>
      <c r="BT377" s="222"/>
      <c r="BU377" s="222"/>
      <c r="BV377" s="222"/>
      <c r="BW377" s="222"/>
      <c r="BX377" s="222"/>
      <c r="BY377" s="222"/>
      <c r="BZ377" s="222"/>
      <c r="CA377" s="222"/>
      <c r="CB377" s="222"/>
      <c r="CC377" s="222"/>
      <c r="CD377" s="222"/>
      <c r="CE377" s="222"/>
      <c r="CF377" s="222"/>
      <c r="CG377" s="222"/>
      <c r="CH377" s="222"/>
      <c r="CI377" s="222"/>
      <c r="CJ377" s="222"/>
      <c r="CK377" s="222"/>
      <c r="CL377" s="222"/>
      <c r="CM377" s="222"/>
      <c r="CN377" s="222"/>
      <c r="CO377" s="222"/>
      <c r="CP377" s="222"/>
      <c r="CQ377" s="222"/>
      <c r="CR377" s="222"/>
      <c r="CS377" s="222"/>
      <c r="CT377" s="222"/>
      <c r="CU377" s="222"/>
      <c r="CV377" s="222"/>
      <c r="CW377" s="222"/>
      <c r="CX377" s="222"/>
      <c r="CY377" s="222"/>
      <c r="CZ377" s="222"/>
      <c r="DA377" s="222"/>
      <c r="DB377" s="222"/>
      <c r="DC377" s="222"/>
      <c r="DD377" s="222"/>
      <c r="DE377" s="222"/>
      <c r="DF377" s="222"/>
      <c r="DG377" s="222"/>
      <c r="DH377" s="222"/>
      <c r="DI377" s="222"/>
      <c r="DJ377" s="222"/>
      <c r="DK377" s="222"/>
      <c r="DL377" s="222"/>
      <c r="DM377" s="222"/>
      <c r="DN377" s="222"/>
      <c r="DO377" s="222"/>
      <c r="DP377" s="222"/>
      <c r="DQ377" s="222"/>
      <c r="DR377" s="222"/>
    </row>
    <row r="378" spans="1:122" s="22" customFormat="1" ht="17.149999999999999" customHeight="1" thickBot="1" x14ac:dyDescent="0.35">
      <c r="A378" s="177"/>
      <c r="B378" s="369"/>
      <c r="C378" s="8"/>
      <c r="D378" s="375"/>
      <c r="E378" s="375"/>
      <c r="F378" s="375"/>
      <c r="G378" s="375"/>
      <c r="H378" s="375"/>
      <c r="I378" s="375"/>
      <c r="J378" s="167"/>
      <c r="K378" s="221"/>
      <c r="L378" s="221"/>
      <c r="M378" s="221"/>
      <c r="N378" s="221"/>
      <c r="O378" s="221"/>
      <c r="P378" s="221"/>
      <c r="Q378" s="221"/>
      <c r="R378" s="221"/>
      <c r="S378" s="221"/>
      <c r="T378" s="221"/>
      <c r="U378" s="221"/>
      <c r="V378" s="221"/>
      <c r="W378" s="221"/>
      <c r="X378" s="221"/>
      <c r="Y378" s="221"/>
      <c r="Z378" s="221"/>
      <c r="AA378" s="221"/>
      <c r="AB378" s="221"/>
      <c r="AC378" s="221"/>
      <c r="AD378" s="221"/>
      <c r="AE378" s="221"/>
      <c r="AF378" s="221"/>
      <c r="AG378" s="221"/>
      <c r="AH378" s="221"/>
      <c r="AI378" s="221"/>
      <c r="AJ378" s="221"/>
      <c r="AK378" s="221"/>
      <c r="AL378" s="221"/>
      <c r="AM378" s="221"/>
      <c r="AN378" s="221"/>
      <c r="AO378" s="221"/>
      <c r="AP378" s="221"/>
      <c r="AQ378" s="221"/>
      <c r="AR378" s="221"/>
      <c r="AS378" s="221"/>
      <c r="AT378" s="221"/>
      <c r="AU378" s="221"/>
      <c r="AV378" s="221"/>
      <c r="AW378" s="221"/>
      <c r="AX378" s="221"/>
      <c r="AY378" s="221"/>
      <c r="AZ378" s="221"/>
      <c r="BA378" s="221"/>
      <c r="BB378" s="221"/>
      <c r="BC378" s="221"/>
      <c r="BD378" s="221"/>
      <c r="BE378" s="221"/>
      <c r="BF378" s="221"/>
      <c r="BG378" s="221"/>
      <c r="BH378" s="221"/>
      <c r="BI378" s="221"/>
      <c r="BJ378" s="221"/>
      <c r="BK378" s="221"/>
      <c r="BL378" s="221"/>
      <c r="BM378" s="221"/>
      <c r="BN378" s="221"/>
      <c r="BO378" s="221"/>
      <c r="BP378" s="221"/>
      <c r="BQ378" s="221"/>
      <c r="BR378" s="221"/>
      <c r="BS378" s="221"/>
      <c r="BT378" s="221"/>
      <c r="BU378" s="221"/>
      <c r="BV378" s="221"/>
      <c r="BW378" s="221"/>
      <c r="BX378" s="221"/>
      <c r="BY378" s="221"/>
      <c r="BZ378" s="221"/>
      <c r="CA378" s="221"/>
      <c r="CB378" s="221"/>
      <c r="CC378" s="221"/>
      <c r="CD378" s="221"/>
      <c r="CE378" s="221"/>
      <c r="CF378" s="221"/>
      <c r="CG378" s="221"/>
      <c r="CH378" s="221"/>
      <c r="CI378" s="221"/>
      <c r="CJ378" s="221"/>
      <c r="CK378" s="221"/>
      <c r="CL378" s="221"/>
      <c r="CM378" s="221"/>
      <c r="CN378" s="221"/>
      <c r="CO378" s="221"/>
      <c r="CP378" s="221"/>
      <c r="CQ378" s="221"/>
      <c r="CR378" s="221"/>
      <c r="CS378" s="221"/>
      <c r="CT378" s="221"/>
      <c r="CU378" s="221"/>
      <c r="CV378" s="221"/>
      <c r="CW378" s="221"/>
      <c r="CX378" s="221"/>
      <c r="CY378" s="221"/>
      <c r="CZ378" s="221"/>
      <c r="DA378" s="221"/>
      <c r="DB378" s="221"/>
      <c r="DC378" s="221"/>
      <c r="DD378" s="221"/>
      <c r="DE378" s="221"/>
      <c r="DF378" s="221"/>
      <c r="DG378" s="221"/>
      <c r="DH378" s="221"/>
      <c r="DI378" s="221"/>
      <c r="DJ378" s="221"/>
      <c r="DK378" s="221"/>
      <c r="DL378" s="221"/>
      <c r="DM378" s="221"/>
      <c r="DN378" s="221"/>
      <c r="DO378" s="221"/>
      <c r="DP378" s="221"/>
      <c r="DQ378" s="221"/>
      <c r="DR378" s="221"/>
    </row>
    <row r="379" spans="1:122" s="4" customFormat="1" ht="17.149999999999999" customHeight="1" thickBot="1" x14ac:dyDescent="0.35">
      <c r="A379" s="167"/>
      <c r="B379" s="711" t="s">
        <v>60</v>
      </c>
      <c r="C379" s="712"/>
      <c r="D379" s="712"/>
      <c r="E379" s="712"/>
      <c r="F379" s="712"/>
      <c r="G379" s="712"/>
      <c r="H379" s="712"/>
      <c r="I379" s="713"/>
      <c r="J379" s="308"/>
      <c r="K379" s="167"/>
      <c r="L379" s="167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  <c r="AA379" s="167"/>
      <c r="AB379" s="167"/>
      <c r="AC379" s="167"/>
      <c r="AD379" s="167"/>
      <c r="AE379" s="167"/>
      <c r="AF379" s="167"/>
      <c r="AG379" s="167"/>
      <c r="AH379" s="167"/>
      <c r="AI379" s="167"/>
      <c r="AJ379" s="167"/>
      <c r="AK379" s="167"/>
      <c r="AL379" s="167"/>
      <c r="AM379" s="167"/>
      <c r="AN379" s="167"/>
      <c r="AO379" s="167"/>
      <c r="AP379" s="167"/>
      <c r="AQ379" s="167"/>
      <c r="AR379" s="167"/>
      <c r="AS379" s="167"/>
      <c r="AT379" s="167"/>
      <c r="AU379" s="167"/>
      <c r="AV379" s="167"/>
      <c r="AW379" s="167"/>
      <c r="AX379" s="167"/>
      <c r="AY379" s="167"/>
      <c r="AZ379" s="167"/>
      <c r="BA379" s="167"/>
      <c r="BB379" s="167"/>
      <c r="BC379" s="167"/>
      <c r="BD379" s="167"/>
      <c r="BE379" s="167"/>
      <c r="BF379" s="167"/>
      <c r="BG379" s="167"/>
      <c r="BH379" s="167"/>
      <c r="BI379" s="167"/>
      <c r="BJ379" s="167"/>
      <c r="BK379" s="167"/>
      <c r="BL379" s="167"/>
      <c r="BM379" s="167"/>
      <c r="BN379" s="167"/>
      <c r="BO379" s="167"/>
      <c r="BP379" s="167"/>
      <c r="BQ379" s="167"/>
      <c r="BR379" s="167"/>
      <c r="BS379" s="167"/>
      <c r="BT379" s="167"/>
      <c r="BU379" s="167"/>
      <c r="BV379" s="167"/>
      <c r="BW379" s="167"/>
      <c r="BX379" s="167"/>
      <c r="BY379" s="167"/>
      <c r="BZ379" s="167"/>
      <c r="CA379" s="167"/>
      <c r="CB379" s="167"/>
      <c r="CC379" s="167"/>
      <c r="CD379" s="167"/>
      <c r="CE379" s="167"/>
      <c r="CF379" s="167"/>
      <c r="CG379" s="167"/>
      <c r="CH379" s="167"/>
      <c r="CI379" s="167"/>
      <c r="CJ379" s="167"/>
      <c r="CK379" s="167"/>
      <c r="CL379" s="167"/>
      <c r="CM379" s="167"/>
      <c r="CN379" s="167"/>
      <c r="CO379" s="167"/>
      <c r="CP379" s="167"/>
      <c r="CQ379" s="167"/>
      <c r="CR379" s="167"/>
      <c r="CS379" s="167"/>
      <c r="CT379" s="167"/>
      <c r="CU379" s="167"/>
      <c r="CV379" s="167"/>
      <c r="CW379" s="167"/>
      <c r="CX379" s="167"/>
      <c r="CY379" s="167"/>
      <c r="CZ379" s="167"/>
      <c r="DA379" s="167"/>
      <c r="DB379" s="167"/>
      <c r="DC379" s="167"/>
      <c r="DD379" s="167"/>
      <c r="DE379" s="167"/>
      <c r="DF379" s="167"/>
      <c r="DG379" s="167"/>
      <c r="DH379" s="167"/>
      <c r="DI379" s="167"/>
      <c r="DJ379" s="167"/>
      <c r="DK379" s="167"/>
      <c r="DL379" s="167"/>
      <c r="DM379" s="167"/>
      <c r="DN379" s="167"/>
      <c r="DO379" s="167"/>
      <c r="DP379" s="167"/>
      <c r="DQ379" s="167"/>
      <c r="DR379" s="167"/>
    </row>
    <row r="380" spans="1:122" s="4" customFormat="1" ht="53.25" customHeight="1" x14ac:dyDescent="0.3">
      <c r="A380" s="167"/>
      <c r="B380" s="708"/>
      <c r="C380" s="709"/>
      <c r="D380" s="709"/>
      <c r="E380" s="709"/>
      <c r="F380" s="709"/>
      <c r="G380" s="709"/>
      <c r="H380" s="709"/>
      <c r="I380" s="710"/>
      <c r="J380" s="167"/>
      <c r="K380" s="167"/>
      <c r="L380" s="167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  <c r="AA380" s="167"/>
      <c r="AB380" s="167"/>
      <c r="AC380" s="167"/>
      <c r="AD380" s="167"/>
      <c r="AE380" s="167"/>
      <c r="AF380" s="167"/>
      <c r="AG380" s="167"/>
      <c r="AH380" s="167"/>
      <c r="AI380" s="167"/>
      <c r="AJ380" s="167"/>
      <c r="AK380" s="167"/>
      <c r="AL380" s="167"/>
      <c r="AM380" s="167"/>
      <c r="AN380" s="167"/>
      <c r="AO380" s="167"/>
      <c r="AP380" s="167"/>
      <c r="AQ380" s="167"/>
      <c r="AR380" s="167"/>
      <c r="AS380" s="167"/>
      <c r="AT380" s="167"/>
      <c r="AU380" s="167"/>
      <c r="AV380" s="167"/>
      <c r="AW380" s="167"/>
      <c r="AX380" s="167"/>
      <c r="AY380" s="167"/>
      <c r="AZ380" s="167"/>
      <c r="BA380" s="167"/>
      <c r="BB380" s="167"/>
      <c r="BC380" s="167"/>
      <c r="BD380" s="167"/>
      <c r="BE380" s="167"/>
      <c r="BF380" s="167"/>
      <c r="BG380" s="167"/>
      <c r="BH380" s="167"/>
      <c r="BI380" s="167"/>
      <c r="BJ380" s="167"/>
      <c r="BK380" s="167"/>
      <c r="BL380" s="167"/>
      <c r="BM380" s="167"/>
      <c r="BN380" s="167"/>
      <c r="BO380" s="167"/>
      <c r="BP380" s="167"/>
      <c r="BQ380" s="167"/>
      <c r="BR380" s="167"/>
      <c r="BS380" s="167"/>
      <c r="BT380" s="167"/>
      <c r="BU380" s="167"/>
      <c r="BV380" s="167"/>
      <c r="BW380" s="167"/>
      <c r="BX380" s="167"/>
      <c r="BY380" s="167"/>
      <c r="BZ380" s="167"/>
      <c r="CA380" s="167"/>
      <c r="CB380" s="167"/>
      <c r="CC380" s="167"/>
      <c r="CD380" s="167"/>
      <c r="CE380" s="167"/>
      <c r="CF380" s="167"/>
      <c r="CG380" s="167"/>
      <c r="CH380" s="167"/>
      <c r="CI380" s="167"/>
      <c r="CJ380" s="167"/>
      <c r="CK380" s="167"/>
      <c r="CL380" s="167"/>
      <c r="CM380" s="167"/>
      <c r="CN380" s="167"/>
      <c r="CO380" s="167"/>
      <c r="CP380" s="167"/>
      <c r="CQ380" s="167"/>
      <c r="CR380" s="167"/>
      <c r="CS380" s="167"/>
      <c r="CT380" s="167"/>
      <c r="CU380" s="167"/>
      <c r="CV380" s="167"/>
      <c r="CW380" s="167"/>
      <c r="CX380" s="167"/>
      <c r="CY380" s="167"/>
      <c r="CZ380" s="167"/>
      <c r="DA380" s="167"/>
      <c r="DB380" s="167"/>
      <c r="DC380" s="167"/>
      <c r="DD380" s="167"/>
      <c r="DE380" s="167"/>
      <c r="DF380" s="167"/>
      <c r="DG380" s="167"/>
      <c r="DH380" s="167"/>
      <c r="DI380" s="167"/>
      <c r="DJ380" s="167"/>
      <c r="DK380" s="167"/>
      <c r="DL380" s="167"/>
      <c r="DM380" s="167"/>
      <c r="DN380" s="167"/>
      <c r="DO380" s="167"/>
      <c r="DP380" s="167"/>
      <c r="DQ380" s="167"/>
      <c r="DR380" s="167"/>
    </row>
    <row r="381" spans="1:122" s="4" customFormat="1" ht="17.149999999999999" customHeight="1" x14ac:dyDescent="0.35">
      <c r="A381" s="167"/>
      <c r="B381" s="174"/>
      <c r="C381" s="308"/>
      <c r="D381" s="308"/>
      <c r="E381" s="376"/>
      <c r="F381" s="376"/>
      <c r="G381" s="168"/>
      <c r="H381" s="168"/>
      <c r="I381" s="173"/>
      <c r="J381" s="157"/>
      <c r="K381" s="167"/>
      <c r="L381" s="167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  <c r="AA381" s="167"/>
      <c r="AB381" s="167"/>
      <c r="AC381" s="167"/>
      <c r="AD381" s="167"/>
      <c r="AE381" s="167"/>
      <c r="AF381" s="167"/>
      <c r="AG381" s="167"/>
      <c r="AH381" s="167"/>
      <c r="AI381" s="167"/>
      <c r="AJ381" s="167"/>
      <c r="AK381" s="167"/>
      <c r="AL381" s="167"/>
      <c r="AM381" s="167"/>
      <c r="AN381" s="167"/>
      <c r="AO381" s="167"/>
      <c r="AP381" s="167"/>
      <c r="AQ381" s="167"/>
      <c r="AR381" s="167"/>
      <c r="AS381" s="167"/>
      <c r="AT381" s="167"/>
      <c r="AU381" s="167"/>
      <c r="AV381" s="167"/>
      <c r="AW381" s="167"/>
      <c r="AX381" s="167"/>
      <c r="AY381" s="167"/>
      <c r="AZ381" s="167"/>
      <c r="BA381" s="167"/>
      <c r="BB381" s="167"/>
      <c r="BC381" s="167"/>
      <c r="BD381" s="167"/>
      <c r="BE381" s="167"/>
      <c r="BF381" s="167"/>
      <c r="BG381" s="167"/>
      <c r="BH381" s="167"/>
      <c r="BI381" s="167"/>
      <c r="BJ381" s="167"/>
      <c r="BK381" s="167"/>
      <c r="BL381" s="167"/>
      <c r="BM381" s="167"/>
      <c r="BN381" s="167"/>
      <c r="BO381" s="167"/>
      <c r="BP381" s="167"/>
      <c r="BQ381" s="167"/>
      <c r="BR381" s="167"/>
      <c r="BS381" s="167"/>
      <c r="BT381" s="167"/>
      <c r="BU381" s="167"/>
      <c r="BV381" s="167"/>
      <c r="BW381" s="167"/>
      <c r="BX381" s="167"/>
      <c r="BY381" s="167"/>
      <c r="BZ381" s="167"/>
      <c r="CA381" s="167"/>
      <c r="CB381" s="167"/>
      <c r="CC381" s="167"/>
      <c r="CD381" s="167"/>
      <c r="CE381" s="167"/>
      <c r="CF381" s="167"/>
      <c r="CG381" s="167"/>
      <c r="CH381" s="167"/>
      <c r="CI381" s="167"/>
      <c r="CJ381" s="167"/>
      <c r="CK381" s="167"/>
      <c r="CL381" s="167"/>
      <c r="CM381" s="167"/>
      <c r="CN381" s="167"/>
      <c r="CO381" s="167"/>
      <c r="CP381" s="167"/>
      <c r="CQ381" s="167"/>
      <c r="CR381" s="167"/>
      <c r="CS381" s="167"/>
      <c r="CT381" s="167"/>
      <c r="CU381" s="167"/>
      <c r="CV381" s="167"/>
      <c r="CW381" s="167"/>
      <c r="CX381" s="167"/>
      <c r="CY381" s="167"/>
      <c r="CZ381" s="167"/>
      <c r="DA381" s="167"/>
      <c r="DB381" s="167"/>
      <c r="DC381" s="167"/>
      <c r="DD381" s="167"/>
      <c r="DE381" s="167"/>
      <c r="DF381" s="167"/>
      <c r="DG381" s="167"/>
      <c r="DH381" s="167"/>
      <c r="DI381" s="167"/>
      <c r="DJ381" s="167"/>
      <c r="DK381" s="167"/>
      <c r="DL381" s="167"/>
      <c r="DM381" s="167"/>
      <c r="DN381" s="167"/>
      <c r="DO381" s="167"/>
      <c r="DP381" s="167"/>
      <c r="DQ381" s="167"/>
      <c r="DR381" s="167"/>
    </row>
    <row r="382" spans="1:122" s="64" customFormat="1" ht="19.5" customHeight="1" x14ac:dyDescent="0.25">
      <c r="A382" s="281" t="s">
        <v>90</v>
      </c>
      <c r="B382" s="282"/>
      <c r="C382" s="282"/>
      <c r="D382" s="283"/>
      <c r="E382" s="283"/>
      <c r="F382" s="284"/>
      <c r="G382" s="282"/>
      <c r="H382" s="282"/>
      <c r="I382" s="282"/>
      <c r="J382" s="282"/>
      <c r="K382" s="216"/>
      <c r="L382" s="216"/>
      <c r="M382" s="216"/>
      <c r="N382" s="216"/>
      <c r="O382" s="216"/>
      <c r="P382" s="216"/>
      <c r="Q382" s="216"/>
      <c r="R382" s="216"/>
      <c r="S382" s="216"/>
      <c r="T382" s="216"/>
      <c r="U382" s="216"/>
      <c r="V382" s="216"/>
      <c r="W382" s="216"/>
      <c r="X382" s="216"/>
      <c r="Y382" s="216"/>
      <c r="Z382" s="216"/>
      <c r="AA382" s="216"/>
      <c r="AB382" s="216"/>
      <c r="AC382" s="216"/>
      <c r="AD382" s="216"/>
      <c r="AE382" s="216"/>
      <c r="AF382" s="216"/>
      <c r="AG382" s="216"/>
      <c r="AH382" s="216"/>
      <c r="AI382" s="216"/>
      <c r="AJ382" s="216"/>
      <c r="AK382" s="216"/>
      <c r="AL382" s="216"/>
      <c r="AM382" s="216"/>
      <c r="AN382" s="216"/>
      <c r="AO382" s="216"/>
      <c r="AP382" s="216"/>
      <c r="AQ382" s="216"/>
      <c r="AR382" s="216"/>
      <c r="AS382" s="216"/>
      <c r="AT382" s="216"/>
      <c r="AU382" s="216"/>
      <c r="AV382" s="216"/>
      <c r="AW382" s="216"/>
      <c r="AX382" s="216"/>
      <c r="AY382" s="216"/>
      <c r="AZ382" s="216"/>
      <c r="BA382" s="216"/>
      <c r="BB382" s="216"/>
      <c r="BC382" s="216"/>
      <c r="BD382" s="216"/>
      <c r="BE382" s="216"/>
      <c r="BF382" s="216"/>
      <c r="BG382" s="216"/>
      <c r="BH382" s="216"/>
      <c r="BI382" s="216"/>
      <c r="BJ382" s="216"/>
      <c r="BK382" s="216"/>
      <c r="BL382" s="216"/>
      <c r="BM382" s="216"/>
      <c r="BN382" s="216"/>
      <c r="BO382" s="216"/>
      <c r="BP382" s="216"/>
      <c r="BQ382" s="216"/>
      <c r="BR382" s="216"/>
      <c r="BS382" s="216"/>
      <c r="BT382" s="216"/>
      <c r="BU382" s="216"/>
      <c r="BV382" s="216"/>
      <c r="BW382" s="216"/>
      <c r="BX382" s="216"/>
      <c r="BY382" s="216"/>
      <c r="BZ382" s="216"/>
      <c r="CA382" s="216"/>
      <c r="CB382" s="216"/>
      <c r="CC382" s="216"/>
      <c r="CD382" s="216"/>
      <c r="CE382" s="216"/>
      <c r="CF382" s="216"/>
      <c r="CG382" s="216"/>
      <c r="CH382" s="216"/>
      <c r="CI382" s="216"/>
      <c r="CJ382" s="216"/>
      <c r="CK382" s="216"/>
      <c r="CL382" s="216"/>
      <c r="CM382" s="216"/>
      <c r="CN382" s="216"/>
      <c r="CO382" s="216"/>
      <c r="CP382" s="216"/>
      <c r="CQ382" s="216"/>
      <c r="CR382" s="216"/>
      <c r="CS382" s="216"/>
      <c r="CT382" s="216"/>
      <c r="CU382" s="216"/>
      <c r="CV382" s="216"/>
      <c r="CW382" s="216"/>
      <c r="CX382" s="216"/>
      <c r="CY382" s="216"/>
      <c r="CZ382" s="216"/>
      <c r="DA382" s="216"/>
      <c r="DB382" s="216"/>
      <c r="DC382" s="216"/>
      <c r="DD382" s="216"/>
      <c r="DE382" s="216"/>
      <c r="DF382" s="216"/>
      <c r="DG382" s="216"/>
      <c r="DH382" s="216"/>
      <c r="DI382" s="216"/>
      <c r="DJ382" s="216"/>
      <c r="DK382" s="216"/>
      <c r="DL382" s="216"/>
      <c r="DM382" s="216"/>
      <c r="DN382" s="216"/>
      <c r="DO382" s="216"/>
      <c r="DP382" s="216"/>
      <c r="DQ382" s="216"/>
      <c r="DR382" s="216"/>
    </row>
    <row r="383" spans="1:122" s="73" customFormat="1" ht="8.25" customHeight="1" x14ac:dyDescent="0.25">
      <c r="A383" s="377"/>
      <c r="B383" s="218"/>
      <c r="C383" s="218"/>
      <c r="D383" s="378"/>
      <c r="E383" s="378"/>
      <c r="F383" s="379"/>
      <c r="G383" s="218"/>
      <c r="H383" s="218"/>
      <c r="I383" s="218"/>
      <c r="J383" s="218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  <c r="AA383" s="217"/>
      <c r="AB383" s="217"/>
      <c r="AC383" s="217"/>
      <c r="AD383" s="217"/>
      <c r="AE383" s="217"/>
      <c r="AF383" s="217"/>
      <c r="AG383" s="217"/>
      <c r="AH383" s="217"/>
      <c r="AI383" s="217"/>
      <c r="AJ383" s="217"/>
      <c r="AK383" s="217"/>
      <c r="AL383" s="217"/>
      <c r="AM383" s="217"/>
      <c r="AN383" s="217"/>
      <c r="AO383" s="217"/>
      <c r="AP383" s="217"/>
      <c r="AQ383" s="217"/>
      <c r="AR383" s="217"/>
      <c r="AS383" s="217"/>
      <c r="AT383" s="217"/>
      <c r="AU383" s="217"/>
      <c r="AV383" s="217"/>
      <c r="AW383" s="217"/>
      <c r="AX383" s="217"/>
      <c r="AY383" s="217"/>
      <c r="AZ383" s="217"/>
      <c r="BA383" s="217"/>
      <c r="BB383" s="217"/>
      <c r="BC383" s="217"/>
      <c r="BD383" s="217"/>
      <c r="BE383" s="217"/>
      <c r="BF383" s="217"/>
      <c r="BG383" s="217"/>
      <c r="BH383" s="217"/>
      <c r="BI383" s="217"/>
      <c r="BJ383" s="217"/>
      <c r="BK383" s="217"/>
      <c r="BL383" s="217"/>
      <c r="BM383" s="217"/>
      <c r="BN383" s="217"/>
      <c r="BO383" s="217"/>
      <c r="BP383" s="217"/>
      <c r="BQ383" s="217"/>
      <c r="BR383" s="217"/>
      <c r="BS383" s="217"/>
      <c r="BT383" s="217"/>
      <c r="BU383" s="217"/>
      <c r="BV383" s="217"/>
      <c r="BW383" s="217"/>
      <c r="BX383" s="217"/>
      <c r="BY383" s="217"/>
      <c r="BZ383" s="217"/>
      <c r="CA383" s="217"/>
      <c r="CB383" s="217"/>
      <c r="CC383" s="217"/>
      <c r="CD383" s="217"/>
      <c r="CE383" s="217"/>
      <c r="CF383" s="217"/>
      <c r="CG383" s="217"/>
      <c r="CH383" s="217"/>
      <c r="CI383" s="217"/>
      <c r="CJ383" s="217"/>
      <c r="CK383" s="217"/>
      <c r="CL383" s="217"/>
      <c r="CM383" s="217"/>
      <c r="CN383" s="217"/>
      <c r="CO383" s="217"/>
      <c r="CP383" s="217"/>
      <c r="CQ383" s="217"/>
      <c r="CR383" s="217"/>
      <c r="CS383" s="217"/>
      <c r="CT383" s="217"/>
      <c r="CU383" s="217"/>
      <c r="CV383" s="217"/>
      <c r="CW383" s="217"/>
      <c r="CX383" s="217"/>
      <c r="CY383" s="217"/>
      <c r="CZ383" s="217"/>
      <c r="DA383" s="217"/>
      <c r="DB383" s="217"/>
      <c r="DC383" s="217"/>
      <c r="DD383" s="217"/>
      <c r="DE383" s="217"/>
      <c r="DF383" s="217"/>
      <c r="DG383" s="217"/>
      <c r="DH383" s="217"/>
      <c r="DI383" s="217"/>
      <c r="DJ383" s="217"/>
      <c r="DK383" s="217"/>
      <c r="DL383" s="217"/>
      <c r="DM383" s="217"/>
      <c r="DN383" s="217"/>
      <c r="DO383" s="217"/>
      <c r="DP383" s="217"/>
      <c r="DQ383" s="217"/>
      <c r="DR383" s="217"/>
    </row>
    <row r="384" spans="1:122" s="73" customFormat="1" ht="19.5" customHeight="1" x14ac:dyDescent="0.25">
      <c r="A384" s="377"/>
      <c r="B384" s="218"/>
      <c r="C384" s="218"/>
      <c r="D384" s="380" t="str">
        <f>D360</f>
        <v>2022-23</v>
      </c>
      <c r="E384" s="380" t="str">
        <f>F360</f>
        <v>2023-24</v>
      </c>
      <c r="F384" s="380"/>
      <c r="G384" s="217"/>
      <c r="H384" s="380"/>
      <c r="I384" s="217"/>
      <c r="J384" s="380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  <c r="AA384" s="217"/>
      <c r="AB384" s="217"/>
      <c r="AC384" s="217"/>
      <c r="AD384" s="217"/>
      <c r="AE384" s="217"/>
      <c r="AF384" s="217"/>
      <c r="AG384" s="217"/>
      <c r="AH384" s="217"/>
      <c r="AI384" s="217"/>
      <c r="AJ384" s="217"/>
      <c r="AK384" s="217"/>
      <c r="AL384" s="217"/>
      <c r="AM384" s="217"/>
      <c r="AN384" s="217"/>
      <c r="AO384" s="217"/>
      <c r="AP384" s="217"/>
      <c r="AQ384" s="217"/>
      <c r="AR384" s="217"/>
      <c r="AS384" s="217"/>
      <c r="AT384" s="217"/>
      <c r="AU384" s="217"/>
      <c r="AV384" s="217"/>
      <c r="AW384" s="217"/>
      <c r="AX384" s="217"/>
      <c r="AY384" s="217"/>
      <c r="AZ384" s="217"/>
      <c r="BA384" s="217"/>
      <c r="BB384" s="217"/>
      <c r="BC384" s="217"/>
      <c r="BD384" s="217"/>
      <c r="BE384" s="217"/>
      <c r="BF384" s="217"/>
      <c r="BG384" s="217"/>
      <c r="BH384" s="217"/>
      <c r="BI384" s="217"/>
      <c r="BJ384" s="217"/>
      <c r="BK384" s="217"/>
      <c r="BL384" s="217"/>
      <c r="BM384" s="217"/>
      <c r="BN384" s="217"/>
      <c r="BO384" s="217"/>
      <c r="BP384" s="217"/>
      <c r="BQ384" s="217"/>
      <c r="BR384" s="217"/>
      <c r="BS384" s="217"/>
      <c r="BT384" s="217"/>
      <c r="BU384" s="217"/>
      <c r="BV384" s="217"/>
      <c r="BW384" s="217"/>
      <c r="BX384" s="217"/>
      <c r="BY384" s="217"/>
      <c r="BZ384" s="217"/>
      <c r="CA384" s="217"/>
      <c r="CB384" s="217"/>
      <c r="CC384" s="217"/>
      <c r="CD384" s="217"/>
      <c r="CE384" s="217"/>
      <c r="CF384" s="217"/>
      <c r="CG384" s="217"/>
      <c r="CH384" s="217"/>
      <c r="CI384" s="217"/>
      <c r="CJ384" s="217"/>
      <c r="CK384" s="217"/>
      <c r="CL384" s="217"/>
      <c r="CM384" s="217"/>
      <c r="CN384" s="217"/>
      <c r="CO384" s="217"/>
      <c r="CP384" s="217"/>
      <c r="CQ384" s="217"/>
      <c r="CR384" s="217"/>
      <c r="CS384" s="217"/>
      <c r="CT384" s="217"/>
      <c r="CU384" s="217"/>
      <c r="CV384" s="217"/>
      <c r="CW384" s="217"/>
      <c r="CX384" s="217"/>
      <c r="CY384" s="217"/>
      <c r="CZ384" s="217"/>
      <c r="DA384" s="217"/>
      <c r="DB384" s="217"/>
      <c r="DC384" s="217"/>
      <c r="DD384" s="217"/>
      <c r="DE384" s="217"/>
      <c r="DF384" s="217"/>
      <c r="DG384" s="217"/>
      <c r="DH384" s="217"/>
      <c r="DI384" s="217"/>
      <c r="DJ384" s="217"/>
      <c r="DK384" s="217"/>
      <c r="DL384" s="217"/>
      <c r="DM384" s="217"/>
      <c r="DN384" s="217"/>
      <c r="DO384" s="217"/>
      <c r="DP384" s="217"/>
      <c r="DQ384" s="217"/>
      <c r="DR384" s="217"/>
    </row>
    <row r="385" spans="1:122" ht="41" x14ac:dyDescent="0.3">
      <c r="A385" s="239"/>
      <c r="B385" s="381" t="s">
        <v>91</v>
      </c>
      <c r="C385" s="382">
        <f>Data!C140</f>
        <v>5015157.68</v>
      </c>
      <c r="D385" s="365" t="s">
        <v>92</v>
      </c>
      <c r="E385" s="365" t="s">
        <v>92</v>
      </c>
      <c r="F385" s="213"/>
      <c r="G385" s="155"/>
      <c r="H385" s="383"/>
      <c r="I385" s="155"/>
      <c r="J385" s="213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  <c r="AC385" s="155"/>
      <c r="AD385" s="155"/>
      <c r="AE385" s="155"/>
      <c r="AF385" s="155"/>
      <c r="AG385" s="155"/>
      <c r="AH385" s="155"/>
      <c r="AI385" s="155"/>
      <c r="AJ385" s="155"/>
      <c r="AK385" s="155"/>
      <c r="AL385" s="155"/>
      <c r="AM385" s="155"/>
      <c r="AN385" s="155"/>
      <c r="AO385" s="155"/>
      <c r="AP385" s="155"/>
      <c r="AQ385" s="155"/>
      <c r="AR385" s="155"/>
      <c r="AS385" s="155"/>
      <c r="AT385" s="155"/>
      <c r="AU385" s="155"/>
      <c r="AV385" s="155"/>
      <c r="AW385" s="155"/>
      <c r="AX385" s="155"/>
      <c r="AY385" s="155"/>
      <c r="AZ385" s="155"/>
      <c r="BA385" s="155"/>
      <c r="BB385" s="155"/>
      <c r="BC385" s="155"/>
      <c r="BD385" s="155"/>
      <c r="BE385" s="155"/>
      <c r="BF385" s="155"/>
      <c r="BG385" s="155"/>
      <c r="BH385" s="155"/>
      <c r="BI385" s="155"/>
      <c r="BJ385" s="155"/>
      <c r="BK385" s="155"/>
      <c r="BL385" s="155"/>
      <c r="BM385" s="155"/>
      <c r="BN385" s="155"/>
      <c r="BO385" s="155"/>
      <c r="BP385" s="155"/>
      <c r="BQ385" s="155"/>
      <c r="BR385" s="155"/>
      <c r="BS385" s="155"/>
      <c r="BT385" s="155"/>
      <c r="BU385" s="155"/>
      <c r="BV385" s="155"/>
      <c r="BW385" s="155"/>
      <c r="BX385" s="155"/>
      <c r="BY385" s="155"/>
      <c r="BZ385" s="155"/>
      <c r="CA385" s="155"/>
      <c r="CB385" s="155"/>
      <c r="CC385" s="155"/>
      <c r="CD385" s="155"/>
      <c r="CE385" s="155"/>
      <c r="CF385" s="155"/>
      <c r="CG385" s="155"/>
      <c r="CH385" s="155"/>
      <c r="CI385" s="155"/>
      <c r="CJ385" s="155"/>
      <c r="CK385" s="155"/>
      <c r="CL385" s="155"/>
      <c r="CM385" s="155"/>
      <c r="CN385" s="155"/>
      <c r="CO385" s="155"/>
      <c r="CP385" s="155"/>
      <c r="CQ385" s="155"/>
      <c r="CR385" s="155"/>
      <c r="CS385" s="155"/>
      <c r="CT385" s="155"/>
      <c r="CU385" s="155"/>
      <c r="CV385" s="155"/>
      <c r="CW385" s="155"/>
      <c r="CX385" s="155"/>
      <c r="CY385" s="155"/>
      <c r="CZ385" s="155"/>
      <c r="DA385" s="155"/>
      <c r="DB385" s="155"/>
      <c r="DC385" s="155"/>
      <c r="DD385" s="155"/>
      <c r="DE385" s="155"/>
      <c r="DF385" s="155"/>
      <c r="DG385" s="155"/>
      <c r="DH385" s="155"/>
      <c r="DI385" s="155"/>
      <c r="DJ385" s="155"/>
      <c r="DK385" s="155"/>
      <c r="DL385" s="155"/>
      <c r="DM385" s="155"/>
      <c r="DN385" s="155"/>
      <c r="DO385" s="155"/>
      <c r="DP385" s="155"/>
      <c r="DQ385" s="155"/>
      <c r="DR385" s="155"/>
    </row>
    <row r="386" spans="1:122" ht="17.149999999999999" customHeight="1" x14ac:dyDescent="0.3">
      <c r="A386" s="239"/>
      <c r="B386" s="384"/>
      <c r="C386" s="384" t="s">
        <v>93</v>
      </c>
      <c r="D386" s="385">
        <f>Data!C141</f>
        <v>2696552.5300000007</v>
      </c>
      <c r="E386" s="385">
        <f>Data!D141</f>
        <v>0</v>
      </c>
      <c r="F386" s="386"/>
      <c r="G386" s="175"/>
      <c r="H386" s="387"/>
      <c r="I386" s="155"/>
      <c r="J386" s="386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  <c r="AD386" s="155"/>
      <c r="AE386" s="155"/>
      <c r="AF386" s="155"/>
      <c r="AG386" s="155"/>
      <c r="AH386" s="155"/>
      <c r="AI386" s="155"/>
      <c r="AJ386" s="155"/>
      <c r="AK386" s="155"/>
      <c r="AL386" s="155"/>
      <c r="AM386" s="155"/>
      <c r="AN386" s="155"/>
      <c r="AO386" s="155"/>
      <c r="AP386" s="155"/>
      <c r="AQ386" s="155"/>
      <c r="AR386" s="155"/>
      <c r="AS386" s="155"/>
      <c r="AT386" s="155"/>
      <c r="AU386" s="155"/>
      <c r="AV386" s="155"/>
      <c r="AW386" s="155"/>
      <c r="AX386" s="155"/>
      <c r="AY386" s="155"/>
      <c r="AZ386" s="155"/>
      <c r="BA386" s="155"/>
      <c r="BB386" s="155"/>
      <c r="BC386" s="155"/>
      <c r="BD386" s="155"/>
      <c r="BE386" s="155"/>
      <c r="BF386" s="155"/>
      <c r="BG386" s="155"/>
      <c r="BH386" s="155"/>
      <c r="BI386" s="155"/>
      <c r="BJ386" s="155"/>
      <c r="BK386" s="155"/>
      <c r="BL386" s="155"/>
      <c r="BM386" s="155"/>
      <c r="BN386" s="155"/>
      <c r="BO386" s="155"/>
      <c r="BP386" s="155"/>
      <c r="BQ386" s="155"/>
      <c r="BR386" s="155"/>
      <c r="BS386" s="155"/>
      <c r="BT386" s="155"/>
      <c r="BU386" s="155"/>
      <c r="BV386" s="155"/>
      <c r="BW386" s="155"/>
      <c r="BX386" s="155"/>
      <c r="BY386" s="155"/>
      <c r="BZ386" s="155"/>
      <c r="CA386" s="155"/>
      <c r="CB386" s="155"/>
      <c r="CC386" s="155"/>
      <c r="CD386" s="155"/>
      <c r="CE386" s="155"/>
      <c r="CF386" s="155"/>
      <c r="CG386" s="155"/>
      <c r="CH386" s="155"/>
      <c r="CI386" s="155"/>
      <c r="CJ386" s="155"/>
      <c r="CK386" s="155"/>
      <c r="CL386" s="155"/>
      <c r="CM386" s="155"/>
      <c r="CN386" s="155"/>
      <c r="CO386" s="155"/>
      <c r="CP386" s="155"/>
      <c r="CQ386" s="155"/>
      <c r="CR386" s="155"/>
      <c r="CS386" s="155"/>
      <c r="CT386" s="155"/>
      <c r="CU386" s="155"/>
      <c r="CV386" s="155"/>
      <c r="CW386" s="155"/>
      <c r="CX386" s="155"/>
      <c r="CY386" s="155"/>
      <c r="CZ386" s="155"/>
      <c r="DA386" s="155"/>
      <c r="DB386" s="155"/>
      <c r="DC386" s="155"/>
      <c r="DD386" s="155"/>
      <c r="DE386" s="155"/>
      <c r="DF386" s="155"/>
      <c r="DG386" s="155"/>
      <c r="DH386" s="155"/>
      <c r="DI386" s="155"/>
      <c r="DJ386" s="155"/>
      <c r="DK386" s="155"/>
      <c r="DL386" s="155"/>
      <c r="DM386" s="155"/>
      <c r="DN386" s="155"/>
      <c r="DO386" s="155"/>
      <c r="DP386" s="155"/>
      <c r="DQ386" s="155"/>
      <c r="DR386" s="155"/>
    </row>
    <row r="387" spans="1:122" ht="17.149999999999999" customHeight="1" x14ac:dyDescent="0.3">
      <c r="A387" s="239"/>
      <c r="B387" s="326"/>
      <c r="C387" s="326" t="s">
        <v>94</v>
      </c>
      <c r="D387" s="385">
        <f>Data!C142</f>
        <v>1205674.0200000003</v>
      </c>
      <c r="E387" s="385">
        <f>Data!D142</f>
        <v>0</v>
      </c>
      <c r="F387" s="386"/>
      <c r="G387" s="175"/>
      <c r="H387" s="387"/>
      <c r="I387" s="155"/>
      <c r="J387" s="386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  <c r="AD387" s="155"/>
      <c r="AE387" s="155"/>
      <c r="AF387" s="155"/>
      <c r="AG387" s="155"/>
      <c r="AH387" s="155"/>
      <c r="AI387" s="155"/>
      <c r="AJ387" s="155"/>
      <c r="AK387" s="155"/>
      <c r="AL387" s="155"/>
      <c r="AM387" s="155"/>
      <c r="AN387" s="155"/>
      <c r="AO387" s="155"/>
      <c r="AP387" s="155"/>
      <c r="AQ387" s="155"/>
      <c r="AR387" s="155"/>
      <c r="AS387" s="155"/>
      <c r="AT387" s="155"/>
      <c r="AU387" s="155"/>
      <c r="AV387" s="155"/>
      <c r="AW387" s="155"/>
      <c r="AX387" s="155"/>
      <c r="AY387" s="155"/>
      <c r="AZ387" s="155"/>
      <c r="BA387" s="155"/>
      <c r="BB387" s="155"/>
      <c r="BC387" s="155"/>
      <c r="BD387" s="155"/>
      <c r="BE387" s="155"/>
      <c r="BF387" s="155"/>
      <c r="BG387" s="155"/>
      <c r="BH387" s="155"/>
      <c r="BI387" s="155"/>
      <c r="BJ387" s="155"/>
      <c r="BK387" s="155"/>
      <c r="BL387" s="155"/>
      <c r="BM387" s="155"/>
      <c r="BN387" s="155"/>
      <c r="BO387" s="155"/>
      <c r="BP387" s="155"/>
      <c r="BQ387" s="155"/>
      <c r="BR387" s="155"/>
      <c r="BS387" s="155"/>
      <c r="BT387" s="155"/>
      <c r="BU387" s="155"/>
      <c r="BV387" s="155"/>
      <c r="BW387" s="155"/>
      <c r="BX387" s="155"/>
      <c r="BY387" s="155"/>
      <c r="BZ387" s="155"/>
      <c r="CA387" s="155"/>
      <c r="CB387" s="155"/>
      <c r="CC387" s="155"/>
      <c r="CD387" s="155"/>
      <c r="CE387" s="155"/>
      <c r="CF387" s="155"/>
      <c r="CG387" s="155"/>
      <c r="CH387" s="155"/>
      <c r="CI387" s="155"/>
      <c r="CJ387" s="155"/>
      <c r="CK387" s="155"/>
      <c r="CL387" s="155"/>
      <c r="CM387" s="155"/>
      <c r="CN387" s="155"/>
      <c r="CO387" s="155"/>
      <c r="CP387" s="155"/>
      <c r="CQ387" s="155"/>
      <c r="CR387" s="155"/>
      <c r="CS387" s="155"/>
      <c r="CT387" s="155"/>
      <c r="CU387" s="155"/>
      <c r="CV387" s="155"/>
      <c r="CW387" s="155"/>
      <c r="CX387" s="155"/>
      <c r="CY387" s="155"/>
      <c r="CZ387" s="155"/>
      <c r="DA387" s="155"/>
      <c r="DB387" s="155"/>
      <c r="DC387" s="155"/>
      <c r="DD387" s="155"/>
      <c r="DE387" s="155"/>
      <c r="DF387" s="155"/>
      <c r="DG387" s="155"/>
      <c r="DH387" s="155"/>
      <c r="DI387" s="155"/>
      <c r="DJ387" s="155"/>
      <c r="DK387" s="155"/>
      <c r="DL387" s="155"/>
      <c r="DM387" s="155"/>
      <c r="DN387" s="155"/>
      <c r="DO387" s="155"/>
      <c r="DP387" s="155"/>
      <c r="DQ387" s="155"/>
      <c r="DR387" s="155"/>
    </row>
    <row r="388" spans="1:122" ht="17.149999999999999" customHeight="1" x14ac:dyDescent="0.3">
      <c r="A388" s="239"/>
      <c r="B388" s="326"/>
      <c r="C388" s="326" t="s">
        <v>95</v>
      </c>
      <c r="D388" s="385">
        <f>Data!C143</f>
        <v>138092.37000000011</v>
      </c>
      <c r="E388" s="385">
        <f>Data!D143</f>
        <v>0</v>
      </c>
      <c r="F388" s="386"/>
      <c r="G388" s="175"/>
      <c r="H388" s="387"/>
      <c r="I388" s="155"/>
      <c r="J388" s="386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5"/>
      <c r="AE388" s="155"/>
      <c r="AF388" s="155"/>
      <c r="AG388" s="155"/>
      <c r="AH388" s="155"/>
      <c r="AI388" s="155"/>
      <c r="AJ388" s="155"/>
      <c r="AK388" s="155"/>
      <c r="AL388" s="155"/>
      <c r="AM388" s="155"/>
      <c r="AN388" s="155"/>
      <c r="AO388" s="155"/>
      <c r="AP388" s="155"/>
      <c r="AQ388" s="155"/>
      <c r="AR388" s="155"/>
      <c r="AS388" s="155"/>
      <c r="AT388" s="155"/>
      <c r="AU388" s="155"/>
      <c r="AV388" s="155"/>
      <c r="AW388" s="155"/>
      <c r="AX388" s="155"/>
      <c r="AY388" s="155"/>
      <c r="AZ388" s="155"/>
      <c r="BA388" s="155"/>
      <c r="BB388" s="155"/>
      <c r="BC388" s="155"/>
      <c r="BD388" s="155"/>
      <c r="BE388" s="155"/>
      <c r="BF388" s="155"/>
      <c r="BG388" s="155"/>
      <c r="BH388" s="155"/>
      <c r="BI388" s="155"/>
      <c r="BJ388" s="155"/>
      <c r="BK388" s="155"/>
      <c r="BL388" s="155"/>
      <c r="BM388" s="155"/>
      <c r="BN388" s="155"/>
      <c r="BO388" s="155"/>
      <c r="BP388" s="155"/>
      <c r="BQ388" s="155"/>
      <c r="BR388" s="155"/>
      <c r="BS388" s="155"/>
      <c r="BT388" s="155"/>
      <c r="BU388" s="155"/>
      <c r="BV388" s="155"/>
      <c r="BW388" s="155"/>
      <c r="BX388" s="155"/>
      <c r="BY388" s="155"/>
      <c r="BZ388" s="155"/>
      <c r="CA388" s="155"/>
      <c r="CB388" s="155"/>
      <c r="CC388" s="155"/>
      <c r="CD388" s="155"/>
      <c r="CE388" s="155"/>
      <c r="CF388" s="155"/>
      <c r="CG388" s="155"/>
      <c r="CH388" s="155"/>
      <c r="CI388" s="155"/>
      <c r="CJ388" s="155"/>
      <c r="CK388" s="155"/>
      <c r="CL388" s="155"/>
      <c r="CM388" s="155"/>
      <c r="CN388" s="155"/>
      <c r="CO388" s="155"/>
      <c r="CP388" s="155"/>
      <c r="CQ388" s="155"/>
      <c r="CR388" s="155"/>
      <c r="CS388" s="155"/>
      <c r="CT388" s="155"/>
      <c r="CU388" s="155"/>
      <c r="CV388" s="155"/>
      <c r="CW388" s="155"/>
      <c r="CX388" s="155"/>
      <c r="CY388" s="155"/>
      <c r="CZ388" s="155"/>
      <c r="DA388" s="155"/>
      <c r="DB388" s="155"/>
      <c r="DC388" s="155"/>
      <c r="DD388" s="155"/>
      <c r="DE388" s="155"/>
      <c r="DF388" s="155"/>
      <c r="DG388" s="155"/>
      <c r="DH388" s="155"/>
      <c r="DI388" s="155"/>
      <c r="DJ388" s="155"/>
      <c r="DK388" s="155"/>
      <c r="DL388" s="155"/>
      <c r="DM388" s="155"/>
      <c r="DN388" s="155"/>
      <c r="DO388" s="155"/>
      <c r="DP388" s="155"/>
      <c r="DQ388" s="155"/>
      <c r="DR388" s="155"/>
    </row>
    <row r="389" spans="1:122" ht="17.149999999999999" customHeight="1" x14ac:dyDescent="0.3">
      <c r="A389" s="239"/>
      <c r="B389" s="326"/>
      <c r="C389" s="326" t="s">
        <v>96</v>
      </c>
      <c r="D389" s="385">
        <f>Data!C144</f>
        <v>479781.49000000022</v>
      </c>
      <c r="E389" s="385">
        <f>Data!D144</f>
        <v>0</v>
      </c>
      <c r="F389" s="386"/>
      <c r="G389" s="175"/>
      <c r="H389" s="387"/>
      <c r="I389" s="155"/>
      <c r="J389" s="386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55"/>
      <c r="AI389" s="155"/>
      <c r="AJ389" s="155"/>
      <c r="AK389" s="155"/>
      <c r="AL389" s="155"/>
      <c r="AM389" s="155"/>
      <c r="AN389" s="155"/>
      <c r="AO389" s="155"/>
      <c r="AP389" s="155"/>
      <c r="AQ389" s="155"/>
      <c r="AR389" s="155"/>
      <c r="AS389" s="155"/>
      <c r="AT389" s="155"/>
      <c r="AU389" s="155"/>
      <c r="AV389" s="155"/>
      <c r="AW389" s="155"/>
      <c r="AX389" s="155"/>
      <c r="AY389" s="155"/>
      <c r="AZ389" s="155"/>
      <c r="BA389" s="155"/>
      <c r="BB389" s="155"/>
      <c r="BC389" s="155"/>
      <c r="BD389" s="155"/>
      <c r="BE389" s="155"/>
      <c r="BF389" s="155"/>
      <c r="BG389" s="155"/>
      <c r="BH389" s="155"/>
      <c r="BI389" s="155"/>
      <c r="BJ389" s="155"/>
      <c r="BK389" s="155"/>
      <c r="BL389" s="155"/>
      <c r="BM389" s="155"/>
      <c r="BN389" s="155"/>
      <c r="BO389" s="155"/>
      <c r="BP389" s="155"/>
      <c r="BQ389" s="155"/>
      <c r="BR389" s="155"/>
      <c r="BS389" s="155"/>
      <c r="BT389" s="155"/>
      <c r="BU389" s="155"/>
      <c r="BV389" s="155"/>
      <c r="BW389" s="155"/>
      <c r="BX389" s="155"/>
      <c r="BY389" s="155"/>
      <c r="BZ389" s="155"/>
      <c r="CA389" s="155"/>
      <c r="CB389" s="155"/>
      <c r="CC389" s="155"/>
      <c r="CD389" s="155"/>
      <c r="CE389" s="155"/>
      <c r="CF389" s="155"/>
      <c r="CG389" s="155"/>
      <c r="CH389" s="155"/>
      <c r="CI389" s="155"/>
      <c r="CJ389" s="155"/>
      <c r="CK389" s="155"/>
      <c r="CL389" s="155"/>
      <c r="CM389" s="155"/>
      <c r="CN389" s="155"/>
      <c r="CO389" s="155"/>
      <c r="CP389" s="155"/>
      <c r="CQ389" s="155"/>
      <c r="CR389" s="155"/>
      <c r="CS389" s="155"/>
      <c r="CT389" s="155"/>
      <c r="CU389" s="155"/>
      <c r="CV389" s="155"/>
      <c r="CW389" s="155"/>
      <c r="CX389" s="155"/>
      <c r="CY389" s="155"/>
      <c r="CZ389" s="155"/>
      <c r="DA389" s="155"/>
      <c r="DB389" s="155"/>
      <c r="DC389" s="155"/>
      <c r="DD389" s="155"/>
      <c r="DE389" s="155"/>
      <c r="DF389" s="155"/>
      <c r="DG389" s="155"/>
      <c r="DH389" s="155"/>
      <c r="DI389" s="155"/>
      <c r="DJ389" s="155"/>
      <c r="DK389" s="155"/>
      <c r="DL389" s="155"/>
      <c r="DM389" s="155"/>
      <c r="DN389" s="155"/>
      <c r="DO389" s="155"/>
      <c r="DP389" s="155"/>
      <c r="DQ389" s="155"/>
      <c r="DR389" s="155"/>
    </row>
    <row r="390" spans="1:122" ht="17.149999999999999" customHeight="1" x14ac:dyDescent="0.3">
      <c r="A390" s="239"/>
      <c r="B390" s="326"/>
      <c r="C390" s="326" t="s">
        <v>97</v>
      </c>
      <c r="D390" s="385">
        <f>Data!C145</f>
        <v>268671.62000000058</v>
      </c>
      <c r="E390" s="385">
        <f>Data!D145</f>
        <v>0</v>
      </c>
      <c r="F390" s="386"/>
      <c r="G390" s="175"/>
      <c r="H390" s="387"/>
      <c r="I390" s="155"/>
      <c r="J390" s="386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  <c r="AD390" s="155"/>
      <c r="AE390" s="155"/>
      <c r="AF390" s="155"/>
      <c r="AG390" s="155"/>
      <c r="AH390" s="155"/>
      <c r="AI390" s="155"/>
      <c r="AJ390" s="155"/>
      <c r="AK390" s="155"/>
      <c r="AL390" s="155"/>
      <c r="AM390" s="155"/>
      <c r="AN390" s="155"/>
      <c r="AO390" s="155"/>
      <c r="AP390" s="155"/>
      <c r="AQ390" s="155"/>
      <c r="AR390" s="155"/>
      <c r="AS390" s="155"/>
      <c r="AT390" s="155"/>
      <c r="AU390" s="155"/>
      <c r="AV390" s="155"/>
      <c r="AW390" s="155"/>
      <c r="AX390" s="155"/>
      <c r="AY390" s="155"/>
      <c r="AZ390" s="155"/>
      <c r="BA390" s="155"/>
      <c r="BB390" s="155"/>
      <c r="BC390" s="155"/>
      <c r="BD390" s="155"/>
      <c r="BE390" s="155"/>
      <c r="BF390" s="155"/>
      <c r="BG390" s="155"/>
      <c r="BH390" s="155"/>
      <c r="BI390" s="155"/>
      <c r="BJ390" s="155"/>
      <c r="BK390" s="155"/>
      <c r="BL390" s="155"/>
      <c r="BM390" s="155"/>
      <c r="BN390" s="155"/>
      <c r="BO390" s="155"/>
      <c r="BP390" s="155"/>
      <c r="BQ390" s="155"/>
      <c r="BR390" s="155"/>
      <c r="BS390" s="155"/>
      <c r="BT390" s="155"/>
      <c r="BU390" s="155"/>
      <c r="BV390" s="155"/>
      <c r="BW390" s="155"/>
      <c r="BX390" s="155"/>
      <c r="BY390" s="155"/>
      <c r="BZ390" s="155"/>
      <c r="CA390" s="155"/>
      <c r="CB390" s="155"/>
      <c r="CC390" s="155"/>
      <c r="CD390" s="155"/>
      <c r="CE390" s="155"/>
      <c r="CF390" s="155"/>
      <c r="CG390" s="155"/>
      <c r="CH390" s="155"/>
      <c r="CI390" s="155"/>
      <c r="CJ390" s="155"/>
      <c r="CK390" s="155"/>
      <c r="CL390" s="155"/>
      <c r="CM390" s="155"/>
      <c r="CN390" s="155"/>
      <c r="CO390" s="155"/>
      <c r="CP390" s="155"/>
      <c r="CQ390" s="155"/>
      <c r="CR390" s="155"/>
      <c r="CS390" s="155"/>
      <c r="CT390" s="155"/>
      <c r="CU390" s="155"/>
      <c r="CV390" s="155"/>
      <c r="CW390" s="155"/>
      <c r="CX390" s="155"/>
      <c r="CY390" s="155"/>
      <c r="CZ390" s="155"/>
      <c r="DA390" s="155"/>
      <c r="DB390" s="155"/>
      <c r="DC390" s="155"/>
      <c r="DD390" s="155"/>
      <c r="DE390" s="155"/>
      <c r="DF390" s="155"/>
      <c r="DG390" s="155"/>
      <c r="DH390" s="155"/>
      <c r="DI390" s="155"/>
      <c r="DJ390" s="155"/>
      <c r="DK390" s="155"/>
      <c r="DL390" s="155"/>
      <c r="DM390" s="155"/>
      <c r="DN390" s="155"/>
      <c r="DO390" s="155"/>
      <c r="DP390" s="155"/>
      <c r="DQ390" s="155"/>
      <c r="DR390" s="155"/>
    </row>
    <row r="391" spans="1:122" ht="17.149999999999999" customHeight="1" x14ac:dyDescent="0.3">
      <c r="A391" s="239"/>
      <c r="B391" s="326"/>
      <c r="C391" s="326" t="s">
        <v>98</v>
      </c>
      <c r="D391" s="385">
        <f>Data!C146</f>
        <v>342941.93000000017</v>
      </c>
      <c r="E391" s="385">
        <f>Data!D146</f>
        <v>0</v>
      </c>
      <c r="F391" s="386"/>
      <c r="G391" s="175"/>
      <c r="H391" s="387"/>
      <c r="I391" s="155"/>
      <c r="J391" s="386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55"/>
      <c r="AI391" s="155"/>
      <c r="AJ391" s="155"/>
      <c r="AK391" s="155"/>
      <c r="AL391" s="155"/>
      <c r="AM391" s="155"/>
      <c r="AN391" s="155"/>
      <c r="AO391" s="155"/>
      <c r="AP391" s="155"/>
      <c r="AQ391" s="155"/>
      <c r="AR391" s="155"/>
      <c r="AS391" s="155"/>
      <c r="AT391" s="155"/>
      <c r="AU391" s="155"/>
      <c r="AV391" s="155"/>
      <c r="AW391" s="155"/>
      <c r="AX391" s="155"/>
      <c r="AY391" s="155"/>
      <c r="AZ391" s="155"/>
      <c r="BA391" s="155"/>
      <c r="BB391" s="155"/>
      <c r="BC391" s="155"/>
      <c r="BD391" s="155"/>
      <c r="BE391" s="155"/>
      <c r="BF391" s="155"/>
      <c r="BG391" s="155"/>
      <c r="BH391" s="155"/>
      <c r="BI391" s="155"/>
      <c r="BJ391" s="155"/>
      <c r="BK391" s="155"/>
      <c r="BL391" s="155"/>
      <c r="BM391" s="155"/>
      <c r="BN391" s="155"/>
      <c r="BO391" s="155"/>
      <c r="BP391" s="155"/>
      <c r="BQ391" s="155"/>
      <c r="BR391" s="155"/>
      <c r="BS391" s="155"/>
      <c r="BT391" s="155"/>
      <c r="BU391" s="155"/>
      <c r="BV391" s="155"/>
      <c r="BW391" s="155"/>
      <c r="BX391" s="155"/>
      <c r="BY391" s="155"/>
      <c r="BZ391" s="155"/>
      <c r="CA391" s="155"/>
      <c r="CB391" s="155"/>
      <c r="CC391" s="155"/>
      <c r="CD391" s="155"/>
      <c r="CE391" s="155"/>
      <c r="CF391" s="155"/>
      <c r="CG391" s="155"/>
      <c r="CH391" s="155"/>
      <c r="CI391" s="155"/>
      <c r="CJ391" s="155"/>
      <c r="CK391" s="155"/>
      <c r="CL391" s="155"/>
      <c r="CM391" s="155"/>
      <c r="CN391" s="155"/>
      <c r="CO391" s="155"/>
      <c r="CP391" s="155"/>
      <c r="CQ391" s="155"/>
      <c r="CR391" s="155"/>
      <c r="CS391" s="155"/>
      <c r="CT391" s="155"/>
      <c r="CU391" s="155"/>
      <c r="CV391" s="155"/>
      <c r="CW391" s="155"/>
      <c r="CX391" s="155"/>
      <c r="CY391" s="155"/>
      <c r="CZ391" s="155"/>
      <c r="DA391" s="155"/>
      <c r="DB391" s="155"/>
      <c r="DC391" s="155"/>
      <c r="DD391" s="155"/>
      <c r="DE391" s="155"/>
      <c r="DF391" s="155"/>
      <c r="DG391" s="155"/>
      <c r="DH391" s="155"/>
      <c r="DI391" s="155"/>
      <c r="DJ391" s="155"/>
      <c r="DK391" s="155"/>
      <c r="DL391" s="155"/>
      <c r="DM391" s="155"/>
      <c r="DN391" s="155"/>
      <c r="DO391" s="155"/>
      <c r="DP391" s="155"/>
      <c r="DQ391" s="155"/>
      <c r="DR391" s="155"/>
    </row>
    <row r="392" spans="1:122" ht="17.149999999999999" customHeight="1" x14ac:dyDescent="0.3">
      <c r="A392" s="239"/>
      <c r="B392" s="326"/>
      <c r="C392" s="326" t="s">
        <v>99</v>
      </c>
      <c r="D392" s="385">
        <f>Data!C147</f>
        <v>253268.81000000052</v>
      </c>
      <c r="E392" s="385">
        <f>Data!D147</f>
        <v>0</v>
      </c>
      <c r="F392" s="386"/>
      <c r="G392" s="175"/>
      <c r="H392" s="387"/>
      <c r="I392" s="155"/>
      <c r="J392" s="386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55"/>
      <c r="AI392" s="155"/>
      <c r="AJ392" s="155"/>
      <c r="AK392" s="155"/>
      <c r="AL392" s="155"/>
      <c r="AM392" s="155"/>
      <c r="AN392" s="155"/>
      <c r="AO392" s="155"/>
      <c r="AP392" s="155"/>
      <c r="AQ392" s="155"/>
      <c r="AR392" s="155"/>
      <c r="AS392" s="155"/>
      <c r="AT392" s="155"/>
      <c r="AU392" s="155"/>
      <c r="AV392" s="155"/>
      <c r="AW392" s="155"/>
      <c r="AX392" s="155"/>
      <c r="AY392" s="155"/>
      <c r="AZ392" s="155"/>
      <c r="BA392" s="155"/>
      <c r="BB392" s="155"/>
      <c r="BC392" s="155"/>
      <c r="BD392" s="155"/>
      <c r="BE392" s="155"/>
      <c r="BF392" s="155"/>
      <c r="BG392" s="155"/>
      <c r="BH392" s="155"/>
      <c r="BI392" s="155"/>
      <c r="BJ392" s="155"/>
      <c r="BK392" s="155"/>
      <c r="BL392" s="155"/>
      <c r="BM392" s="155"/>
      <c r="BN392" s="155"/>
      <c r="BO392" s="155"/>
      <c r="BP392" s="155"/>
      <c r="BQ392" s="155"/>
      <c r="BR392" s="155"/>
      <c r="BS392" s="155"/>
      <c r="BT392" s="155"/>
      <c r="BU392" s="155"/>
      <c r="BV392" s="155"/>
      <c r="BW392" s="155"/>
      <c r="BX392" s="155"/>
      <c r="BY392" s="155"/>
      <c r="BZ392" s="155"/>
      <c r="CA392" s="155"/>
      <c r="CB392" s="155"/>
      <c r="CC392" s="155"/>
      <c r="CD392" s="155"/>
      <c r="CE392" s="155"/>
      <c r="CF392" s="155"/>
      <c r="CG392" s="155"/>
      <c r="CH392" s="155"/>
      <c r="CI392" s="155"/>
      <c r="CJ392" s="155"/>
      <c r="CK392" s="155"/>
      <c r="CL392" s="155"/>
      <c r="CM392" s="155"/>
      <c r="CN392" s="155"/>
      <c r="CO392" s="155"/>
      <c r="CP392" s="155"/>
      <c r="CQ392" s="155"/>
      <c r="CR392" s="155"/>
      <c r="CS392" s="155"/>
      <c r="CT392" s="155"/>
      <c r="CU392" s="155"/>
      <c r="CV392" s="155"/>
      <c r="CW392" s="155"/>
      <c r="CX392" s="155"/>
      <c r="CY392" s="155"/>
      <c r="CZ392" s="155"/>
      <c r="DA392" s="155"/>
      <c r="DB392" s="155"/>
      <c r="DC392" s="155"/>
      <c r="DD392" s="155"/>
      <c r="DE392" s="155"/>
      <c r="DF392" s="155"/>
      <c r="DG392" s="155"/>
      <c r="DH392" s="155"/>
      <c r="DI392" s="155"/>
      <c r="DJ392" s="155"/>
      <c r="DK392" s="155"/>
      <c r="DL392" s="155"/>
      <c r="DM392" s="155"/>
      <c r="DN392" s="155"/>
      <c r="DO392" s="155"/>
      <c r="DP392" s="155"/>
      <c r="DQ392" s="155"/>
      <c r="DR392" s="155"/>
    </row>
    <row r="393" spans="1:122" ht="17.149999999999999" customHeight="1" x14ac:dyDescent="0.3">
      <c r="A393" s="239"/>
      <c r="B393" s="326"/>
      <c r="C393" s="326" t="s">
        <v>100</v>
      </c>
      <c r="D393" s="385">
        <f>Data!C148</f>
        <v>138601.50000000093</v>
      </c>
      <c r="E393" s="385">
        <f>Data!D148</f>
        <v>0</v>
      </c>
      <c r="F393" s="386"/>
      <c r="G393" s="175"/>
      <c r="H393" s="387"/>
      <c r="I393" s="155"/>
      <c r="J393" s="386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  <c r="AD393" s="155"/>
      <c r="AE393" s="155"/>
      <c r="AF393" s="155"/>
      <c r="AG393" s="155"/>
      <c r="AH393" s="155"/>
      <c r="AI393" s="155"/>
      <c r="AJ393" s="155"/>
      <c r="AK393" s="155"/>
      <c r="AL393" s="155"/>
      <c r="AM393" s="155"/>
      <c r="AN393" s="155"/>
      <c r="AO393" s="155"/>
      <c r="AP393" s="155"/>
      <c r="AQ393" s="155"/>
      <c r="AR393" s="155"/>
      <c r="AS393" s="155"/>
      <c r="AT393" s="155"/>
      <c r="AU393" s="155"/>
      <c r="AV393" s="155"/>
      <c r="AW393" s="155"/>
      <c r="AX393" s="155"/>
      <c r="AY393" s="155"/>
      <c r="AZ393" s="155"/>
      <c r="BA393" s="155"/>
      <c r="BB393" s="155"/>
      <c r="BC393" s="155"/>
      <c r="BD393" s="155"/>
      <c r="BE393" s="155"/>
      <c r="BF393" s="155"/>
      <c r="BG393" s="155"/>
      <c r="BH393" s="155"/>
      <c r="BI393" s="155"/>
      <c r="BJ393" s="155"/>
      <c r="BK393" s="155"/>
      <c r="BL393" s="155"/>
      <c r="BM393" s="155"/>
      <c r="BN393" s="155"/>
      <c r="BO393" s="155"/>
      <c r="BP393" s="155"/>
      <c r="BQ393" s="155"/>
      <c r="BR393" s="155"/>
      <c r="BS393" s="155"/>
      <c r="BT393" s="155"/>
      <c r="BU393" s="155"/>
      <c r="BV393" s="155"/>
      <c r="BW393" s="155"/>
      <c r="BX393" s="155"/>
      <c r="BY393" s="155"/>
      <c r="BZ393" s="155"/>
      <c r="CA393" s="155"/>
      <c r="CB393" s="155"/>
      <c r="CC393" s="155"/>
      <c r="CD393" s="155"/>
      <c r="CE393" s="155"/>
      <c r="CF393" s="155"/>
      <c r="CG393" s="155"/>
      <c r="CH393" s="155"/>
      <c r="CI393" s="155"/>
      <c r="CJ393" s="155"/>
      <c r="CK393" s="155"/>
      <c r="CL393" s="155"/>
      <c r="CM393" s="155"/>
      <c r="CN393" s="155"/>
      <c r="CO393" s="155"/>
      <c r="CP393" s="155"/>
      <c r="CQ393" s="155"/>
      <c r="CR393" s="155"/>
      <c r="CS393" s="155"/>
      <c r="CT393" s="155"/>
      <c r="CU393" s="155"/>
      <c r="CV393" s="155"/>
      <c r="CW393" s="155"/>
      <c r="CX393" s="155"/>
      <c r="CY393" s="155"/>
      <c r="CZ393" s="155"/>
      <c r="DA393" s="155"/>
      <c r="DB393" s="155"/>
      <c r="DC393" s="155"/>
      <c r="DD393" s="155"/>
      <c r="DE393" s="155"/>
      <c r="DF393" s="155"/>
      <c r="DG393" s="155"/>
      <c r="DH393" s="155"/>
      <c r="DI393" s="155"/>
      <c r="DJ393" s="155"/>
      <c r="DK393" s="155"/>
      <c r="DL393" s="155"/>
      <c r="DM393" s="155"/>
      <c r="DN393" s="155"/>
      <c r="DO393" s="155"/>
      <c r="DP393" s="155"/>
      <c r="DQ393" s="155"/>
      <c r="DR393" s="155"/>
    </row>
    <row r="394" spans="1:122" ht="17.149999999999999" customHeight="1" x14ac:dyDescent="0.3">
      <c r="A394" s="239"/>
      <c r="B394" s="326"/>
      <c r="C394" s="326" t="s">
        <v>101</v>
      </c>
      <c r="D394" s="385">
        <f>Data!C149</f>
        <v>172231.59000000125</v>
      </c>
      <c r="E394" s="385">
        <f>Data!D149</f>
        <v>0</v>
      </c>
      <c r="F394" s="386"/>
      <c r="G394" s="175"/>
      <c r="H394" s="387"/>
      <c r="I394" s="155"/>
      <c r="J394" s="386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  <c r="AA394" s="155"/>
      <c r="AB394" s="155"/>
      <c r="AC394" s="155"/>
      <c r="AD394" s="155"/>
      <c r="AE394" s="155"/>
      <c r="AF394" s="155"/>
      <c r="AG394" s="155"/>
      <c r="AH394" s="155"/>
      <c r="AI394" s="155"/>
      <c r="AJ394" s="155"/>
      <c r="AK394" s="155"/>
      <c r="AL394" s="155"/>
      <c r="AM394" s="155"/>
      <c r="AN394" s="155"/>
      <c r="AO394" s="155"/>
      <c r="AP394" s="155"/>
      <c r="AQ394" s="155"/>
      <c r="AR394" s="155"/>
      <c r="AS394" s="155"/>
      <c r="AT394" s="155"/>
      <c r="AU394" s="155"/>
      <c r="AV394" s="155"/>
      <c r="AW394" s="155"/>
      <c r="AX394" s="155"/>
      <c r="AY394" s="155"/>
      <c r="AZ394" s="155"/>
      <c r="BA394" s="155"/>
      <c r="BB394" s="155"/>
      <c r="BC394" s="155"/>
      <c r="BD394" s="155"/>
      <c r="BE394" s="155"/>
      <c r="BF394" s="155"/>
      <c r="BG394" s="155"/>
      <c r="BH394" s="155"/>
      <c r="BI394" s="155"/>
      <c r="BJ394" s="155"/>
      <c r="BK394" s="155"/>
      <c r="BL394" s="155"/>
      <c r="BM394" s="155"/>
      <c r="BN394" s="155"/>
      <c r="BO394" s="155"/>
      <c r="BP394" s="155"/>
      <c r="BQ394" s="155"/>
      <c r="BR394" s="155"/>
      <c r="BS394" s="155"/>
      <c r="BT394" s="155"/>
      <c r="BU394" s="155"/>
      <c r="BV394" s="155"/>
      <c r="BW394" s="155"/>
      <c r="BX394" s="155"/>
      <c r="BY394" s="155"/>
      <c r="BZ394" s="155"/>
      <c r="CA394" s="155"/>
      <c r="CB394" s="155"/>
      <c r="CC394" s="155"/>
      <c r="CD394" s="155"/>
      <c r="CE394" s="155"/>
      <c r="CF394" s="155"/>
      <c r="CG394" s="155"/>
      <c r="CH394" s="155"/>
      <c r="CI394" s="155"/>
      <c r="CJ394" s="155"/>
      <c r="CK394" s="155"/>
      <c r="CL394" s="155"/>
      <c r="CM394" s="155"/>
      <c r="CN394" s="155"/>
      <c r="CO394" s="155"/>
      <c r="CP394" s="155"/>
      <c r="CQ394" s="155"/>
      <c r="CR394" s="155"/>
      <c r="CS394" s="155"/>
      <c r="CT394" s="155"/>
      <c r="CU394" s="155"/>
      <c r="CV394" s="155"/>
      <c r="CW394" s="155"/>
      <c r="CX394" s="155"/>
      <c r="CY394" s="155"/>
      <c r="CZ394" s="155"/>
      <c r="DA394" s="155"/>
      <c r="DB394" s="155"/>
      <c r="DC394" s="155"/>
      <c r="DD394" s="155"/>
      <c r="DE394" s="155"/>
      <c r="DF394" s="155"/>
      <c r="DG394" s="155"/>
      <c r="DH394" s="155"/>
      <c r="DI394" s="155"/>
      <c r="DJ394" s="155"/>
      <c r="DK394" s="155"/>
      <c r="DL394" s="155"/>
      <c r="DM394" s="155"/>
      <c r="DN394" s="155"/>
      <c r="DO394" s="155"/>
      <c r="DP394" s="155"/>
      <c r="DQ394" s="155"/>
      <c r="DR394" s="155"/>
    </row>
    <row r="395" spans="1:122" ht="17.149999999999999" customHeight="1" x14ac:dyDescent="0.3">
      <c r="A395" s="239"/>
      <c r="B395" s="326"/>
      <c r="C395" s="326" t="s">
        <v>102</v>
      </c>
      <c r="D395" s="385">
        <f>Data!C150</f>
        <v>733128.66000000201</v>
      </c>
      <c r="E395" s="385">
        <f>Data!D150</f>
        <v>0</v>
      </c>
      <c r="F395" s="386"/>
      <c r="G395" s="175"/>
      <c r="H395" s="387"/>
      <c r="I395" s="155"/>
      <c r="J395" s="386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  <c r="AC395" s="155"/>
      <c r="AD395" s="155"/>
      <c r="AE395" s="155"/>
      <c r="AF395" s="155"/>
      <c r="AG395" s="155"/>
      <c r="AH395" s="155"/>
      <c r="AI395" s="155"/>
      <c r="AJ395" s="155"/>
      <c r="AK395" s="155"/>
      <c r="AL395" s="155"/>
      <c r="AM395" s="155"/>
      <c r="AN395" s="155"/>
      <c r="AO395" s="155"/>
      <c r="AP395" s="155"/>
      <c r="AQ395" s="155"/>
      <c r="AR395" s="155"/>
      <c r="AS395" s="155"/>
      <c r="AT395" s="155"/>
      <c r="AU395" s="155"/>
      <c r="AV395" s="155"/>
      <c r="AW395" s="155"/>
      <c r="AX395" s="155"/>
      <c r="AY395" s="155"/>
      <c r="AZ395" s="155"/>
      <c r="BA395" s="155"/>
      <c r="BB395" s="155"/>
      <c r="BC395" s="155"/>
      <c r="BD395" s="155"/>
      <c r="BE395" s="155"/>
      <c r="BF395" s="155"/>
      <c r="BG395" s="155"/>
      <c r="BH395" s="155"/>
      <c r="BI395" s="155"/>
      <c r="BJ395" s="155"/>
      <c r="BK395" s="155"/>
      <c r="BL395" s="155"/>
      <c r="BM395" s="155"/>
      <c r="BN395" s="155"/>
      <c r="BO395" s="155"/>
      <c r="BP395" s="155"/>
      <c r="BQ395" s="155"/>
      <c r="BR395" s="155"/>
      <c r="BS395" s="155"/>
      <c r="BT395" s="155"/>
      <c r="BU395" s="155"/>
      <c r="BV395" s="155"/>
      <c r="BW395" s="155"/>
      <c r="BX395" s="155"/>
      <c r="BY395" s="155"/>
      <c r="BZ395" s="155"/>
      <c r="CA395" s="155"/>
      <c r="CB395" s="155"/>
      <c r="CC395" s="155"/>
      <c r="CD395" s="155"/>
      <c r="CE395" s="155"/>
      <c r="CF395" s="155"/>
      <c r="CG395" s="155"/>
      <c r="CH395" s="155"/>
      <c r="CI395" s="155"/>
      <c r="CJ395" s="155"/>
      <c r="CK395" s="155"/>
      <c r="CL395" s="155"/>
      <c r="CM395" s="155"/>
      <c r="CN395" s="155"/>
      <c r="CO395" s="155"/>
      <c r="CP395" s="155"/>
      <c r="CQ395" s="155"/>
      <c r="CR395" s="155"/>
      <c r="CS395" s="155"/>
      <c r="CT395" s="155"/>
      <c r="CU395" s="155"/>
      <c r="CV395" s="155"/>
      <c r="CW395" s="155"/>
      <c r="CX395" s="155"/>
      <c r="CY395" s="155"/>
      <c r="CZ395" s="155"/>
      <c r="DA395" s="155"/>
      <c r="DB395" s="155"/>
      <c r="DC395" s="155"/>
      <c r="DD395" s="155"/>
      <c r="DE395" s="155"/>
      <c r="DF395" s="155"/>
      <c r="DG395" s="155"/>
      <c r="DH395" s="155"/>
      <c r="DI395" s="155"/>
      <c r="DJ395" s="155"/>
      <c r="DK395" s="155"/>
      <c r="DL395" s="155"/>
      <c r="DM395" s="155"/>
      <c r="DN395" s="155"/>
      <c r="DO395" s="155"/>
      <c r="DP395" s="155"/>
      <c r="DQ395" s="155"/>
      <c r="DR395" s="155"/>
    </row>
    <row r="396" spans="1:122" ht="17.149999999999999" customHeight="1" x14ac:dyDescent="0.3">
      <c r="A396" s="239"/>
      <c r="B396" s="326"/>
      <c r="C396" s="326" t="s">
        <v>103</v>
      </c>
      <c r="D396" s="385">
        <f>Data!C151</f>
        <v>201392.4066666686</v>
      </c>
      <c r="E396" s="385">
        <f>Data!D151</f>
        <v>0</v>
      </c>
      <c r="F396" s="386"/>
      <c r="G396" s="175"/>
      <c r="H396" s="387"/>
      <c r="I396" s="155"/>
      <c r="J396" s="386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  <c r="AA396" s="155"/>
      <c r="AB396" s="155"/>
      <c r="AC396" s="155"/>
      <c r="AD396" s="155"/>
      <c r="AE396" s="155"/>
      <c r="AF396" s="155"/>
      <c r="AG396" s="155"/>
      <c r="AH396" s="155"/>
      <c r="AI396" s="155"/>
      <c r="AJ396" s="155"/>
      <c r="AK396" s="155"/>
      <c r="AL396" s="155"/>
      <c r="AM396" s="155"/>
      <c r="AN396" s="155"/>
      <c r="AO396" s="155"/>
      <c r="AP396" s="155"/>
      <c r="AQ396" s="155"/>
      <c r="AR396" s="155"/>
      <c r="AS396" s="155"/>
      <c r="AT396" s="155"/>
      <c r="AU396" s="155"/>
      <c r="AV396" s="155"/>
      <c r="AW396" s="155"/>
      <c r="AX396" s="155"/>
      <c r="AY396" s="155"/>
      <c r="AZ396" s="155"/>
      <c r="BA396" s="155"/>
      <c r="BB396" s="155"/>
      <c r="BC396" s="155"/>
      <c r="BD396" s="155"/>
      <c r="BE396" s="155"/>
      <c r="BF396" s="155"/>
      <c r="BG396" s="155"/>
      <c r="BH396" s="155"/>
      <c r="BI396" s="155"/>
      <c r="BJ396" s="155"/>
      <c r="BK396" s="155"/>
      <c r="BL396" s="155"/>
      <c r="BM396" s="155"/>
      <c r="BN396" s="155"/>
      <c r="BO396" s="155"/>
      <c r="BP396" s="155"/>
      <c r="BQ396" s="155"/>
      <c r="BR396" s="155"/>
      <c r="BS396" s="155"/>
      <c r="BT396" s="155"/>
      <c r="BU396" s="155"/>
      <c r="BV396" s="155"/>
      <c r="BW396" s="155"/>
      <c r="BX396" s="155"/>
      <c r="BY396" s="155"/>
      <c r="BZ396" s="155"/>
      <c r="CA396" s="155"/>
      <c r="CB396" s="155"/>
      <c r="CC396" s="155"/>
      <c r="CD396" s="155"/>
      <c r="CE396" s="155"/>
      <c r="CF396" s="155"/>
      <c r="CG396" s="155"/>
      <c r="CH396" s="155"/>
      <c r="CI396" s="155"/>
      <c r="CJ396" s="155"/>
      <c r="CK396" s="155"/>
      <c r="CL396" s="155"/>
      <c r="CM396" s="155"/>
      <c r="CN396" s="155"/>
      <c r="CO396" s="155"/>
      <c r="CP396" s="155"/>
      <c r="CQ396" s="155"/>
      <c r="CR396" s="155"/>
      <c r="CS396" s="155"/>
      <c r="CT396" s="155"/>
      <c r="CU396" s="155"/>
      <c r="CV396" s="155"/>
      <c r="CW396" s="155"/>
      <c r="CX396" s="155"/>
      <c r="CY396" s="155"/>
      <c r="CZ396" s="155"/>
      <c r="DA396" s="155"/>
      <c r="DB396" s="155"/>
      <c r="DC396" s="155"/>
      <c r="DD396" s="155"/>
      <c r="DE396" s="155"/>
      <c r="DF396" s="155"/>
      <c r="DG396" s="155"/>
      <c r="DH396" s="155"/>
      <c r="DI396" s="155"/>
      <c r="DJ396" s="155"/>
      <c r="DK396" s="155"/>
      <c r="DL396" s="155"/>
      <c r="DM396" s="155"/>
      <c r="DN396" s="155"/>
      <c r="DO396" s="155"/>
      <c r="DP396" s="155"/>
      <c r="DQ396" s="155"/>
      <c r="DR396" s="155"/>
    </row>
    <row r="397" spans="1:122" ht="17.149999999999999" customHeight="1" x14ac:dyDescent="0.3">
      <c r="A397" s="239"/>
      <c r="B397" s="326"/>
      <c r="C397" s="326" t="s">
        <v>104</v>
      </c>
      <c r="D397" s="385">
        <f>Data!C152</f>
        <v>110751.48666666867</v>
      </c>
      <c r="E397" s="385">
        <f>Data!D152</f>
        <v>0</v>
      </c>
      <c r="F397" s="386"/>
      <c r="G397" s="175"/>
      <c r="H397" s="387"/>
      <c r="I397" s="155"/>
      <c r="J397" s="386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  <c r="AA397" s="155"/>
      <c r="AB397" s="155"/>
      <c r="AC397" s="155"/>
      <c r="AD397" s="155"/>
      <c r="AE397" s="155"/>
      <c r="AF397" s="155"/>
      <c r="AG397" s="155"/>
      <c r="AH397" s="155"/>
      <c r="AI397" s="155"/>
      <c r="AJ397" s="155"/>
      <c r="AK397" s="155"/>
      <c r="AL397" s="155"/>
      <c r="AM397" s="155"/>
      <c r="AN397" s="155"/>
      <c r="AO397" s="155"/>
      <c r="AP397" s="155"/>
      <c r="AQ397" s="155"/>
      <c r="AR397" s="155"/>
      <c r="AS397" s="155"/>
      <c r="AT397" s="155"/>
      <c r="AU397" s="155"/>
      <c r="AV397" s="155"/>
      <c r="AW397" s="155"/>
      <c r="AX397" s="155"/>
      <c r="AY397" s="155"/>
      <c r="AZ397" s="155"/>
      <c r="BA397" s="155"/>
      <c r="BB397" s="155"/>
      <c r="BC397" s="155"/>
      <c r="BD397" s="155"/>
      <c r="BE397" s="155"/>
      <c r="BF397" s="155"/>
      <c r="BG397" s="155"/>
      <c r="BH397" s="155"/>
      <c r="BI397" s="155"/>
      <c r="BJ397" s="155"/>
      <c r="BK397" s="155"/>
      <c r="BL397" s="155"/>
      <c r="BM397" s="155"/>
      <c r="BN397" s="155"/>
      <c r="BO397" s="155"/>
      <c r="BP397" s="155"/>
      <c r="BQ397" s="155"/>
      <c r="BR397" s="155"/>
      <c r="BS397" s="155"/>
      <c r="BT397" s="155"/>
      <c r="BU397" s="155"/>
      <c r="BV397" s="155"/>
      <c r="BW397" s="155"/>
      <c r="BX397" s="155"/>
      <c r="BY397" s="155"/>
      <c r="BZ397" s="155"/>
      <c r="CA397" s="155"/>
      <c r="CB397" s="155"/>
      <c r="CC397" s="155"/>
      <c r="CD397" s="155"/>
      <c r="CE397" s="155"/>
      <c r="CF397" s="155"/>
      <c r="CG397" s="155"/>
      <c r="CH397" s="155"/>
      <c r="CI397" s="155"/>
      <c r="CJ397" s="155"/>
      <c r="CK397" s="155"/>
      <c r="CL397" s="155"/>
      <c r="CM397" s="155"/>
      <c r="CN397" s="155"/>
      <c r="CO397" s="155"/>
      <c r="CP397" s="155"/>
      <c r="CQ397" s="155"/>
      <c r="CR397" s="155"/>
      <c r="CS397" s="155"/>
      <c r="CT397" s="155"/>
      <c r="CU397" s="155"/>
      <c r="CV397" s="155"/>
      <c r="CW397" s="155"/>
      <c r="CX397" s="155"/>
      <c r="CY397" s="155"/>
      <c r="CZ397" s="155"/>
      <c r="DA397" s="155"/>
      <c r="DB397" s="155"/>
      <c r="DC397" s="155"/>
      <c r="DD397" s="155"/>
      <c r="DE397" s="155"/>
      <c r="DF397" s="155"/>
      <c r="DG397" s="155"/>
      <c r="DH397" s="155"/>
      <c r="DI397" s="155"/>
      <c r="DJ397" s="155"/>
      <c r="DK397" s="155"/>
      <c r="DL397" s="155"/>
      <c r="DM397" s="155"/>
      <c r="DN397" s="155"/>
      <c r="DO397" s="155"/>
      <c r="DP397" s="155"/>
      <c r="DQ397" s="155"/>
      <c r="DR397" s="155"/>
    </row>
    <row r="398" spans="1:122" ht="17.149999999999999" customHeight="1" x14ac:dyDescent="0.3">
      <c r="A398" s="239"/>
      <c r="B398" s="239"/>
      <c r="C398" s="239"/>
      <c r="D398" s="244"/>
      <c r="E398" s="244"/>
      <c r="F398" s="244"/>
      <c r="G398" s="239"/>
      <c r="H398" s="326"/>
      <c r="I398" s="239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  <c r="AA398" s="155"/>
      <c r="AB398" s="155"/>
      <c r="AC398" s="155"/>
      <c r="AD398" s="155"/>
      <c r="AE398" s="155"/>
      <c r="AF398" s="155"/>
      <c r="AG398" s="155"/>
      <c r="AH398" s="155"/>
      <c r="AI398" s="155"/>
      <c r="AJ398" s="155"/>
      <c r="AK398" s="155"/>
      <c r="AL398" s="155"/>
      <c r="AM398" s="155"/>
      <c r="AN398" s="155"/>
      <c r="AO398" s="155"/>
      <c r="AP398" s="155"/>
      <c r="AQ398" s="155"/>
      <c r="AR398" s="155"/>
      <c r="AS398" s="155"/>
      <c r="AT398" s="155"/>
      <c r="AU398" s="155"/>
      <c r="AV398" s="155"/>
      <c r="AW398" s="155"/>
      <c r="AX398" s="155"/>
      <c r="AY398" s="155"/>
      <c r="AZ398" s="155"/>
      <c r="BA398" s="155"/>
      <c r="BB398" s="155"/>
      <c r="BC398" s="155"/>
      <c r="BD398" s="155"/>
      <c r="BE398" s="155"/>
      <c r="BF398" s="155"/>
      <c r="BG398" s="155"/>
      <c r="BH398" s="155"/>
      <c r="BI398" s="155"/>
      <c r="BJ398" s="155"/>
      <c r="BK398" s="155"/>
      <c r="BL398" s="155"/>
      <c r="BM398" s="155"/>
      <c r="BN398" s="155"/>
      <c r="BO398" s="155"/>
      <c r="BP398" s="155"/>
      <c r="BQ398" s="155"/>
      <c r="BR398" s="155"/>
      <c r="BS398" s="155"/>
      <c r="BT398" s="155"/>
      <c r="BU398" s="155"/>
      <c r="BV398" s="155"/>
      <c r="BW398" s="155"/>
      <c r="BX398" s="155"/>
      <c r="BY398" s="155"/>
      <c r="BZ398" s="155"/>
      <c r="CA398" s="155"/>
      <c r="CB398" s="155"/>
      <c r="CC398" s="155"/>
      <c r="CD398" s="155"/>
      <c r="CE398" s="155"/>
      <c r="CF398" s="155"/>
      <c r="CG398" s="155"/>
      <c r="CH398" s="155"/>
      <c r="CI398" s="155"/>
      <c r="CJ398" s="155"/>
      <c r="CK398" s="155"/>
      <c r="CL398" s="155"/>
      <c r="CM398" s="155"/>
      <c r="CN398" s="155"/>
      <c r="CO398" s="155"/>
      <c r="CP398" s="155"/>
      <c r="CQ398" s="155"/>
      <c r="CR398" s="155"/>
      <c r="CS398" s="155"/>
      <c r="CT398" s="155"/>
      <c r="CU398" s="155"/>
      <c r="CV398" s="155"/>
      <c r="CW398" s="155"/>
      <c r="CX398" s="155"/>
      <c r="CY398" s="155"/>
      <c r="CZ398" s="155"/>
      <c r="DA398" s="155"/>
      <c r="DB398" s="155"/>
      <c r="DC398" s="155"/>
      <c r="DD398" s="155"/>
      <c r="DE398" s="155"/>
      <c r="DF398" s="155"/>
      <c r="DG398" s="155"/>
      <c r="DH398" s="155"/>
      <c r="DI398" s="155"/>
      <c r="DJ398" s="155"/>
      <c r="DK398" s="155"/>
      <c r="DL398" s="155"/>
      <c r="DM398" s="155"/>
      <c r="DN398" s="155"/>
      <c r="DO398" s="155"/>
      <c r="DP398" s="155"/>
      <c r="DQ398" s="155"/>
      <c r="DR398" s="155"/>
    </row>
    <row r="399" spans="1:122" ht="7.5" customHeight="1" thickBot="1" x14ac:dyDescent="0.35">
      <c r="A399" s="239"/>
      <c r="B399" s="239"/>
      <c r="C399" s="239"/>
      <c r="D399" s="244"/>
      <c r="E399" s="244"/>
      <c r="F399" s="244"/>
      <c r="G399" s="239"/>
      <c r="H399" s="326"/>
      <c r="I399" s="239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  <c r="AA399" s="155"/>
      <c r="AB399" s="155"/>
      <c r="AC399" s="155"/>
      <c r="AD399" s="155"/>
      <c r="AE399" s="155"/>
      <c r="AF399" s="155"/>
      <c r="AG399" s="155"/>
      <c r="AH399" s="155"/>
      <c r="AI399" s="155"/>
      <c r="AJ399" s="155"/>
      <c r="AK399" s="155"/>
      <c r="AL399" s="155"/>
      <c r="AM399" s="155"/>
      <c r="AN399" s="155"/>
      <c r="AO399" s="155"/>
      <c r="AP399" s="155"/>
      <c r="AQ399" s="155"/>
      <c r="AR399" s="155"/>
      <c r="AS399" s="155"/>
      <c r="AT399" s="155"/>
      <c r="AU399" s="155"/>
      <c r="AV399" s="155"/>
      <c r="AW399" s="155"/>
      <c r="AX399" s="155"/>
      <c r="AY399" s="155"/>
      <c r="AZ399" s="155"/>
      <c r="BA399" s="155"/>
      <c r="BB399" s="155"/>
      <c r="BC399" s="155"/>
      <c r="BD399" s="155"/>
      <c r="BE399" s="155"/>
      <c r="BF399" s="155"/>
      <c r="BG399" s="155"/>
      <c r="BH399" s="155"/>
      <c r="BI399" s="155"/>
      <c r="BJ399" s="155"/>
      <c r="BK399" s="155"/>
      <c r="BL399" s="155"/>
      <c r="BM399" s="155"/>
      <c r="BN399" s="155"/>
      <c r="BO399" s="155"/>
      <c r="BP399" s="155"/>
      <c r="BQ399" s="155"/>
      <c r="BR399" s="155"/>
      <c r="BS399" s="155"/>
      <c r="BT399" s="155"/>
      <c r="BU399" s="155"/>
      <c r="BV399" s="155"/>
      <c r="BW399" s="155"/>
      <c r="BX399" s="155"/>
      <c r="BY399" s="155"/>
      <c r="BZ399" s="155"/>
      <c r="CA399" s="155"/>
      <c r="CB399" s="155"/>
      <c r="CC399" s="155"/>
      <c r="CD399" s="155"/>
      <c r="CE399" s="155"/>
      <c r="CF399" s="155"/>
      <c r="CG399" s="155"/>
      <c r="CH399" s="155"/>
      <c r="CI399" s="155"/>
      <c r="CJ399" s="155"/>
      <c r="CK399" s="155"/>
      <c r="CL399" s="155"/>
      <c r="CM399" s="155"/>
      <c r="CN399" s="155"/>
      <c r="CO399" s="155"/>
      <c r="CP399" s="155"/>
      <c r="CQ399" s="155"/>
      <c r="CR399" s="155"/>
      <c r="CS399" s="155"/>
      <c r="CT399" s="155"/>
      <c r="CU399" s="155"/>
      <c r="CV399" s="155"/>
      <c r="CW399" s="155"/>
      <c r="CX399" s="155"/>
      <c r="CY399" s="155"/>
      <c r="CZ399" s="155"/>
      <c r="DA399" s="155"/>
      <c r="DB399" s="155"/>
      <c r="DC399" s="155"/>
      <c r="DD399" s="155"/>
      <c r="DE399" s="155"/>
      <c r="DF399" s="155"/>
      <c r="DG399" s="155"/>
      <c r="DH399" s="155"/>
      <c r="DI399" s="155"/>
      <c r="DJ399" s="155"/>
      <c r="DK399" s="155"/>
      <c r="DL399" s="155"/>
      <c r="DM399" s="155"/>
      <c r="DN399" s="155"/>
      <c r="DO399" s="155"/>
      <c r="DP399" s="155"/>
      <c r="DQ399" s="155"/>
      <c r="DR399" s="155"/>
    </row>
    <row r="400" spans="1:122" ht="16.5" customHeight="1" thickBot="1" x14ac:dyDescent="0.35">
      <c r="A400" s="239"/>
      <c r="B400" s="658" t="s">
        <v>256</v>
      </c>
      <c r="C400" s="659"/>
      <c r="D400" s="659"/>
      <c r="E400" s="659"/>
      <c r="F400" s="659"/>
      <c r="G400" s="659"/>
      <c r="H400" s="659"/>
      <c r="I400" s="660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  <c r="AA400" s="155"/>
      <c r="AB400" s="155"/>
      <c r="AC400" s="155"/>
      <c r="AD400" s="155"/>
      <c r="AE400" s="155"/>
      <c r="AF400" s="155"/>
      <c r="AG400" s="155"/>
      <c r="AH400" s="155"/>
      <c r="AI400" s="155"/>
      <c r="AJ400" s="155"/>
      <c r="AK400" s="155"/>
      <c r="AL400" s="155"/>
      <c r="AM400" s="155"/>
      <c r="AN400" s="155"/>
      <c r="AO400" s="155"/>
      <c r="AP400" s="155"/>
      <c r="AQ400" s="155"/>
      <c r="AR400" s="155"/>
      <c r="AS400" s="155"/>
      <c r="AT400" s="155"/>
      <c r="AU400" s="155"/>
      <c r="AV400" s="155"/>
      <c r="AW400" s="155"/>
      <c r="AX400" s="155"/>
      <c r="AY400" s="155"/>
      <c r="AZ400" s="155"/>
      <c r="BA400" s="155"/>
      <c r="BB400" s="155"/>
      <c r="BC400" s="155"/>
      <c r="BD400" s="155"/>
      <c r="BE400" s="155"/>
      <c r="BF400" s="155"/>
      <c r="BG400" s="155"/>
      <c r="BH400" s="155"/>
      <c r="BI400" s="155"/>
      <c r="BJ400" s="155"/>
      <c r="BK400" s="155"/>
      <c r="BL400" s="155"/>
      <c r="BM400" s="155"/>
      <c r="BN400" s="155"/>
      <c r="BO400" s="155"/>
      <c r="BP400" s="155"/>
      <c r="BQ400" s="155"/>
      <c r="BR400" s="155"/>
      <c r="BS400" s="155"/>
      <c r="BT400" s="155"/>
      <c r="BU400" s="155"/>
      <c r="BV400" s="155"/>
      <c r="BW400" s="155"/>
      <c r="BX400" s="155"/>
      <c r="BY400" s="155"/>
      <c r="BZ400" s="155"/>
      <c r="CA400" s="155"/>
      <c r="CB400" s="155"/>
      <c r="CC400" s="155"/>
      <c r="CD400" s="155"/>
      <c r="CE400" s="155"/>
      <c r="CF400" s="155"/>
      <c r="CG400" s="155"/>
      <c r="CH400" s="155"/>
      <c r="CI400" s="155"/>
      <c r="CJ400" s="155"/>
      <c r="CK400" s="155"/>
      <c r="CL400" s="155"/>
      <c r="CM400" s="155"/>
      <c r="CN400" s="155"/>
      <c r="CO400" s="155"/>
      <c r="CP400" s="155"/>
      <c r="CQ400" s="155"/>
      <c r="CR400" s="155"/>
      <c r="CS400" s="155"/>
      <c r="CT400" s="155"/>
      <c r="CU400" s="155"/>
      <c r="CV400" s="155"/>
      <c r="CW400" s="155"/>
      <c r="CX400" s="155"/>
      <c r="CY400" s="155"/>
      <c r="CZ400" s="155"/>
      <c r="DA400" s="155"/>
      <c r="DB400" s="155"/>
      <c r="DC400" s="155"/>
      <c r="DD400" s="155"/>
      <c r="DE400" s="155"/>
      <c r="DF400" s="155"/>
      <c r="DG400" s="155"/>
      <c r="DH400" s="155"/>
      <c r="DI400" s="155"/>
      <c r="DJ400" s="155"/>
      <c r="DK400" s="155"/>
      <c r="DL400" s="155"/>
      <c r="DM400" s="155"/>
      <c r="DN400" s="155"/>
      <c r="DO400" s="155"/>
      <c r="DP400" s="155"/>
      <c r="DQ400" s="155"/>
      <c r="DR400" s="155"/>
    </row>
    <row r="401" spans="1:122" ht="52.5" customHeight="1" x14ac:dyDescent="0.3">
      <c r="A401" s="239"/>
      <c r="B401" s="705"/>
      <c r="C401" s="706"/>
      <c r="D401" s="706"/>
      <c r="E401" s="706"/>
      <c r="F401" s="706"/>
      <c r="G401" s="706"/>
      <c r="H401" s="706"/>
      <c r="I401" s="707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  <c r="AC401" s="155"/>
      <c r="AD401" s="155"/>
      <c r="AE401" s="155"/>
      <c r="AF401" s="155"/>
      <c r="AG401" s="155"/>
      <c r="AH401" s="155"/>
      <c r="AI401" s="155"/>
      <c r="AJ401" s="155"/>
      <c r="AK401" s="155"/>
      <c r="AL401" s="155"/>
      <c r="AM401" s="155"/>
      <c r="AN401" s="155"/>
      <c r="AO401" s="155"/>
      <c r="AP401" s="155"/>
      <c r="AQ401" s="155"/>
      <c r="AR401" s="155"/>
      <c r="AS401" s="155"/>
      <c r="AT401" s="155"/>
      <c r="AU401" s="155"/>
      <c r="AV401" s="155"/>
      <c r="AW401" s="155"/>
      <c r="AX401" s="155"/>
      <c r="AY401" s="155"/>
      <c r="AZ401" s="155"/>
      <c r="BA401" s="155"/>
      <c r="BB401" s="155"/>
      <c r="BC401" s="155"/>
      <c r="BD401" s="155"/>
      <c r="BE401" s="155"/>
      <c r="BF401" s="155"/>
      <c r="BG401" s="155"/>
      <c r="BH401" s="155"/>
      <c r="BI401" s="155"/>
      <c r="BJ401" s="155"/>
      <c r="BK401" s="155"/>
      <c r="BL401" s="155"/>
      <c r="BM401" s="155"/>
      <c r="BN401" s="155"/>
      <c r="BO401" s="155"/>
      <c r="BP401" s="155"/>
      <c r="BQ401" s="155"/>
      <c r="BR401" s="155"/>
      <c r="BS401" s="155"/>
      <c r="BT401" s="155"/>
      <c r="BU401" s="155"/>
      <c r="BV401" s="155"/>
      <c r="BW401" s="155"/>
      <c r="BX401" s="155"/>
      <c r="BY401" s="155"/>
      <c r="BZ401" s="155"/>
      <c r="CA401" s="155"/>
      <c r="CB401" s="155"/>
      <c r="CC401" s="155"/>
      <c r="CD401" s="155"/>
      <c r="CE401" s="155"/>
      <c r="CF401" s="155"/>
      <c r="CG401" s="155"/>
      <c r="CH401" s="155"/>
      <c r="CI401" s="155"/>
      <c r="CJ401" s="155"/>
      <c r="CK401" s="155"/>
      <c r="CL401" s="155"/>
      <c r="CM401" s="155"/>
      <c r="CN401" s="155"/>
      <c r="CO401" s="155"/>
      <c r="CP401" s="155"/>
      <c r="CQ401" s="155"/>
      <c r="CR401" s="155"/>
      <c r="CS401" s="155"/>
      <c r="CT401" s="155"/>
      <c r="CU401" s="155"/>
      <c r="CV401" s="155"/>
      <c r="CW401" s="155"/>
      <c r="CX401" s="155"/>
      <c r="CY401" s="155"/>
      <c r="CZ401" s="155"/>
      <c r="DA401" s="155"/>
      <c r="DB401" s="155"/>
      <c r="DC401" s="155"/>
      <c r="DD401" s="155"/>
      <c r="DE401" s="155"/>
      <c r="DF401" s="155"/>
      <c r="DG401" s="155"/>
      <c r="DH401" s="155"/>
      <c r="DI401" s="155"/>
      <c r="DJ401" s="155"/>
      <c r="DK401" s="155"/>
      <c r="DL401" s="155"/>
      <c r="DM401" s="155"/>
      <c r="DN401" s="155"/>
      <c r="DO401" s="155"/>
      <c r="DP401" s="155"/>
      <c r="DQ401" s="155"/>
      <c r="DR401" s="155"/>
    </row>
    <row r="402" spans="1:122" ht="17.149999999999999" customHeight="1" thickBot="1" x14ac:dyDescent="0.35">
      <c r="A402" s="239"/>
      <c r="B402" s="239"/>
      <c r="C402" s="239"/>
      <c r="D402" s="244"/>
      <c r="E402" s="244"/>
      <c r="F402" s="244"/>
      <c r="G402" s="239"/>
      <c r="H402" s="326"/>
      <c r="I402" s="239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5"/>
      <c r="AE402" s="155"/>
      <c r="AF402" s="155"/>
      <c r="AG402" s="155"/>
      <c r="AH402" s="155"/>
      <c r="AI402" s="155"/>
      <c r="AJ402" s="155"/>
      <c r="AK402" s="155"/>
      <c r="AL402" s="155"/>
      <c r="AM402" s="155"/>
      <c r="AN402" s="155"/>
      <c r="AO402" s="155"/>
      <c r="AP402" s="155"/>
      <c r="AQ402" s="155"/>
      <c r="AR402" s="155"/>
      <c r="AS402" s="155"/>
      <c r="AT402" s="155"/>
      <c r="AU402" s="155"/>
      <c r="AV402" s="155"/>
      <c r="AW402" s="155"/>
      <c r="AX402" s="155"/>
      <c r="AY402" s="155"/>
      <c r="AZ402" s="155"/>
      <c r="BA402" s="155"/>
      <c r="BB402" s="155"/>
      <c r="BC402" s="155"/>
      <c r="BD402" s="155"/>
      <c r="BE402" s="155"/>
      <c r="BF402" s="155"/>
      <c r="BG402" s="155"/>
      <c r="BH402" s="155"/>
      <c r="BI402" s="155"/>
      <c r="BJ402" s="155"/>
      <c r="BK402" s="155"/>
      <c r="BL402" s="155"/>
      <c r="BM402" s="155"/>
      <c r="BN402" s="155"/>
      <c r="BO402" s="155"/>
      <c r="BP402" s="155"/>
      <c r="BQ402" s="155"/>
      <c r="BR402" s="155"/>
      <c r="BS402" s="155"/>
      <c r="BT402" s="155"/>
      <c r="BU402" s="155"/>
      <c r="BV402" s="155"/>
      <c r="BW402" s="155"/>
      <c r="BX402" s="155"/>
      <c r="BY402" s="155"/>
      <c r="BZ402" s="155"/>
      <c r="CA402" s="155"/>
      <c r="CB402" s="155"/>
      <c r="CC402" s="155"/>
      <c r="CD402" s="155"/>
      <c r="CE402" s="155"/>
      <c r="CF402" s="155"/>
      <c r="CG402" s="155"/>
      <c r="CH402" s="155"/>
      <c r="CI402" s="155"/>
      <c r="CJ402" s="155"/>
      <c r="CK402" s="155"/>
      <c r="CL402" s="155"/>
      <c r="CM402" s="155"/>
      <c r="CN402" s="155"/>
      <c r="CO402" s="155"/>
      <c r="CP402" s="155"/>
      <c r="CQ402" s="155"/>
      <c r="CR402" s="155"/>
      <c r="CS402" s="155"/>
      <c r="CT402" s="155"/>
      <c r="CU402" s="155"/>
      <c r="CV402" s="155"/>
      <c r="CW402" s="155"/>
      <c r="CX402" s="155"/>
      <c r="CY402" s="155"/>
      <c r="CZ402" s="155"/>
      <c r="DA402" s="155"/>
      <c r="DB402" s="155"/>
      <c r="DC402" s="155"/>
      <c r="DD402" s="155"/>
      <c r="DE402" s="155"/>
      <c r="DF402" s="155"/>
      <c r="DG402" s="155"/>
      <c r="DH402" s="155"/>
      <c r="DI402" s="155"/>
      <c r="DJ402" s="155"/>
      <c r="DK402" s="155"/>
      <c r="DL402" s="155"/>
      <c r="DM402" s="155"/>
      <c r="DN402" s="155"/>
      <c r="DO402" s="155"/>
      <c r="DP402" s="155"/>
      <c r="DQ402" s="155"/>
      <c r="DR402" s="155"/>
    </row>
    <row r="403" spans="1:122" ht="17.149999999999999" customHeight="1" thickBot="1" x14ac:dyDescent="0.35">
      <c r="A403" s="714" t="s">
        <v>217</v>
      </c>
      <c r="B403" s="715"/>
      <c r="C403" s="715"/>
      <c r="D403" s="715"/>
      <c r="E403" s="715"/>
      <c r="F403" s="715"/>
      <c r="G403" s="715"/>
      <c r="H403" s="715"/>
      <c r="I403" s="716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  <c r="AD403" s="155"/>
      <c r="AE403" s="155"/>
      <c r="AF403" s="155"/>
      <c r="AG403" s="155"/>
      <c r="AH403" s="155"/>
      <c r="AI403" s="155"/>
      <c r="AJ403" s="155"/>
      <c r="AK403" s="155"/>
      <c r="AL403" s="155"/>
      <c r="AM403" s="155"/>
      <c r="AN403" s="155"/>
      <c r="AO403" s="155"/>
      <c r="AP403" s="155"/>
      <c r="AQ403" s="155"/>
      <c r="AR403" s="155"/>
      <c r="AS403" s="155"/>
      <c r="AT403" s="155"/>
      <c r="AU403" s="155"/>
      <c r="AV403" s="155"/>
      <c r="AW403" s="155"/>
      <c r="AX403" s="155"/>
      <c r="AY403" s="155"/>
      <c r="AZ403" s="155"/>
      <c r="BA403" s="155"/>
      <c r="BB403" s="155"/>
      <c r="BC403" s="155"/>
      <c r="BD403" s="155"/>
      <c r="BE403" s="155"/>
      <c r="BF403" s="155"/>
      <c r="BG403" s="155"/>
      <c r="BH403" s="155"/>
      <c r="BI403" s="155"/>
      <c r="BJ403" s="155"/>
      <c r="BK403" s="155"/>
      <c r="BL403" s="155"/>
      <c r="BM403" s="155"/>
      <c r="BN403" s="155"/>
      <c r="BO403" s="155"/>
      <c r="BP403" s="155"/>
      <c r="BQ403" s="155"/>
      <c r="BR403" s="155"/>
      <c r="BS403" s="155"/>
      <c r="BT403" s="155"/>
      <c r="BU403" s="155"/>
      <c r="BV403" s="155"/>
      <c r="BW403" s="155"/>
      <c r="BX403" s="155"/>
      <c r="BY403" s="155"/>
      <c r="BZ403" s="155"/>
      <c r="CA403" s="155"/>
      <c r="CB403" s="155"/>
      <c r="CC403" s="155"/>
      <c r="CD403" s="155"/>
      <c r="CE403" s="155"/>
      <c r="CF403" s="155"/>
      <c r="CG403" s="155"/>
      <c r="CH403" s="155"/>
      <c r="CI403" s="155"/>
      <c r="CJ403" s="155"/>
      <c r="CK403" s="155"/>
      <c r="CL403" s="155"/>
      <c r="CM403" s="155"/>
      <c r="CN403" s="155"/>
      <c r="CO403" s="155"/>
      <c r="CP403" s="155"/>
      <c r="CQ403" s="155"/>
      <c r="CR403" s="155"/>
      <c r="CS403" s="155"/>
      <c r="CT403" s="155"/>
      <c r="CU403" s="155"/>
      <c r="CV403" s="155"/>
      <c r="CW403" s="155"/>
      <c r="CX403" s="155"/>
      <c r="CY403" s="155"/>
      <c r="CZ403" s="155"/>
      <c r="DA403" s="155"/>
      <c r="DB403" s="155"/>
      <c r="DC403" s="155"/>
      <c r="DD403" s="155"/>
      <c r="DE403" s="155"/>
      <c r="DF403" s="155"/>
      <c r="DG403" s="155"/>
      <c r="DH403" s="155"/>
      <c r="DI403" s="155"/>
      <c r="DJ403" s="155"/>
      <c r="DK403" s="155"/>
      <c r="DL403" s="155"/>
      <c r="DM403" s="155"/>
      <c r="DN403" s="155"/>
      <c r="DO403" s="155"/>
      <c r="DP403" s="155"/>
      <c r="DQ403" s="155"/>
      <c r="DR403" s="155"/>
    </row>
    <row r="404" spans="1:122" ht="17.149999999999999" customHeight="1" x14ac:dyDescent="0.3">
      <c r="A404" s="239"/>
      <c r="B404" s="13"/>
      <c r="C404" s="13"/>
      <c r="D404" s="13"/>
      <c r="E404" s="34"/>
      <c r="F404" s="32"/>
      <c r="G404" s="13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  <c r="AD404" s="155"/>
      <c r="AE404" s="155"/>
      <c r="AF404" s="155"/>
      <c r="AG404" s="155"/>
      <c r="AH404" s="155"/>
      <c r="AI404" s="155"/>
      <c r="AJ404" s="155"/>
      <c r="AK404" s="155"/>
      <c r="AL404" s="155"/>
      <c r="AM404" s="155"/>
      <c r="AN404" s="155"/>
      <c r="AO404" s="155"/>
      <c r="AP404" s="155"/>
      <c r="AQ404" s="155"/>
      <c r="AR404" s="155"/>
      <c r="AS404" s="155"/>
      <c r="AT404" s="155"/>
      <c r="AU404" s="155"/>
      <c r="AV404" s="155"/>
      <c r="AW404" s="155"/>
      <c r="AX404" s="155"/>
      <c r="AY404" s="155"/>
      <c r="AZ404" s="155"/>
      <c r="BA404" s="155"/>
      <c r="BB404" s="155"/>
      <c r="BC404" s="155"/>
      <c r="BD404" s="155"/>
      <c r="BE404" s="155"/>
      <c r="BF404" s="155"/>
      <c r="BG404" s="155"/>
      <c r="BH404" s="155"/>
      <c r="BI404" s="155"/>
      <c r="BJ404" s="155"/>
      <c r="BK404" s="155"/>
      <c r="BL404" s="155"/>
      <c r="BM404" s="155"/>
      <c r="BN404" s="155"/>
      <c r="BO404" s="155"/>
      <c r="BP404" s="155"/>
      <c r="BQ404" s="155"/>
      <c r="BR404" s="155"/>
      <c r="BS404" s="155"/>
      <c r="BT404" s="155"/>
      <c r="BU404" s="155"/>
      <c r="BV404" s="155"/>
      <c r="BW404" s="155"/>
      <c r="BX404" s="155"/>
      <c r="BY404" s="155"/>
      <c r="BZ404" s="155"/>
      <c r="CA404" s="155"/>
      <c r="CB404" s="155"/>
      <c r="CC404" s="155"/>
      <c r="CD404" s="155"/>
      <c r="CE404" s="155"/>
      <c r="CF404" s="155"/>
      <c r="CG404" s="155"/>
      <c r="CH404" s="155"/>
      <c r="CI404" s="155"/>
      <c r="CJ404" s="155"/>
      <c r="CK404" s="155"/>
      <c r="CL404" s="155"/>
      <c r="CM404" s="155"/>
      <c r="CN404" s="155"/>
      <c r="CO404" s="155"/>
      <c r="CP404" s="155"/>
      <c r="CQ404" s="155"/>
      <c r="CR404" s="155"/>
      <c r="CS404" s="155"/>
      <c r="CT404" s="155"/>
      <c r="CU404" s="155"/>
      <c r="CV404" s="155"/>
      <c r="CW404" s="155"/>
      <c r="CX404" s="155"/>
      <c r="CY404" s="155"/>
      <c r="CZ404" s="155"/>
      <c r="DA404" s="155"/>
      <c r="DB404" s="155"/>
      <c r="DC404" s="155"/>
      <c r="DD404" s="155"/>
      <c r="DE404" s="155"/>
      <c r="DF404" s="155"/>
      <c r="DG404" s="155"/>
      <c r="DH404" s="155"/>
      <c r="DI404" s="155"/>
      <c r="DJ404" s="155"/>
      <c r="DK404" s="155"/>
      <c r="DL404" s="155"/>
      <c r="DM404" s="155"/>
      <c r="DN404" s="155"/>
      <c r="DO404" s="155"/>
      <c r="DP404" s="155"/>
      <c r="DQ404" s="155"/>
      <c r="DR404" s="155"/>
    </row>
    <row r="405" spans="1:122" ht="17.149999999999999" customHeight="1" x14ac:dyDescent="0.3">
      <c r="A405" s="155"/>
      <c r="B405" s="23" t="s">
        <v>200</v>
      </c>
      <c r="C405" s="13"/>
      <c r="D405" s="13"/>
      <c r="E405" s="19" t="s">
        <v>105</v>
      </c>
      <c r="F405" s="32"/>
      <c r="G405" s="13"/>
      <c r="J405" s="4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  <c r="AD405" s="155"/>
      <c r="AE405" s="155"/>
      <c r="AF405" s="155"/>
      <c r="AG405" s="155"/>
      <c r="AH405" s="155"/>
      <c r="AI405" s="155"/>
      <c r="AJ405" s="155"/>
      <c r="AK405" s="155"/>
      <c r="AL405" s="155"/>
      <c r="AM405" s="155"/>
      <c r="AN405" s="155"/>
      <c r="AO405" s="155"/>
      <c r="AP405" s="155"/>
      <c r="AQ405" s="155"/>
      <c r="AR405" s="155"/>
      <c r="AS405" s="155"/>
      <c r="AT405" s="155"/>
      <c r="AU405" s="155"/>
      <c r="AV405" s="155"/>
      <c r="AW405" s="155"/>
      <c r="AX405" s="155"/>
      <c r="AY405" s="155"/>
      <c r="AZ405" s="155"/>
      <c r="BA405" s="155"/>
      <c r="BB405" s="155"/>
      <c r="BC405" s="155"/>
      <c r="BD405" s="155"/>
      <c r="BE405" s="155"/>
      <c r="BF405" s="155"/>
      <c r="BG405" s="155"/>
      <c r="BH405" s="155"/>
      <c r="BI405" s="155"/>
      <c r="BJ405" s="155"/>
      <c r="BK405" s="155"/>
      <c r="BL405" s="155"/>
      <c r="BM405" s="155"/>
      <c r="BN405" s="155"/>
      <c r="BO405" s="155"/>
      <c r="BP405" s="155"/>
      <c r="BQ405" s="155"/>
      <c r="BR405" s="155"/>
      <c r="BS405" s="155"/>
      <c r="BT405" s="155"/>
      <c r="BU405" s="155"/>
      <c r="BV405" s="155"/>
      <c r="BW405" s="155"/>
      <c r="BX405" s="155"/>
      <c r="BY405" s="155"/>
      <c r="BZ405" s="155"/>
      <c r="CA405" s="155"/>
      <c r="CB405" s="155"/>
      <c r="CC405" s="155"/>
      <c r="CD405" s="155"/>
      <c r="CE405" s="155"/>
      <c r="CF405" s="155"/>
      <c r="CG405" s="155"/>
      <c r="CH405" s="155"/>
      <c r="CI405" s="155"/>
      <c r="CJ405" s="155"/>
      <c r="CK405" s="155"/>
      <c r="CL405" s="155"/>
      <c r="CM405" s="155"/>
      <c r="CN405" s="155"/>
      <c r="CO405" s="155"/>
      <c r="CP405" s="155"/>
      <c r="CQ405" s="155"/>
      <c r="CR405" s="155"/>
      <c r="CS405" s="155"/>
      <c r="CT405" s="155"/>
      <c r="CU405" s="155"/>
      <c r="CV405" s="155"/>
      <c r="CW405" s="155"/>
      <c r="CX405" s="155"/>
      <c r="CY405" s="155"/>
      <c r="CZ405" s="155"/>
      <c r="DA405" s="155"/>
      <c r="DB405" s="155"/>
      <c r="DC405" s="155"/>
      <c r="DD405" s="155"/>
      <c r="DE405" s="155"/>
      <c r="DF405" s="155"/>
      <c r="DG405" s="155"/>
      <c r="DH405" s="155"/>
      <c r="DI405" s="155"/>
      <c r="DJ405" s="155"/>
      <c r="DK405" s="155"/>
      <c r="DL405" s="155"/>
      <c r="DM405" s="155"/>
      <c r="DN405" s="155"/>
      <c r="DO405" s="155"/>
      <c r="DP405" s="155"/>
      <c r="DQ405" s="155"/>
      <c r="DR405" s="155"/>
    </row>
    <row r="406" spans="1:122" s="4" customFormat="1" ht="17.149999999999999" customHeight="1" x14ac:dyDescent="0.3">
      <c r="A406" s="388"/>
      <c r="B406" s="683"/>
      <c r="C406" s="684"/>
      <c r="D406" s="685"/>
      <c r="E406" s="680"/>
      <c r="F406" s="681"/>
      <c r="G406" s="681"/>
      <c r="H406" s="681"/>
      <c r="I406" s="682"/>
      <c r="K406" s="167"/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  <c r="AA406" s="167"/>
      <c r="AB406" s="167"/>
      <c r="AC406" s="167"/>
      <c r="AD406" s="167"/>
      <c r="AE406" s="167"/>
      <c r="AF406" s="167"/>
      <c r="AG406" s="167"/>
      <c r="AH406" s="167"/>
      <c r="AI406" s="167"/>
      <c r="AJ406" s="167"/>
      <c r="AK406" s="167"/>
      <c r="AL406" s="167"/>
      <c r="AM406" s="167"/>
      <c r="AN406" s="167"/>
      <c r="AO406" s="167"/>
      <c r="AP406" s="167"/>
      <c r="AQ406" s="167"/>
      <c r="AR406" s="167"/>
      <c r="AS406" s="167"/>
      <c r="AT406" s="167"/>
      <c r="AU406" s="167"/>
      <c r="AV406" s="167"/>
      <c r="AW406" s="167"/>
      <c r="AX406" s="167"/>
      <c r="AY406" s="167"/>
      <c r="AZ406" s="167"/>
      <c r="BA406" s="167"/>
      <c r="BB406" s="167"/>
      <c r="BC406" s="167"/>
      <c r="BD406" s="167"/>
      <c r="BE406" s="167"/>
      <c r="BF406" s="167"/>
      <c r="BG406" s="167"/>
      <c r="BH406" s="167"/>
      <c r="BI406" s="167"/>
      <c r="BJ406" s="167"/>
      <c r="BK406" s="167"/>
      <c r="BL406" s="167"/>
      <c r="BM406" s="167"/>
      <c r="BN406" s="167"/>
      <c r="BO406" s="167"/>
      <c r="BP406" s="167"/>
      <c r="BQ406" s="167"/>
      <c r="BR406" s="167"/>
      <c r="BS406" s="167"/>
      <c r="BT406" s="167"/>
      <c r="BU406" s="167"/>
      <c r="BV406" s="167"/>
      <c r="BW406" s="167"/>
      <c r="BX406" s="167"/>
      <c r="BY406" s="167"/>
      <c r="BZ406" s="167"/>
      <c r="CA406" s="167"/>
      <c r="CB406" s="167"/>
      <c r="CC406" s="167"/>
      <c r="CD406" s="167"/>
      <c r="CE406" s="167"/>
      <c r="CF406" s="167"/>
      <c r="CG406" s="167"/>
      <c r="CH406" s="167"/>
      <c r="CI406" s="167"/>
      <c r="CJ406" s="167"/>
      <c r="CK406" s="167"/>
      <c r="CL406" s="167"/>
      <c r="CM406" s="167"/>
      <c r="CN406" s="167"/>
      <c r="CO406" s="167"/>
      <c r="CP406" s="167"/>
      <c r="CQ406" s="167"/>
      <c r="CR406" s="167"/>
      <c r="CS406" s="167"/>
      <c r="CT406" s="167"/>
      <c r="CU406" s="167"/>
      <c r="CV406" s="167"/>
      <c r="CW406" s="167"/>
      <c r="CX406" s="167"/>
      <c r="CY406" s="167"/>
      <c r="CZ406" s="167"/>
      <c r="DA406" s="167"/>
      <c r="DB406" s="167"/>
      <c r="DC406" s="167"/>
      <c r="DD406" s="167"/>
      <c r="DE406" s="167"/>
      <c r="DF406" s="167"/>
      <c r="DG406" s="167"/>
      <c r="DH406" s="167"/>
      <c r="DI406" s="167"/>
      <c r="DJ406" s="167"/>
      <c r="DK406" s="167"/>
      <c r="DL406" s="167"/>
      <c r="DM406" s="167"/>
      <c r="DN406" s="167"/>
      <c r="DO406" s="167"/>
      <c r="DP406" s="167"/>
      <c r="DQ406" s="167"/>
      <c r="DR406" s="167"/>
    </row>
    <row r="407" spans="1:122" s="4" customFormat="1" ht="17.149999999999999" customHeight="1" x14ac:dyDescent="0.3">
      <c r="A407" s="388"/>
      <c r="B407" s="683"/>
      <c r="C407" s="684"/>
      <c r="D407" s="685"/>
      <c r="E407" s="680"/>
      <c r="F407" s="681"/>
      <c r="G407" s="681"/>
      <c r="H407" s="681"/>
      <c r="I407" s="682"/>
      <c r="K407" s="167"/>
      <c r="L407" s="167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  <c r="AA407" s="167"/>
      <c r="AB407" s="167"/>
      <c r="AC407" s="167"/>
      <c r="AD407" s="167"/>
      <c r="AE407" s="167"/>
      <c r="AF407" s="167"/>
      <c r="AG407" s="167"/>
      <c r="AH407" s="167"/>
      <c r="AI407" s="167"/>
      <c r="AJ407" s="167"/>
      <c r="AK407" s="167"/>
      <c r="AL407" s="167"/>
      <c r="AM407" s="167"/>
      <c r="AN407" s="167"/>
      <c r="AO407" s="167"/>
      <c r="AP407" s="167"/>
      <c r="AQ407" s="167"/>
      <c r="AR407" s="167"/>
      <c r="AS407" s="167"/>
      <c r="AT407" s="167"/>
      <c r="AU407" s="167"/>
      <c r="AV407" s="167"/>
      <c r="AW407" s="167"/>
      <c r="AX407" s="167"/>
      <c r="AY407" s="167"/>
      <c r="AZ407" s="167"/>
      <c r="BA407" s="167"/>
      <c r="BB407" s="167"/>
      <c r="BC407" s="167"/>
      <c r="BD407" s="167"/>
      <c r="BE407" s="167"/>
      <c r="BF407" s="167"/>
      <c r="BG407" s="167"/>
      <c r="BH407" s="167"/>
      <c r="BI407" s="167"/>
      <c r="BJ407" s="167"/>
      <c r="BK407" s="167"/>
      <c r="BL407" s="167"/>
      <c r="BM407" s="167"/>
      <c r="BN407" s="167"/>
      <c r="BO407" s="167"/>
      <c r="BP407" s="167"/>
      <c r="BQ407" s="167"/>
      <c r="BR407" s="167"/>
      <c r="BS407" s="167"/>
      <c r="BT407" s="167"/>
      <c r="BU407" s="167"/>
      <c r="BV407" s="167"/>
      <c r="BW407" s="167"/>
      <c r="BX407" s="167"/>
      <c r="BY407" s="167"/>
      <c r="BZ407" s="167"/>
      <c r="CA407" s="167"/>
      <c r="CB407" s="167"/>
      <c r="CC407" s="167"/>
      <c r="CD407" s="167"/>
      <c r="CE407" s="167"/>
      <c r="CF407" s="167"/>
      <c r="CG407" s="167"/>
      <c r="CH407" s="167"/>
      <c r="CI407" s="167"/>
      <c r="CJ407" s="167"/>
      <c r="CK407" s="167"/>
      <c r="CL407" s="167"/>
      <c r="CM407" s="167"/>
      <c r="CN407" s="167"/>
      <c r="CO407" s="167"/>
      <c r="CP407" s="167"/>
      <c r="CQ407" s="167"/>
      <c r="CR407" s="167"/>
      <c r="CS407" s="167"/>
      <c r="CT407" s="167"/>
      <c r="CU407" s="167"/>
      <c r="CV407" s="167"/>
      <c r="CW407" s="167"/>
      <c r="CX407" s="167"/>
      <c r="CY407" s="167"/>
      <c r="CZ407" s="167"/>
      <c r="DA407" s="167"/>
      <c r="DB407" s="167"/>
      <c r="DC407" s="167"/>
      <c r="DD407" s="167"/>
      <c r="DE407" s="167"/>
      <c r="DF407" s="167"/>
      <c r="DG407" s="167"/>
      <c r="DH407" s="167"/>
      <c r="DI407" s="167"/>
      <c r="DJ407" s="167"/>
      <c r="DK407" s="167"/>
      <c r="DL407" s="167"/>
      <c r="DM407" s="167"/>
      <c r="DN407" s="167"/>
      <c r="DO407" s="167"/>
      <c r="DP407" s="167"/>
      <c r="DQ407" s="167"/>
      <c r="DR407" s="167"/>
    </row>
    <row r="408" spans="1:122" s="4" customFormat="1" ht="17.149999999999999" customHeight="1" x14ac:dyDescent="0.3">
      <c r="A408" s="388"/>
      <c r="B408" s="683"/>
      <c r="C408" s="684"/>
      <c r="D408" s="685"/>
      <c r="E408" s="680"/>
      <c r="F408" s="681"/>
      <c r="G408" s="681"/>
      <c r="H408" s="681"/>
      <c r="I408" s="682"/>
      <c r="K408" s="167"/>
      <c r="L408" s="167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  <c r="AA408" s="167"/>
      <c r="AB408" s="167"/>
      <c r="AC408" s="167"/>
      <c r="AD408" s="167"/>
      <c r="AE408" s="167"/>
      <c r="AF408" s="167"/>
      <c r="AG408" s="167"/>
      <c r="AH408" s="167"/>
      <c r="AI408" s="167"/>
      <c r="AJ408" s="167"/>
      <c r="AK408" s="167"/>
      <c r="AL408" s="167"/>
      <c r="AM408" s="167"/>
      <c r="AN408" s="167"/>
      <c r="AO408" s="167"/>
      <c r="AP408" s="167"/>
      <c r="AQ408" s="167"/>
      <c r="AR408" s="167"/>
      <c r="AS408" s="167"/>
      <c r="AT408" s="167"/>
      <c r="AU408" s="167"/>
      <c r="AV408" s="167"/>
      <c r="AW408" s="167"/>
      <c r="AX408" s="167"/>
      <c r="AY408" s="167"/>
      <c r="AZ408" s="167"/>
      <c r="BA408" s="167"/>
      <c r="BB408" s="167"/>
      <c r="BC408" s="167"/>
      <c r="BD408" s="167"/>
      <c r="BE408" s="167"/>
      <c r="BF408" s="167"/>
      <c r="BG408" s="167"/>
      <c r="BH408" s="167"/>
      <c r="BI408" s="167"/>
      <c r="BJ408" s="167"/>
      <c r="BK408" s="167"/>
      <c r="BL408" s="167"/>
      <c r="BM408" s="167"/>
      <c r="BN408" s="167"/>
      <c r="BO408" s="167"/>
      <c r="BP408" s="167"/>
      <c r="BQ408" s="167"/>
      <c r="BR408" s="167"/>
      <c r="BS408" s="167"/>
      <c r="BT408" s="167"/>
      <c r="BU408" s="167"/>
      <c r="BV408" s="167"/>
      <c r="BW408" s="167"/>
      <c r="BX408" s="167"/>
      <c r="BY408" s="167"/>
      <c r="BZ408" s="167"/>
      <c r="CA408" s="167"/>
      <c r="CB408" s="167"/>
      <c r="CC408" s="167"/>
      <c r="CD408" s="167"/>
      <c r="CE408" s="167"/>
      <c r="CF408" s="167"/>
      <c r="CG408" s="167"/>
      <c r="CH408" s="167"/>
      <c r="CI408" s="167"/>
      <c r="CJ408" s="167"/>
      <c r="CK408" s="167"/>
      <c r="CL408" s="167"/>
      <c r="CM408" s="167"/>
      <c r="CN408" s="167"/>
      <c r="CO408" s="167"/>
      <c r="CP408" s="167"/>
      <c r="CQ408" s="167"/>
      <c r="CR408" s="167"/>
      <c r="CS408" s="167"/>
      <c r="CT408" s="167"/>
      <c r="CU408" s="167"/>
      <c r="CV408" s="167"/>
      <c r="CW408" s="167"/>
      <c r="CX408" s="167"/>
      <c r="CY408" s="167"/>
      <c r="CZ408" s="167"/>
      <c r="DA408" s="167"/>
      <c r="DB408" s="167"/>
      <c r="DC408" s="167"/>
      <c r="DD408" s="167"/>
      <c r="DE408" s="167"/>
      <c r="DF408" s="167"/>
      <c r="DG408" s="167"/>
      <c r="DH408" s="167"/>
      <c r="DI408" s="167"/>
      <c r="DJ408" s="167"/>
      <c r="DK408" s="167"/>
      <c r="DL408" s="167"/>
      <c r="DM408" s="167"/>
      <c r="DN408" s="167"/>
      <c r="DO408" s="167"/>
      <c r="DP408" s="167"/>
      <c r="DQ408" s="167"/>
      <c r="DR408" s="167"/>
    </row>
    <row r="409" spans="1:122" s="4" customFormat="1" ht="17.149999999999999" customHeight="1" x14ac:dyDescent="0.3">
      <c r="A409" s="388"/>
      <c r="B409" s="683"/>
      <c r="C409" s="684"/>
      <c r="D409" s="685"/>
      <c r="E409" s="680"/>
      <c r="F409" s="681"/>
      <c r="G409" s="681"/>
      <c r="H409" s="681"/>
      <c r="I409" s="682"/>
      <c r="K409" s="167"/>
      <c r="L409" s="167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  <c r="AA409" s="167"/>
      <c r="AB409" s="167"/>
      <c r="AC409" s="167"/>
      <c r="AD409" s="167"/>
      <c r="AE409" s="167"/>
      <c r="AF409" s="167"/>
      <c r="AG409" s="167"/>
      <c r="AH409" s="167"/>
      <c r="AI409" s="167"/>
      <c r="AJ409" s="167"/>
      <c r="AK409" s="167"/>
      <c r="AL409" s="167"/>
      <c r="AM409" s="167"/>
      <c r="AN409" s="167"/>
      <c r="AO409" s="167"/>
      <c r="AP409" s="167"/>
      <c r="AQ409" s="167"/>
      <c r="AR409" s="167"/>
      <c r="AS409" s="167"/>
      <c r="AT409" s="167"/>
      <c r="AU409" s="167"/>
      <c r="AV409" s="167"/>
      <c r="AW409" s="167"/>
      <c r="AX409" s="167"/>
      <c r="AY409" s="167"/>
      <c r="AZ409" s="167"/>
      <c r="BA409" s="167"/>
      <c r="BB409" s="167"/>
      <c r="BC409" s="167"/>
      <c r="BD409" s="167"/>
      <c r="BE409" s="167"/>
      <c r="BF409" s="167"/>
      <c r="BG409" s="167"/>
      <c r="BH409" s="167"/>
      <c r="BI409" s="167"/>
      <c r="BJ409" s="167"/>
      <c r="BK409" s="167"/>
      <c r="BL409" s="167"/>
      <c r="BM409" s="167"/>
      <c r="BN409" s="167"/>
      <c r="BO409" s="167"/>
      <c r="BP409" s="167"/>
      <c r="BQ409" s="167"/>
      <c r="BR409" s="167"/>
      <c r="BS409" s="167"/>
      <c r="BT409" s="167"/>
      <c r="BU409" s="167"/>
      <c r="BV409" s="167"/>
      <c r="BW409" s="167"/>
      <c r="BX409" s="167"/>
      <c r="BY409" s="167"/>
      <c r="BZ409" s="167"/>
      <c r="CA409" s="167"/>
      <c r="CB409" s="167"/>
      <c r="CC409" s="167"/>
      <c r="CD409" s="167"/>
      <c r="CE409" s="167"/>
      <c r="CF409" s="167"/>
      <c r="CG409" s="167"/>
      <c r="CH409" s="167"/>
      <c r="CI409" s="167"/>
      <c r="CJ409" s="167"/>
      <c r="CK409" s="167"/>
      <c r="CL409" s="167"/>
      <c r="CM409" s="167"/>
      <c r="CN409" s="167"/>
      <c r="CO409" s="167"/>
      <c r="CP409" s="167"/>
      <c r="CQ409" s="167"/>
      <c r="CR409" s="167"/>
      <c r="CS409" s="167"/>
      <c r="CT409" s="167"/>
      <c r="CU409" s="167"/>
      <c r="CV409" s="167"/>
      <c r="CW409" s="167"/>
      <c r="CX409" s="167"/>
      <c r="CY409" s="167"/>
      <c r="CZ409" s="167"/>
      <c r="DA409" s="167"/>
      <c r="DB409" s="167"/>
      <c r="DC409" s="167"/>
      <c r="DD409" s="167"/>
      <c r="DE409" s="167"/>
      <c r="DF409" s="167"/>
      <c r="DG409" s="167"/>
      <c r="DH409" s="167"/>
      <c r="DI409" s="167"/>
      <c r="DJ409" s="167"/>
      <c r="DK409" s="167"/>
      <c r="DL409" s="167"/>
      <c r="DM409" s="167"/>
      <c r="DN409" s="167"/>
      <c r="DO409" s="167"/>
      <c r="DP409" s="167"/>
      <c r="DQ409" s="167"/>
      <c r="DR409" s="167"/>
    </row>
    <row r="410" spans="1:122" s="4" customFormat="1" ht="17.149999999999999" customHeight="1" x14ac:dyDescent="0.3">
      <c r="A410" s="388"/>
      <c r="B410" s="683"/>
      <c r="C410" s="684"/>
      <c r="D410" s="685"/>
      <c r="E410" s="680"/>
      <c r="F410" s="681"/>
      <c r="G410" s="681"/>
      <c r="H410" s="681"/>
      <c r="I410" s="682"/>
      <c r="K410" s="167"/>
      <c r="L410" s="167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  <c r="AA410" s="167"/>
      <c r="AB410" s="167"/>
      <c r="AC410" s="167"/>
      <c r="AD410" s="167"/>
      <c r="AE410" s="167"/>
      <c r="AF410" s="167"/>
      <c r="AG410" s="167"/>
      <c r="AH410" s="167"/>
      <c r="AI410" s="167"/>
      <c r="AJ410" s="167"/>
      <c r="AK410" s="167"/>
      <c r="AL410" s="167"/>
      <c r="AM410" s="167"/>
      <c r="AN410" s="167"/>
      <c r="AO410" s="167"/>
      <c r="AP410" s="167"/>
      <c r="AQ410" s="167"/>
      <c r="AR410" s="167"/>
      <c r="AS410" s="167"/>
      <c r="AT410" s="167"/>
      <c r="AU410" s="167"/>
      <c r="AV410" s="167"/>
      <c r="AW410" s="167"/>
      <c r="AX410" s="167"/>
      <c r="AY410" s="167"/>
      <c r="AZ410" s="167"/>
      <c r="BA410" s="167"/>
      <c r="BB410" s="167"/>
      <c r="BC410" s="167"/>
      <c r="BD410" s="167"/>
      <c r="BE410" s="167"/>
      <c r="BF410" s="167"/>
      <c r="BG410" s="167"/>
      <c r="BH410" s="167"/>
      <c r="BI410" s="167"/>
      <c r="BJ410" s="167"/>
      <c r="BK410" s="167"/>
      <c r="BL410" s="167"/>
      <c r="BM410" s="167"/>
      <c r="BN410" s="167"/>
      <c r="BO410" s="167"/>
      <c r="BP410" s="167"/>
      <c r="BQ410" s="167"/>
      <c r="BR410" s="167"/>
      <c r="BS410" s="167"/>
      <c r="BT410" s="167"/>
      <c r="BU410" s="167"/>
      <c r="BV410" s="167"/>
      <c r="BW410" s="167"/>
      <c r="BX410" s="167"/>
      <c r="BY410" s="167"/>
      <c r="BZ410" s="167"/>
      <c r="CA410" s="167"/>
      <c r="CB410" s="167"/>
      <c r="CC410" s="167"/>
      <c r="CD410" s="167"/>
      <c r="CE410" s="167"/>
      <c r="CF410" s="167"/>
      <c r="CG410" s="167"/>
      <c r="CH410" s="167"/>
      <c r="CI410" s="167"/>
      <c r="CJ410" s="167"/>
      <c r="CK410" s="167"/>
      <c r="CL410" s="167"/>
      <c r="CM410" s="167"/>
      <c r="CN410" s="167"/>
      <c r="CO410" s="167"/>
      <c r="CP410" s="167"/>
      <c r="CQ410" s="167"/>
      <c r="CR410" s="167"/>
      <c r="CS410" s="167"/>
      <c r="CT410" s="167"/>
      <c r="CU410" s="167"/>
      <c r="CV410" s="167"/>
      <c r="CW410" s="167"/>
      <c r="CX410" s="167"/>
      <c r="CY410" s="167"/>
      <c r="CZ410" s="167"/>
      <c r="DA410" s="167"/>
      <c r="DB410" s="167"/>
      <c r="DC410" s="167"/>
      <c r="DD410" s="167"/>
      <c r="DE410" s="167"/>
      <c r="DF410" s="167"/>
      <c r="DG410" s="167"/>
      <c r="DH410" s="167"/>
      <c r="DI410" s="167"/>
      <c r="DJ410" s="167"/>
      <c r="DK410" s="167"/>
      <c r="DL410" s="167"/>
      <c r="DM410" s="167"/>
      <c r="DN410" s="167"/>
      <c r="DO410" s="167"/>
      <c r="DP410" s="167"/>
      <c r="DQ410" s="167"/>
      <c r="DR410" s="167"/>
    </row>
    <row r="411" spans="1:122" s="4" customFormat="1" ht="17.149999999999999" customHeight="1" x14ac:dyDescent="0.3">
      <c r="A411" s="388"/>
      <c r="B411" s="683"/>
      <c r="C411" s="684"/>
      <c r="D411" s="685"/>
      <c r="E411" s="680"/>
      <c r="F411" s="681"/>
      <c r="G411" s="681"/>
      <c r="H411" s="681"/>
      <c r="I411" s="682"/>
      <c r="K411" s="167"/>
      <c r="L411" s="167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  <c r="AA411" s="167"/>
      <c r="AB411" s="167"/>
      <c r="AC411" s="167"/>
      <c r="AD411" s="167"/>
      <c r="AE411" s="167"/>
      <c r="AF411" s="167"/>
      <c r="AG411" s="167"/>
      <c r="AH411" s="167"/>
      <c r="AI411" s="167"/>
      <c r="AJ411" s="167"/>
      <c r="AK411" s="167"/>
      <c r="AL411" s="167"/>
      <c r="AM411" s="167"/>
      <c r="AN411" s="167"/>
      <c r="AO411" s="167"/>
      <c r="AP411" s="167"/>
      <c r="AQ411" s="167"/>
      <c r="AR411" s="167"/>
      <c r="AS411" s="167"/>
      <c r="AT411" s="167"/>
      <c r="AU411" s="167"/>
      <c r="AV411" s="167"/>
      <c r="AW411" s="167"/>
      <c r="AX411" s="167"/>
      <c r="AY411" s="167"/>
      <c r="AZ411" s="167"/>
      <c r="BA411" s="167"/>
      <c r="BB411" s="167"/>
      <c r="BC411" s="167"/>
      <c r="BD411" s="167"/>
      <c r="BE411" s="167"/>
      <c r="BF411" s="167"/>
      <c r="BG411" s="167"/>
      <c r="BH411" s="167"/>
      <c r="BI411" s="167"/>
      <c r="BJ411" s="167"/>
      <c r="BK411" s="167"/>
      <c r="BL411" s="167"/>
      <c r="BM411" s="167"/>
      <c r="BN411" s="167"/>
      <c r="BO411" s="167"/>
      <c r="BP411" s="167"/>
      <c r="BQ411" s="167"/>
      <c r="BR411" s="167"/>
      <c r="BS411" s="167"/>
      <c r="BT411" s="167"/>
      <c r="BU411" s="167"/>
      <c r="BV411" s="167"/>
      <c r="BW411" s="167"/>
      <c r="BX411" s="167"/>
      <c r="BY411" s="167"/>
      <c r="BZ411" s="167"/>
      <c r="CA411" s="167"/>
      <c r="CB411" s="167"/>
      <c r="CC411" s="167"/>
      <c r="CD411" s="167"/>
      <c r="CE411" s="167"/>
      <c r="CF411" s="167"/>
      <c r="CG411" s="167"/>
      <c r="CH411" s="167"/>
      <c r="CI411" s="167"/>
      <c r="CJ411" s="167"/>
      <c r="CK411" s="167"/>
      <c r="CL411" s="167"/>
      <c r="CM411" s="167"/>
      <c r="CN411" s="167"/>
      <c r="CO411" s="167"/>
      <c r="CP411" s="167"/>
      <c r="CQ411" s="167"/>
      <c r="CR411" s="167"/>
      <c r="CS411" s="167"/>
      <c r="CT411" s="167"/>
      <c r="CU411" s="167"/>
      <c r="CV411" s="167"/>
      <c r="CW411" s="167"/>
      <c r="CX411" s="167"/>
      <c r="CY411" s="167"/>
      <c r="CZ411" s="167"/>
      <c r="DA411" s="167"/>
      <c r="DB411" s="167"/>
      <c r="DC411" s="167"/>
      <c r="DD411" s="167"/>
      <c r="DE411" s="167"/>
      <c r="DF411" s="167"/>
      <c r="DG411" s="167"/>
      <c r="DH411" s="167"/>
      <c r="DI411" s="167"/>
      <c r="DJ411" s="167"/>
      <c r="DK411" s="167"/>
      <c r="DL411" s="167"/>
      <c r="DM411" s="167"/>
      <c r="DN411" s="167"/>
      <c r="DO411" s="167"/>
      <c r="DP411" s="167"/>
      <c r="DQ411" s="167"/>
      <c r="DR411" s="167"/>
    </row>
    <row r="412" spans="1:122" s="29" customFormat="1" ht="17.149999999999999" customHeight="1" x14ac:dyDescent="0.3">
      <c r="A412" s="389"/>
      <c r="B412" s="391"/>
      <c r="C412" s="234"/>
      <c r="D412" s="234"/>
      <c r="E412" s="392"/>
      <c r="F412" s="392"/>
      <c r="G412" s="234"/>
      <c r="H412" s="393"/>
      <c r="I412" s="394"/>
      <c r="J412" s="223"/>
      <c r="K412" s="223"/>
      <c r="L412" s="223"/>
      <c r="M412" s="223"/>
      <c r="N412" s="223"/>
      <c r="O412" s="223"/>
      <c r="P412" s="223"/>
      <c r="Q412" s="223"/>
      <c r="R412" s="223"/>
      <c r="S412" s="223"/>
      <c r="T412" s="223"/>
      <c r="U412" s="223"/>
      <c r="V412" s="223"/>
      <c r="W412" s="223"/>
      <c r="X412" s="223"/>
      <c r="Y412" s="223"/>
      <c r="Z412" s="223"/>
      <c r="AA412" s="223"/>
      <c r="AB412" s="223"/>
      <c r="AC412" s="223"/>
      <c r="AD412" s="223"/>
      <c r="AE412" s="223"/>
      <c r="AF412" s="223"/>
      <c r="AG412" s="223"/>
      <c r="AH412" s="223"/>
      <c r="AI412" s="223"/>
      <c r="AJ412" s="223"/>
      <c r="AK412" s="223"/>
      <c r="AL412" s="223"/>
      <c r="AM412" s="223"/>
      <c r="AN412" s="223"/>
      <c r="AO412" s="223"/>
      <c r="AP412" s="223"/>
      <c r="AQ412" s="223"/>
      <c r="AR412" s="223"/>
      <c r="AS412" s="223"/>
      <c r="AT412" s="223"/>
      <c r="AU412" s="223"/>
      <c r="AV412" s="223"/>
      <c r="AW412" s="223"/>
      <c r="AX412" s="223"/>
      <c r="AY412" s="223"/>
      <c r="AZ412" s="223"/>
      <c r="BA412" s="223"/>
      <c r="BB412" s="223"/>
      <c r="BC412" s="223"/>
      <c r="BD412" s="223"/>
      <c r="BE412" s="223"/>
      <c r="BF412" s="223"/>
      <c r="BG412" s="223"/>
      <c r="BH412" s="223"/>
      <c r="BI412" s="223"/>
      <c r="BJ412" s="223"/>
      <c r="BK412" s="223"/>
      <c r="BL412" s="223"/>
      <c r="BM412" s="223"/>
      <c r="BN412" s="223"/>
      <c r="BO412" s="223"/>
      <c r="BP412" s="223"/>
      <c r="BQ412" s="223"/>
      <c r="BR412" s="223"/>
      <c r="BS412" s="223"/>
      <c r="BT412" s="223"/>
      <c r="BU412" s="223"/>
      <c r="BV412" s="223"/>
      <c r="BW412" s="223"/>
      <c r="BX412" s="223"/>
      <c r="BY412" s="223"/>
      <c r="BZ412" s="223"/>
      <c r="CA412" s="223"/>
      <c r="CB412" s="223"/>
      <c r="CC412" s="223"/>
      <c r="CD412" s="223"/>
      <c r="CE412" s="223"/>
      <c r="CF412" s="223"/>
      <c r="CG412" s="223"/>
      <c r="CH412" s="223"/>
      <c r="CI412" s="223"/>
      <c r="CJ412" s="223"/>
      <c r="CK412" s="223"/>
      <c r="CL412" s="223"/>
      <c r="CM412" s="223"/>
      <c r="CN412" s="223"/>
      <c r="CO412" s="223"/>
      <c r="CP412" s="223"/>
      <c r="CQ412" s="223"/>
      <c r="CR412" s="223"/>
      <c r="CS412" s="223"/>
      <c r="CT412" s="223"/>
      <c r="CU412" s="223"/>
      <c r="CV412" s="223"/>
      <c r="CW412" s="223"/>
      <c r="CX412" s="223"/>
      <c r="CY412" s="223"/>
      <c r="CZ412" s="223"/>
      <c r="DA412" s="223"/>
      <c r="DB412" s="223"/>
      <c r="DC412" s="223"/>
      <c r="DD412" s="223"/>
      <c r="DE412" s="223"/>
      <c r="DF412" s="223"/>
      <c r="DG412" s="223"/>
      <c r="DH412" s="223"/>
      <c r="DI412" s="223"/>
      <c r="DJ412" s="223"/>
      <c r="DK412" s="223"/>
      <c r="DL412" s="223"/>
      <c r="DM412" s="223"/>
      <c r="DN412" s="223"/>
      <c r="DO412" s="223"/>
      <c r="DP412" s="223"/>
      <c r="DQ412" s="223"/>
      <c r="DR412" s="223"/>
    </row>
    <row r="413" spans="1:122" s="4" customFormat="1" ht="17.149999999999999" customHeight="1" x14ac:dyDescent="0.3">
      <c r="A413" s="167"/>
      <c r="B413" s="324" t="s">
        <v>106</v>
      </c>
      <c r="C413" s="239"/>
      <c r="D413" s="239"/>
      <c r="E413" s="239"/>
      <c r="F413" s="395"/>
      <c r="G413" s="239"/>
      <c r="H413" s="173"/>
      <c r="I413" s="173"/>
      <c r="J413" s="167"/>
      <c r="K413" s="167"/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  <c r="AA413" s="167"/>
      <c r="AB413" s="167"/>
      <c r="AC413" s="167"/>
      <c r="AD413" s="167"/>
      <c r="AE413" s="167"/>
      <c r="AF413" s="167"/>
      <c r="AG413" s="167"/>
      <c r="AH413" s="167"/>
      <c r="AI413" s="167"/>
      <c r="AJ413" s="167"/>
      <c r="AK413" s="167"/>
      <c r="AL413" s="167"/>
      <c r="AM413" s="167"/>
      <c r="AN413" s="167"/>
      <c r="AO413" s="167"/>
      <c r="AP413" s="167"/>
      <c r="AQ413" s="167"/>
      <c r="AR413" s="167"/>
      <c r="AS413" s="167"/>
      <c r="AT413" s="167"/>
      <c r="AU413" s="167"/>
      <c r="AV413" s="167"/>
      <c r="AW413" s="167"/>
      <c r="AX413" s="167"/>
      <c r="AY413" s="167"/>
      <c r="AZ413" s="167"/>
      <c r="BA413" s="167"/>
      <c r="BB413" s="167"/>
      <c r="BC413" s="167"/>
      <c r="BD413" s="167"/>
      <c r="BE413" s="167"/>
      <c r="BF413" s="167"/>
      <c r="BG413" s="167"/>
      <c r="BH413" s="167"/>
      <c r="BI413" s="167"/>
      <c r="BJ413" s="167"/>
      <c r="BK413" s="167"/>
      <c r="BL413" s="167"/>
      <c r="BM413" s="167"/>
      <c r="BN413" s="167"/>
      <c r="BO413" s="167"/>
      <c r="BP413" s="167"/>
      <c r="BQ413" s="167"/>
      <c r="BR413" s="167"/>
      <c r="BS413" s="167"/>
      <c r="BT413" s="167"/>
      <c r="BU413" s="167"/>
      <c r="BV413" s="167"/>
      <c r="BW413" s="167"/>
      <c r="BX413" s="167"/>
      <c r="BY413" s="167"/>
      <c r="BZ413" s="167"/>
      <c r="CA413" s="167"/>
      <c r="CB413" s="167"/>
      <c r="CC413" s="167"/>
      <c r="CD413" s="167"/>
      <c r="CE413" s="167"/>
      <c r="CF413" s="167"/>
      <c r="CG413" s="167"/>
      <c r="CH413" s="167"/>
      <c r="CI413" s="167"/>
      <c r="CJ413" s="167"/>
      <c r="CK413" s="167"/>
      <c r="CL413" s="167"/>
      <c r="CM413" s="167"/>
      <c r="CN413" s="167"/>
      <c r="CO413" s="167"/>
      <c r="CP413" s="167"/>
      <c r="CQ413" s="167"/>
      <c r="CR413" s="167"/>
      <c r="CS413" s="167"/>
      <c r="CT413" s="167"/>
      <c r="CU413" s="167"/>
      <c r="CV413" s="167"/>
      <c r="CW413" s="167"/>
      <c r="CX413" s="167"/>
      <c r="CY413" s="167"/>
      <c r="CZ413" s="167"/>
      <c r="DA413" s="167"/>
      <c r="DB413" s="167"/>
      <c r="DC413" s="167"/>
      <c r="DD413" s="167"/>
      <c r="DE413" s="167"/>
      <c r="DF413" s="167"/>
      <c r="DG413" s="167"/>
      <c r="DH413" s="167"/>
      <c r="DI413" s="167"/>
      <c r="DJ413" s="167"/>
      <c r="DK413" s="167"/>
      <c r="DL413" s="167"/>
      <c r="DM413" s="167"/>
      <c r="DN413" s="167"/>
      <c r="DO413" s="167"/>
      <c r="DP413" s="167"/>
      <c r="DQ413" s="167"/>
      <c r="DR413" s="167"/>
    </row>
    <row r="414" spans="1:122" s="4" customFormat="1" ht="17.149999999999999" customHeight="1" x14ac:dyDescent="0.3">
      <c r="A414" s="167"/>
      <c r="B414" s="700"/>
      <c r="C414" s="701"/>
      <c r="D414" s="701"/>
      <c r="E414" s="701"/>
      <c r="F414" s="701"/>
      <c r="G414" s="701"/>
      <c r="H414" s="701"/>
      <c r="I414" s="702"/>
      <c r="K414" s="167"/>
      <c r="L414" s="167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  <c r="AA414" s="167"/>
      <c r="AB414" s="167"/>
      <c r="AC414" s="167"/>
      <c r="AD414" s="167"/>
      <c r="AE414" s="167"/>
      <c r="AF414" s="167"/>
      <c r="AG414" s="167"/>
      <c r="AH414" s="167"/>
      <c r="AI414" s="167"/>
      <c r="AJ414" s="167"/>
      <c r="AK414" s="167"/>
      <c r="AL414" s="167"/>
      <c r="AM414" s="167"/>
      <c r="AN414" s="167"/>
      <c r="AO414" s="167"/>
      <c r="AP414" s="167"/>
      <c r="AQ414" s="167"/>
      <c r="AR414" s="167"/>
      <c r="AS414" s="167"/>
      <c r="AT414" s="167"/>
      <c r="AU414" s="167"/>
      <c r="AV414" s="167"/>
      <c r="AW414" s="167"/>
      <c r="AX414" s="167"/>
      <c r="AY414" s="167"/>
      <c r="AZ414" s="167"/>
      <c r="BA414" s="167"/>
      <c r="BB414" s="167"/>
      <c r="BC414" s="167"/>
      <c r="BD414" s="167"/>
      <c r="BE414" s="167"/>
      <c r="BF414" s="167"/>
      <c r="BG414" s="167"/>
      <c r="BH414" s="167"/>
      <c r="BI414" s="167"/>
      <c r="BJ414" s="167"/>
      <c r="BK414" s="167"/>
      <c r="BL414" s="167"/>
      <c r="BM414" s="167"/>
      <c r="BN414" s="167"/>
      <c r="BO414" s="167"/>
      <c r="BP414" s="167"/>
      <c r="BQ414" s="167"/>
      <c r="BR414" s="167"/>
      <c r="BS414" s="167"/>
      <c r="BT414" s="167"/>
      <c r="BU414" s="167"/>
      <c r="BV414" s="167"/>
      <c r="BW414" s="167"/>
      <c r="BX414" s="167"/>
      <c r="BY414" s="167"/>
      <c r="BZ414" s="167"/>
      <c r="CA414" s="167"/>
      <c r="CB414" s="167"/>
      <c r="CC414" s="167"/>
      <c r="CD414" s="167"/>
      <c r="CE414" s="167"/>
      <c r="CF414" s="167"/>
      <c r="CG414" s="167"/>
      <c r="CH414" s="167"/>
      <c r="CI414" s="167"/>
      <c r="CJ414" s="167"/>
      <c r="CK414" s="167"/>
      <c r="CL414" s="167"/>
      <c r="CM414" s="167"/>
      <c r="CN414" s="167"/>
      <c r="CO414" s="167"/>
      <c r="CP414" s="167"/>
      <c r="CQ414" s="167"/>
      <c r="CR414" s="167"/>
      <c r="CS414" s="167"/>
      <c r="CT414" s="167"/>
      <c r="CU414" s="167"/>
      <c r="CV414" s="167"/>
      <c r="CW414" s="167"/>
      <c r="CX414" s="167"/>
      <c r="CY414" s="167"/>
      <c r="CZ414" s="167"/>
      <c r="DA414" s="167"/>
      <c r="DB414" s="167"/>
      <c r="DC414" s="167"/>
      <c r="DD414" s="167"/>
      <c r="DE414" s="167"/>
      <c r="DF414" s="167"/>
      <c r="DG414" s="167"/>
      <c r="DH414" s="167"/>
      <c r="DI414" s="167"/>
      <c r="DJ414" s="167"/>
      <c r="DK414" s="167"/>
      <c r="DL414" s="167"/>
      <c r="DM414" s="167"/>
      <c r="DN414" s="167"/>
      <c r="DO414" s="167"/>
      <c r="DP414" s="167"/>
      <c r="DQ414" s="167"/>
      <c r="DR414" s="167"/>
    </row>
    <row r="415" spans="1:122" s="4" customFormat="1" ht="17.149999999999999" customHeight="1" x14ac:dyDescent="0.3">
      <c r="A415" s="167"/>
      <c r="B415" s="700"/>
      <c r="C415" s="701"/>
      <c r="D415" s="701"/>
      <c r="E415" s="701"/>
      <c r="F415" s="701"/>
      <c r="G415" s="701"/>
      <c r="H415" s="701"/>
      <c r="I415" s="702"/>
    </row>
    <row r="416" spans="1:122" s="4" customFormat="1" ht="17.149999999999999" customHeight="1" x14ac:dyDescent="0.3">
      <c r="A416" s="167"/>
      <c r="B416" s="700"/>
      <c r="C416" s="701"/>
      <c r="D416" s="701"/>
      <c r="E416" s="701"/>
      <c r="F416" s="701"/>
      <c r="G416" s="701"/>
      <c r="H416" s="701"/>
      <c r="I416" s="702"/>
    </row>
    <row r="417" spans="1:10" s="4" customFormat="1" ht="17.149999999999999" customHeight="1" x14ac:dyDescent="0.3">
      <c r="A417" s="167"/>
      <c r="B417" s="700"/>
      <c r="C417" s="701"/>
      <c r="D417" s="701"/>
      <c r="E417" s="701"/>
      <c r="F417" s="701"/>
      <c r="G417" s="701"/>
      <c r="H417" s="701"/>
      <c r="I417" s="702"/>
    </row>
    <row r="418" spans="1:10" s="4" customFormat="1" ht="17.149999999999999" customHeight="1" x14ac:dyDescent="0.3">
      <c r="A418" s="167"/>
      <c r="B418" s="700"/>
      <c r="C418" s="701"/>
      <c r="D418" s="701"/>
      <c r="E418" s="701"/>
      <c r="F418" s="701"/>
      <c r="G418" s="701"/>
      <c r="H418" s="701"/>
      <c r="I418" s="702"/>
    </row>
    <row r="419" spans="1:10" s="4" customFormat="1" ht="17.149999999999999" customHeight="1" x14ac:dyDescent="0.3">
      <c r="A419" s="167"/>
      <c r="B419" s="700"/>
      <c r="C419" s="701"/>
      <c r="D419" s="701"/>
      <c r="E419" s="701"/>
      <c r="F419" s="701"/>
      <c r="G419" s="701"/>
      <c r="H419" s="701"/>
      <c r="I419" s="702"/>
    </row>
    <row r="420" spans="1:10" s="4" customFormat="1" ht="17.149999999999999" customHeight="1" x14ac:dyDescent="0.3">
      <c r="A420" s="167"/>
      <c r="B420" s="700"/>
      <c r="C420" s="701"/>
      <c r="D420" s="701"/>
      <c r="E420" s="701"/>
      <c r="F420" s="701"/>
      <c r="G420" s="701"/>
      <c r="H420" s="701"/>
      <c r="I420" s="702"/>
    </row>
    <row r="421" spans="1:10" s="29" customFormat="1" ht="17.149999999999999" customHeight="1" x14ac:dyDescent="0.3">
      <c r="A421" s="390"/>
      <c r="B421" s="223"/>
      <c r="C421" s="390"/>
      <c r="D421" s="223"/>
      <c r="E421" s="390"/>
      <c r="F421" s="223"/>
      <c r="G421" s="223"/>
      <c r="H421" s="394"/>
      <c r="I421" s="394"/>
      <c r="J421" s="215"/>
    </row>
    <row r="422" spans="1:10" ht="17.149999999999999" customHeight="1" x14ac:dyDescent="0.3">
      <c r="A422" s="155">
        <v>9</v>
      </c>
      <c r="B422" s="155"/>
      <c r="C422" s="155"/>
      <c r="D422" s="155"/>
      <c r="E422" s="172"/>
      <c r="F422" s="172"/>
      <c r="G422" s="173"/>
      <c r="H422" s="176"/>
      <c r="I422" s="173"/>
      <c r="J422" s="155"/>
    </row>
  </sheetData>
  <sheetProtection algorithmName="SHA-512" hashValue="BAktvQREb1aS9QRK96EZmWOKUpCgNV8Wy4QKQT1Nu10OWlzLXwJmac6cEBkJKvnc0hAx2x04n5fcbjSg8h6+4g==" saltValue="/RaUib6fgzyYENrCNOvCag==" spinCount="100000" sheet="1" objects="1" scenarios="1"/>
  <mergeCells count="158">
    <mergeCell ref="B354:I354"/>
    <mergeCell ref="F293:G293"/>
    <mergeCell ref="C264:J265"/>
    <mergeCell ref="D266:E266"/>
    <mergeCell ref="F266:G266"/>
    <mergeCell ref="H266:I266"/>
    <mergeCell ref="C259:I259"/>
    <mergeCell ref="B353:I353"/>
    <mergeCell ref="C331:D331"/>
    <mergeCell ref="C332:D332"/>
    <mergeCell ref="C333:D333"/>
    <mergeCell ref="C325:H325"/>
    <mergeCell ref="C328:D328"/>
    <mergeCell ref="C327:D327"/>
    <mergeCell ref="C326:D326"/>
    <mergeCell ref="B309:I309"/>
    <mergeCell ref="B310:I310"/>
    <mergeCell ref="G319:J319"/>
    <mergeCell ref="H336:J336"/>
    <mergeCell ref="H337:J343"/>
    <mergeCell ref="C343:D343"/>
    <mergeCell ref="H299:I299"/>
    <mergeCell ref="G320:J324"/>
    <mergeCell ref="D299:E299"/>
    <mergeCell ref="B415:I415"/>
    <mergeCell ref="B416:I416"/>
    <mergeCell ref="B417:I417"/>
    <mergeCell ref="B418:I418"/>
    <mergeCell ref="B419:I419"/>
    <mergeCell ref="B420:I420"/>
    <mergeCell ref="D360:E360"/>
    <mergeCell ref="F360:G360"/>
    <mergeCell ref="H360:I360"/>
    <mergeCell ref="B414:I414"/>
    <mergeCell ref="B401:I401"/>
    <mergeCell ref="B380:I380"/>
    <mergeCell ref="B379:I379"/>
    <mergeCell ref="E410:I410"/>
    <mergeCell ref="E409:I409"/>
    <mergeCell ref="E408:I408"/>
    <mergeCell ref="E407:I407"/>
    <mergeCell ref="E406:I406"/>
    <mergeCell ref="A403:I403"/>
    <mergeCell ref="D6:G6"/>
    <mergeCell ref="E411:I411"/>
    <mergeCell ref="B400:I400"/>
    <mergeCell ref="B410:D410"/>
    <mergeCell ref="B409:D409"/>
    <mergeCell ref="B408:D408"/>
    <mergeCell ref="B407:D407"/>
    <mergeCell ref="B406:D406"/>
    <mergeCell ref="B411:D411"/>
    <mergeCell ref="I146:J146"/>
    <mergeCell ref="B148:D148"/>
    <mergeCell ref="D257:E257"/>
    <mergeCell ref="H252:I252"/>
    <mergeCell ref="F252:G252"/>
    <mergeCell ref="D252:E252"/>
    <mergeCell ref="D256:E256"/>
    <mergeCell ref="I217:I218"/>
    <mergeCell ref="C202:G202"/>
    <mergeCell ref="D276:E276"/>
    <mergeCell ref="F276:G276"/>
    <mergeCell ref="H276:I276"/>
    <mergeCell ref="D293:E293"/>
    <mergeCell ref="F256:G256"/>
    <mergeCell ref="C248:F248"/>
    <mergeCell ref="C22:F22"/>
    <mergeCell ref="C23:F23"/>
    <mergeCell ref="D9:E9"/>
    <mergeCell ref="B173:E173"/>
    <mergeCell ref="G99:J99"/>
    <mergeCell ref="D116:H116"/>
    <mergeCell ref="G74:I77"/>
    <mergeCell ref="G79:I79"/>
    <mergeCell ref="G72:I72"/>
    <mergeCell ref="C171:E171"/>
    <mergeCell ref="H64:I64"/>
    <mergeCell ref="H65:I69"/>
    <mergeCell ref="D34:G34"/>
    <mergeCell ref="C53:D53"/>
    <mergeCell ref="G88:I91"/>
    <mergeCell ref="D131:H131"/>
    <mergeCell ref="B114:J114"/>
    <mergeCell ref="B113:J113"/>
    <mergeCell ref="B128:J128"/>
    <mergeCell ref="B129:J129"/>
    <mergeCell ref="B150:D150"/>
    <mergeCell ref="C18:H18"/>
    <mergeCell ref="B55:J55"/>
    <mergeCell ref="C26:F26"/>
    <mergeCell ref="A2:J2"/>
    <mergeCell ref="G27:J27"/>
    <mergeCell ref="C25:F25"/>
    <mergeCell ref="D4:G4"/>
    <mergeCell ref="C194:I194"/>
    <mergeCell ref="G21:J21"/>
    <mergeCell ref="G22:J22"/>
    <mergeCell ref="G23:J23"/>
    <mergeCell ref="G24:J24"/>
    <mergeCell ref="G25:J25"/>
    <mergeCell ref="G26:J26"/>
    <mergeCell ref="C21:F21"/>
    <mergeCell ref="C27:F27"/>
    <mergeCell ref="C17:H17"/>
    <mergeCell ref="C181:I181"/>
    <mergeCell ref="C182:I182"/>
    <mergeCell ref="C186:I186"/>
    <mergeCell ref="C185:I185"/>
    <mergeCell ref="D5:G5"/>
    <mergeCell ref="D180:F180"/>
    <mergeCell ref="B178:F178"/>
    <mergeCell ref="C24:F24"/>
    <mergeCell ref="B151:D151"/>
    <mergeCell ref="B161:J161"/>
    <mergeCell ref="H256:I256"/>
    <mergeCell ref="C260:I260"/>
    <mergeCell ref="F257:G257"/>
    <mergeCell ref="H257:I257"/>
    <mergeCell ref="B56:J56"/>
    <mergeCell ref="B42:I42"/>
    <mergeCell ref="B94:F95"/>
    <mergeCell ref="H221:I221"/>
    <mergeCell ref="H222:I230"/>
    <mergeCell ref="C195:I195"/>
    <mergeCell ref="B152:D152"/>
    <mergeCell ref="C213:I213"/>
    <mergeCell ref="C217:H218"/>
    <mergeCell ref="C172:E172"/>
    <mergeCell ref="C169:E169"/>
    <mergeCell ref="B149:D149"/>
    <mergeCell ref="B141:J141"/>
    <mergeCell ref="B98:D98"/>
    <mergeCell ref="C212:I212"/>
    <mergeCell ref="F299:G299"/>
    <mergeCell ref="B155:D155"/>
    <mergeCell ref="D31:G31"/>
    <mergeCell ref="D30:G30"/>
    <mergeCell ref="H94:J94"/>
    <mergeCell ref="H234:I242"/>
    <mergeCell ref="H233:I233"/>
    <mergeCell ref="C199:H199"/>
    <mergeCell ref="D282:E282"/>
    <mergeCell ref="F282:G282"/>
    <mergeCell ref="H282:I282"/>
    <mergeCell ref="D33:G33"/>
    <mergeCell ref="D32:G32"/>
    <mergeCell ref="G81:I84"/>
    <mergeCell ref="G86:I86"/>
    <mergeCell ref="B162:J163"/>
    <mergeCell ref="C184:F184"/>
    <mergeCell ref="E146:F146"/>
    <mergeCell ref="G146:H146"/>
    <mergeCell ref="B179:F179"/>
    <mergeCell ref="B142:J142"/>
    <mergeCell ref="D101:J101"/>
    <mergeCell ref="C249:F249"/>
    <mergeCell ref="C250:F250"/>
  </mergeCells>
  <phoneticPr fontId="0" type="noConversion"/>
  <conditionalFormatting sqref="I119">
    <cfRule type="containsText" dxfId="93" priority="196" stopIfTrue="1" operator="containsText" text="YES">
      <formula>NOT(ISERROR(SEARCH("YES",I119)))</formula>
    </cfRule>
  </conditionalFormatting>
  <conditionalFormatting sqref="I121">
    <cfRule type="containsText" dxfId="92" priority="195" stopIfTrue="1" operator="containsText" text="YES">
      <formula>NOT(ISERROR(SEARCH("YES",I121)))</formula>
    </cfRule>
  </conditionalFormatting>
  <conditionalFormatting sqref="I122:I127 I130">
    <cfRule type="containsText" dxfId="91" priority="194" stopIfTrue="1" operator="containsText" text="YES">
      <formula>NOT(ISERROR(SEARCH("YES",I122)))</formula>
    </cfRule>
  </conditionalFormatting>
  <conditionalFormatting sqref="E75:F75 E82:F82 E89:F89 G160:I160">
    <cfRule type="containsText" dxfId="90" priority="191" stopIfTrue="1" operator="containsText" text="Not Met">
      <formula>NOT(ISERROR(SEARCH("Not Met",E75)))</formula>
    </cfRule>
  </conditionalFormatting>
  <conditionalFormatting sqref="I9:I14">
    <cfRule type="containsText" dxfId="89" priority="131" operator="containsText" text="yes">
      <formula>NOT(ISERROR(SEARCH("yes",I9)))</formula>
    </cfRule>
    <cfRule type="containsText" dxfId="88" priority="174" stopIfTrue="1" operator="containsText" text="no">
      <formula>NOT(ISERROR(SEARCH("no",I9)))</formula>
    </cfRule>
  </conditionalFormatting>
  <conditionalFormatting sqref="H98">
    <cfRule type="containsText" dxfId="87" priority="141" operator="containsText" text="No">
      <formula>NOT(ISERROR(SEARCH("No",H98)))</formula>
    </cfRule>
    <cfRule type="containsText" dxfId="86" priority="172" stopIfTrue="1" operator="containsText" text="Yes">
      <formula>NOT(ISERROR(SEARCH("Yes",H98)))</formula>
    </cfRule>
  </conditionalFormatting>
  <conditionalFormatting sqref="I134">
    <cfRule type="containsText" dxfId="85" priority="168" stopIfTrue="1" operator="containsText" text="YES">
      <formula>NOT(ISERROR(SEARCH("YES",I134)))</formula>
    </cfRule>
  </conditionalFormatting>
  <conditionalFormatting sqref="I136">
    <cfRule type="containsText" dxfId="84" priority="167" stopIfTrue="1" operator="containsText" text="YES">
      <formula>NOT(ISERROR(SEARCH("YES",I136)))</formula>
    </cfRule>
  </conditionalFormatting>
  <conditionalFormatting sqref="I137:I139">
    <cfRule type="containsText" dxfId="83" priority="166" stopIfTrue="1" operator="containsText" text="YES">
      <formula>NOT(ISERROR(SEARCH("YES",I137)))</formula>
    </cfRule>
  </conditionalFormatting>
  <conditionalFormatting sqref="E159">
    <cfRule type="containsText" dxfId="82" priority="164" stopIfTrue="1" operator="containsText" text="Not Met">
      <formula>NOT(ISERROR(SEARCH("Not Met",E159)))</formula>
    </cfRule>
  </conditionalFormatting>
  <conditionalFormatting sqref="F59">
    <cfRule type="containsText" dxfId="81" priority="150" operator="containsText" text="Not Equal">
      <formula>NOT(ISERROR(SEARCH("Not Equal",F59)))</formula>
    </cfRule>
    <cfRule type="containsText" dxfId="80" priority="151" operator="containsText" text="Equal">
      <formula>NOT(ISERROR(SEARCH("Equal",F59)))</formula>
    </cfRule>
  </conditionalFormatting>
  <conditionalFormatting sqref="G67">
    <cfRule type="containsText" dxfId="79" priority="149" operator="containsText" text="Exceeds Cap">
      <formula>NOT(ISERROR(SEARCH("Exceeds Cap",G67)))</formula>
    </cfRule>
  </conditionalFormatting>
  <conditionalFormatting sqref="G65:G66">
    <cfRule type="containsText" dxfId="78" priority="148" operator="containsText" text="Exceeds Cap">
      <formula>NOT(ISERROR(SEARCH("Exceeds Cap",G65)))</formula>
    </cfRule>
  </conditionalFormatting>
  <conditionalFormatting sqref="G68:G69">
    <cfRule type="containsText" dxfId="77" priority="147" operator="containsText" text="Exceeds Cap">
      <formula>NOT(ISERROR(SEARCH("Exceeds Cap",G68)))</formula>
    </cfRule>
  </conditionalFormatting>
  <conditionalFormatting sqref="E75:F75">
    <cfRule type="containsText" dxfId="76" priority="146" operator="containsText" text="Meets">
      <formula>NOT(ISERROR(SEARCH("Meets",E75)))</formula>
    </cfRule>
  </conditionalFormatting>
  <conditionalFormatting sqref="E82:F82">
    <cfRule type="containsText" dxfId="75" priority="145" operator="containsText" text="Meets">
      <formula>NOT(ISERROR(SEARCH("Meets",E82)))</formula>
    </cfRule>
  </conditionalFormatting>
  <conditionalFormatting sqref="E89:F89">
    <cfRule type="containsText" dxfId="74" priority="143" operator="containsText" text="Meets">
      <formula>NOT(ISERROR(SEARCH("Meets",E89)))</formula>
    </cfRule>
  </conditionalFormatting>
  <conditionalFormatting sqref="E98">
    <cfRule type="containsText" dxfId="73" priority="140" operator="containsText" text="Yes">
      <formula>NOT(ISERROR(SEARCH("Yes",E98)))</formula>
    </cfRule>
  </conditionalFormatting>
  <conditionalFormatting sqref="I120">
    <cfRule type="containsText" dxfId="72" priority="139" stopIfTrue="1" operator="containsText" text="YES">
      <formula>NOT(ISERROR(SEARCH("YES",I120)))</formula>
    </cfRule>
  </conditionalFormatting>
  <conditionalFormatting sqref="I135">
    <cfRule type="containsText" dxfId="71" priority="138" stopIfTrue="1" operator="containsText" text="YES">
      <formula>NOT(ISERROR(SEARCH("YES",I135)))</formula>
    </cfRule>
  </conditionalFormatting>
  <conditionalFormatting sqref="I159 G159">
    <cfRule type="containsText" dxfId="70" priority="137" stopIfTrue="1" operator="containsText" text="Not Met">
      <formula>NOT(ISERROR(SEARCH("Not Met",G159)))</formula>
    </cfRule>
  </conditionalFormatting>
  <conditionalFormatting sqref="E72 E79 E86">
    <cfRule type="containsText" dxfId="69" priority="129" operator="containsText" text="No">
      <formula>NOT(ISERROR(SEARCH("No",E72)))</formula>
    </cfRule>
    <cfRule type="containsText" dxfId="68" priority="130" operator="containsText" text="Yes">
      <formula>NOT(ISERROR(SEARCH("Yes",E72)))</formula>
    </cfRule>
  </conditionalFormatting>
  <conditionalFormatting sqref="F173:I173">
    <cfRule type="containsText" dxfId="67" priority="128" operator="containsText" text="No">
      <formula>NOT(ISERROR(SEARCH("No",F173)))</formula>
    </cfRule>
  </conditionalFormatting>
  <conditionalFormatting sqref="G184:I184">
    <cfRule type="containsText" dxfId="66" priority="122" operator="containsText" text="No">
      <formula>NOT(ISERROR(SEARCH("No",G184)))</formula>
    </cfRule>
    <cfRule type="containsText" dxfId="65" priority="123" operator="containsText" text="Yes">
      <formula>NOT(ISERROR(SEARCH("Yes",G184)))</formula>
    </cfRule>
  </conditionalFormatting>
  <conditionalFormatting sqref="G178:I178">
    <cfRule type="containsText" dxfId="64" priority="121" operator="containsText" text="No">
      <formula>NOT(ISERROR(SEARCH("No",G178)))</formula>
    </cfRule>
  </conditionalFormatting>
  <conditionalFormatting sqref="G178:I178">
    <cfRule type="containsText" dxfId="63" priority="120" operator="containsText" text="Yes">
      <formula>NOT(ISERROR(SEARCH("Yes",G178)))</formula>
    </cfRule>
  </conditionalFormatting>
  <conditionalFormatting sqref="G179:I179">
    <cfRule type="containsText" dxfId="62" priority="118" operator="containsText" text="Yes">
      <formula>NOT(ISERROR(SEARCH("Yes",G179)))</formula>
    </cfRule>
    <cfRule type="containsText" dxfId="61" priority="119" operator="containsText" text="No">
      <formula>NOT(ISERROR(SEARCH("No",G179)))</formula>
    </cfRule>
  </conditionalFormatting>
  <conditionalFormatting sqref="J50">
    <cfRule type="containsText" dxfId="60" priority="114" operator="containsText" text="Meets">
      <formula>NOT(ISERROR(SEARCH("Meets",J50)))</formula>
    </cfRule>
    <cfRule type="containsText" dxfId="59" priority="115" operator="containsText" text="Not Met">
      <formula>NOT(ISERROR(SEARCH("Not Met",J50)))</formula>
    </cfRule>
  </conditionalFormatting>
  <conditionalFormatting sqref="J51:J52">
    <cfRule type="containsText" dxfId="58" priority="112" operator="containsText" text="Meets">
      <formula>NOT(ISERROR(SEARCH("Meets",J51)))</formula>
    </cfRule>
    <cfRule type="containsText" dxfId="57" priority="113" operator="containsText" text="Not Met">
      <formula>NOT(ISERROR(SEARCH("Not Met",J51)))</formula>
    </cfRule>
  </conditionalFormatting>
  <conditionalFormatting sqref="E374">
    <cfRule type="expression" dxfId="56" priority="86">
      <formula>$E$374&lt;&gt;0</formula>
    </cfRule>
    <cfRule type="expression" dxfId="55" priority="87">
      <formula>$E$374=0</formula>
    </cfRule>
  </conditionalFormatting>
  <conditionalFormatting sqref="G374">
    <cfRule type="expression" dxfId="54" priority="81">
      <formula>$G$374&lt;&gt;0</formula>
    </cfRule>
    <cfRule type="expression" dxfId="53" priority="82">
      <formula>$G$374=0</formula>
    </cfRule>
  </conditionalFormatting>
  <conditionalFormatting sqref="I374">
    <cfRule type="expression" dxfId="52" priority="79">
      <formula>$I$374&lt;&gt;0</formula>
    </cfRule>
    <cfRule type="expression" dxfId="51" priority="80">
      <formula>$I$374=0</formula>
    </cfRule>
  </conditionalFormatting>
  <conditionalFormatting sqref="E377">
    <cfRule type="expression" dxfId="50" priority="74">
      <formula>$E$377&gt;-0.9999999999999</formula>
    </cfRule>
    <cfRule type="expression" dxfId="49" priority="76">
      <formula>$E$377&lt;0</formula>
    </cfRule>
  </conditionalFormatting>
  <conditionalFormatting sqref="I377">
    <cfRule type="expression" dxfId="48" priority="72">
      <formula>$I$377&gt;-0.99999999999</formula>
    </cfRule>
    <cfRule type="expression" dxfId="47" priority="73">
      <formula>$I$377&lt;0</formula>
    </cfRule>
  </conditionalFormatting>
  <conditionalFormatting sqref="G377">
    <cfRule type="expression" dxfId="46" priority="70">
      <formula>$G$377&gt;-0.999999999999</formula>
    </cfRule>
    <cfRule type="expression" dxfId="45" priority="71">
      <formula>$G$377&lt;0</formula>
    </cfRule>
  </conditionalFormatting>
  <conditionalFormatting sqref="E374 G374 I374 E377 G377 I377">
    <cfRule type="expression" priority="64" stopIfTrue="1">
      <formula>$I$358="No"</formula>
    </cfRule>
  </conditionalFormatting>
  <conditionalFormatting sqref="B126">
    <cfRule type="containsText" dxfId="44" priority="56" operator="containsText" text="not">
      <formula>NOT(ISERROR(SEARCH("not",B126)))</formula>
    </cfRule>
  </conditionalFormatting>
  <conditionalFormatting sqref="B111">
    <cfRule type="containsText" dxfId="43" priority="52" operator="containsText" text="not">
      <formula>NOT(ISERROR(SEARCH("not",B111)))</formula>
    </cfRule>
  </conditionalFormatting>
  <conditionalFormatting sqref="G106 D107">
    <cfRule type="expression" dxfId="42" priority="50">
      <formula>_xlfn.SINGLE(ROUND($C$107+$D$107,0))&lt;&gt;_xlfn.SINGLE(ROUND($G$106,0))</formula>
    </cfRule>
  </conditionalFormatting>
  <conditionalFormatting sqref="G105 D106">
    <cfRule type="expression" dxfId="41" priority="49">
      <formula>_xlfn.SINGLE(ROUND($D$106,0))&lt;&gt;_xlfn.SINGLE(ROUND($G$105,0))</formula>
    </cfRule>
  </conditionalFormatting>
  <conditionalFormatting sqref="G104 D105">
    <cfRule type="expression" dxfId="40" priority="51">
      <formula>_xlfn.SINGLE(ROUND($D$105,0))&lt;&gt;_xlfn.SINGLE(ROUND($G$104,0))</formula>
    </cfRule>
  </conditionalFormatting>
  <conditionalFormatting sqref="D122 G121">
    <cfRule type="expression" dxfId="39" priority="47">
      <formula>_xlfn.SINGLE(ROUND($D$122+$C$122,0))&lt;&gt;_xlfn.SINGLE(ROUND($G$121,0))</formula>
    </cfRule>
  </conditionalFormatting>
  <conditionalFormatting sqref="D121 G120">
    <cfRule type="expression" dxfId="38" priority="46">
      <formula>_xlfn.SINGLE(ROUND($D$121,0))&lt;&gt;_xlfn.SINGLE(ROUND($G$120,0))</formula>
    </cfRule>
  </conditionalFormatting>
  <conditionalFormatting sqref="D120 G119">
    <cfRule type="expression" dxfId="37" priority="48">
      <formula>_xlfn.SINGLE(ROUND($D$120,0))&lt;&gt;_xlfn.SINGLE(ROUND($G$119,0))</formula>
    </cfRule>
  </conditionalFormatting>
  <conditionalFormatting sqref="G136">
    <cfRule type="expression" dxfId="36" priority="44">
      <formula>_xlfn.SINGLE(ROUND($C$137+$D$137,0))&lt;&gt;_xlfn.SINGLE(ROUND($G$136,0))</formula>
    </cfRule>
  </conditionalFormatting>
  <conditionalFormatting sqref="G136 D137">
    <cfRule type="expression" dxfId="35" priority="43">
      <formula>_xlfn.SINGLE(ROUND($D$137+$C$137,0))&lt;&gt;_xlfn.SINGLE(ROUND($G$137,0))</formula>
    </cfRule>
  </conditionalFormatting>
  <conditionalFormatting sqref="D135 G134">
    <cfRule type="expression" dxfId="34" priority="42">
      <formula>_xlfn.SINGLE(ROUND($D$135,0))&lt;&gt;_xlfn.SINGLE(ROUND($G$134,0))</formula>
    </cfRule>
  </conditionalFormatting>
  <conditionalFormatting sqref="D136 G135">
    <cfRule type="expression" dxfId="33" priority="45">
      <formula>_xlfn.SINGLE(ROUND($D$136,0))&lt;&gt;_xlfn.SINGLE(ROUND($G$135,0))</formula>
    </cfRule>
  </conditionalFormatting>
  <conditionalFormatting sqref="E150">
    <cfRule type="expression" dxfId="32" priority="41">
      <formula>_xlfn.SINGLE(ROUND($C$107+$D$107,0))&lt;&gt;_xlfn.SINGLE(ROUND($G$106,0))</formula>
    </cfRule>
  </conditionalFormatting>
  <conditionalFormatting sqref="F150">
    <cfRule type="expression" dxfId="31" priority="40">
      <formula>_xlfn.SINGLE(ROUND($D$122+$C$122,0))&lt;&gt;_xlfn.SINGLE(ROUND($G$121,0))</formula>
    </cfRule>
  </conditionalFormatting>
  <conditionalFormatting sqref="E191">
    <cfRule type="expression" dxfId="30" priority="38">
      <formula>$E$189&lt;&gt;$E$190</formula>
    </cfRule>
  </conditionalFormatting>
  <conditionalFormatting sqref="F191">
    <cfRule type="expression" dxfId="29" priority="37">
      <formula>$F$189&lt;&gt;$F$190</formula>
    </cfRule>
  </conditionalFormatting>
  <conditionalFormatting sqref="G191">
    <cfRule type="expression" dxfId="28" priority="39">
      <formula>$G$189&lt;&gt;$G$190</formula>
    </cfRule>
  </conditionalFormatting>
  <conditionalFormatting sqref="F320">
    <cfRule type="expression" dxfId="27" priority="25">
      <formula>$F$320&lt;0</formula>
    </cfRule>
  </conditionalFormatting>
  <conditionalFormatting sqref="F321">
    <cfRule type="expression" dxfId="26" priority="24">
      <formula>$F$321&lt;0</formula>
    </cfRule>
  </conditionalFormatting>
  <conditionalFormatting sqref="F322">
    <cfRule type="expression" dxfId="25" priority="26">
      <formula>$F$322&lt;0</formula>
    </cfRule>
  </conditionalFormatting>
  <conditionalFormatting sqref="F343">
    <cfRule type="containsText" dxfId="24" priority="23" operator="containsText" text="Insufficient History">
      <formula>NOT(ISERROR(SEARCH("Insufficient History",F343)))</formula>
    </cfRule>
  </conditionalFormatting>
  <conditionalFormatting sqref="E329:G329 E334:G334">
    <cfRule type="containsText" dxfId="23" priority="27" operator="containsText" text="stated">
      <formula>NOT(ISERROR(SEARCH("stated",E329)))</formula>
    </cfRule>
    <cfRule type="containsText" dxfId="22" priority="28" operator="containsText" text="Agrees">
      <formula>NOT(ISERROR(SEARCH("Agrees",E329)))</formula>
    </cfRule>
  </conditionalFormatting>
  <conditionalFormatting sqref="H349">
    <cfRule type="expression" dxfId="21" priority="18">
      <formula>$G$349-$F$349&lt;0</formula>
    </cfRule>
  </conditionalFormatting>
  <conditionalFormatting sqref="H350">
    <cfRule type="expression" dxfId="20" priority="17">
      <formula>$G$350-$F$350&lt;0</formula>
    </cfRule>
  </conditionalFormatting>
  <conditionalFormatting sqref="H351">
    <cfRule type="expression" dxfId="19" priority="19">
      <formula>$G$351-$F$351&lt;0</formula>
    </cfRule>
  </conditionalFormatting>
  <conditionalFormatting sqref="H349:H351">
    <cfRule type="containsText" dxfId="18" priority="16" operator="containsText" text="No">
      <formula>NOT(ISERROR(SEARCH("No",H349)))</formula>
    </cfRule>
  </conditionalFormatting>
  <conditionalFormatting sqref="G340:G342">
    <cfRule type="containsText" dxfId="17" priority="14" operator="containsText" text="Yes">
      <formula>NOT(ISERROR(SEARCH("Yes",G340)))</formula>
    </cfRule>
    <cfRule type="containsText" dxfId="16" priority="15" operator="containsText" text="No">
      <formula>NOT(ISERROR(SEARCH("No",G340)))</formula>
    </cfRule>
  </conditionalFormatting>
  <conditionalFormatting sqref="F320:F322">
    <cfRule type="containsText" dxfId="15" priority="13" operator="containsText" text="No">
      <formula>NOT(ISERROR(SEARCH("No",F320)))</formula>
    </cfRule>
  </conditionalFormatting>
  <conditionalFormatting sqref="I305:I307">
    <cfRule type="expression" dxfId="14" priority="10">
      <formula>$I$288&lt;0</formula>
    </cfRule>
  </conditionalFormatting>
  <conditionalFormatting sqref="F264:F265">
    <cfRule type="expression" dxfId="13" priority="11">
      <formula>$G$290&lt;0</formula>
    </cfRule>
  </conditionalFormatting>
  <conditionalFormatting sqref="G288:G290">
    <cfRule type="containsText" dxfId="12" priority="7" operator="containsText" text="No">
      <formula>NOT(ISERROR(SEARCH("No",G288)))</formula>
    </cfRule>
    <cfRule type="containsText" dxfId="11" priority="8" operator="containsText" text="Understated">
      <formula>NOT(ISERROR(SEARCH("Understated",G288)))</formula>
    </cfRule>
  </conditionalFormatting>
  <conditionalFormatting sqref="G305:G307">
    <cfRule type="containsText" dxfId="10" priority="5" operator="containsText" text="No">
      <formula>NOT(ISERROR(SEARCH("No",G305)))</formula>
    </cfRule>
    <cfRule type="containsText" dxfId="9" priority="6" operator="containsText" text="Understated">
      <formula>NOT(ISERROR(SEARCH("Understated",G305)))</formula>
    </cfRule>
  </conditionalFormatting>
  <conditionalFormatting sqref="E53 H53 I53 J53">
    <cfRule type="containsText" dxfId="8" priority="3" operator="containsText" text="Insufficient History">
      <formula>NOT(ISERROR(SEARCH("Insufficient History",E53)))</formula>
    </cfRule>
  </conditionalFormatting>
  <conditionalFormatting sqref="I107:I109">
    <cfRule type="containsText" dxfId="7" priority="2" operator="containsText" text="Yes">
      <formula>NOT(ISERROR(SEARCH("Yes",I107)))</formula>
    </cfRule>
    <cfRule type="containsText" dxfId="6" priority="197" operator="containsText" text="No">
      <formula>NOT(ISERROR(SEARCH("No",I107)))</formula>
    </cfRule>
  </conditionalFormatting>
  <conditionalFormatting sqref="E75 F75 E82 F82 E89 F89">
    <cfRule type="containsText" dxfId="5" priority="1" operator="containsText" text="Insufficient History">
      <formula>NOT(ISERROR(SEARCH("Insufficient History",E75)))</formula>
    </cfRule>
  </conditionalFormatting>
  <printOptions horizontalCentered="1"/>
  <pageMargins left="0.5" right="0.5" top="0.75" bottom="0.75" header="0.5" footer="0.5"/>
  <pageSetup scale="55" fitToHeight="0" orientation="portrait" r:id="rId1"/>
  <headerFooter alignWithMargins="0">
    <oddFooter>&amp;LRev. 7.06.2021</oddFooter>
  </headerFooter>
  <rowBreaks count="8" manualBreakCount="8">
    <brk id="37" max="16383" man="1"/>
    <brk id="91" max="16383" man="1"/>
    <brk id="143" max="16383" man="1"/>
    <brk id="196" max="16383" man="1"/>
    <brk id="261" max="16383" man="1"/>
    <brk id="311" max="16383" man="1"/>
    <brk id="344" max="16383" man="1"/>
    <brk id="402" max="16383" man="1"/>
  </rowBreak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2" operator="containsText" id="{F1078C55-191A-4F48-80A4-D3E5D1D0E587}">
            <xm:f>NOT(ISERROR(SEARCH('Drop Down Lists'!$A$4,C17)))</xm:f>
            <xm:f>'Drop Down Lists'!$A$4</xm:f>
            <x14:dxf>
              <font>
                <b/>
                <i val="0"/>
              </font>
              <fill>
                <patternFill>
                  <bgColor theme="5" tint="0.59996337778862885"/>
                </patternFill>
              </fill>
            </x14:dxf>
          </x14:cfRule>
          <x14:cfRule type="containsText" priority="133" operator="containsText" id="{301E0C8B-6335-4FD0-B2F3-3DD7166E62B0}">
            <xm:f>NOT(ISERROR(SEARCH('Drop Down Lists'!$A$3,C17)))</xm:f>
            <xm:f>'Drop Down Lists'!$A$3</xm:f>
            <x14:dxf>
              <font>
                <b/>
                <i val="0"/>
              </font>
              <fill>
                <patternFill>
                  <bgColor rgb="FFFFFF99"/>
                </patternFill>
              </fill>
            </x14:dxf>
          </x14:cfRule>
          <x14:cfRule type="containsText" priority="134" operator="containsText" id="{531C3FB7-A7B0-4245-AC90-9EBA84C264C3}">
            <xm:f>NOT(ISERROR(SEARCH('Drop Down Lists'!$A$2,C17)))</xm:f>
            <xm:f>'Drop Down Lists'!$A$2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C17:H17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Lists'!$A$2:$A$4</xm:f>
          </x14:formula1>
          <xm:sqref>I17:J17</xm:sqref>
        </x14:dataValidation>
        <x14:dataValidation type="list" allowBlank="1" showInputMessage="1" showErrorMessage="1">
          <x14:formula1>
            <xm:f>'Drop Down Lists'!$A$1:$A$4</xm:f>
          </x14:formula1>
          <xm:sqref>C17:H17</xm:sqref>
        </x14:dataValidation>
        <x14:dataValidation type="list" allowBlank="1" showInputMessage="1" showErrorMessage="1">
          <x14:formula1>
            <xm:f>'Drop Down Lists'!$A$6:$A$8</xm:f>
          </x14:formula1>
          <xm:sqref>I9:I14 E62 E86 E72 E79 E98 I217 H386:H397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2:I62"/>
  <sheetViews>
    <sheetView workbookViewId="0"/>
  </sheetViews>
  <sheetFormatPr defaultRowHeight="12.5" x14ac:dyDescent="0.25"/>
  <cols>
    <col min="1" max="1" width="7.54296875" bestFit="1" customWidth="1"/>
    <col min="2" max="2" width="11.6328125" bestFit="1" customWidth="1"/>
    <col min="3" max="3" width="30.6328125" bestFit="1" customWidth="1"/>
    <col min="4" max="5" width="9.6328125" bestFit="1" customWidth="1"/>
    <col min="6" max="6" width="10.6328125" bestFit="1" customWidth="1"/>
    <col min="7" max="7" width="12.6328125" bestFit="1" customWidth="1"/>
    <col min="8" max="8" width="14.54296875" bestFit="1" customWidth="1"/>
    <col min="9" max="9" width="13.36328125" bestFit="1" customWidth="1"/>
  </cols>
  <sheetData>
    <row r="2" spans="1:3" x14ac:dyDescent="0.25">
      <c r="B2" s="143" t="s">
        <v>27</v>
      </c>
      <c r="C2" s="143" t="s">
        <v>26</v>
      </c>
    </row>
    <row r="3" spans="1:3" x14ac:dyDescent="0.25">
      <c r="A3" t="str">
        <f>Review!B46</f>
        <v>2018-19</v>
      </c>
      <c r="B3" s="70">
        <f>Review!F46</f>
        <v>1522</v>
      </c>
      <c r="C3" s="70">
        <f>Review!C46</f>
        <v>1544.36</v>
      </c>
    </row>
    <row r="4" spans="1:3" x14ac:dyDescent="0.25">
      <c r="A4" t="str">
        <f>Review!B47</f>
        <v>2019-20</v>
      </c>
      <c r="B4" s="70">
        <f>Review!F47</f>
        <v>1746</v>
      </c>
      <c r="C4" s="70">
        <f>Review!C47</f>
        <v>1912.13</v>
      </c>
    </row>
    <row r="5" spans="1:3" x14ac:dyDescent="0.25">
      <c r="A5" t="str">
        <f>Review!B48</f>
        <v>2020-21</v>
      </c>
      <c r="B5" s="70">
        <f>Review!F48</f>
        <v>2068</v>
      </c>
      <c r="C5" s="70">
        <f>Review!C48</f>
        <v>1912.13</v>
      </c>
    </row>
    <row r="6" spans="1:3" x14ac:dyDescent="0.25">
      <c r="A6" t="str">
        <f>Review!B49</f>
        <v>2021-22</v>
      </c>
      <c r="B6" s="70">
        <f>Review!F49</f>
        <v>2044</v>
      </c>
      <c r="C6" s="70">
        <f>Review!C49</f>
        <v>2011.92</v>
      </c>
    </row>
    <row r="7" spans="1:3" x14ac:dyDescent="0.25">
      <c r="A7" t="str">
        <f>Review!B50</f>
        <v>2022-23</v>
      </c>
      <c r="B7" s="70">
        <f>Review!F50</f>
        <v>2022</v>
      </c>
      <c r="C7" s="70">
        <f>Review!C50</f>
        <v>2022.89</v>
      </c>
    </row>
    <row r="8" spans="1:3" x14ac:dyDescent="0.25">
      <c r="A8" t="str">
        <f>Review!B51</f>
        <v>2023-24</v>
      </c>
      <c r="B8" s="70">
        <f>Review!F51</f>
        <v>2022</v>
      </c>
      <c r="C8" s="70">
        <f>Review!C51</f>
        <v>2022.89</v>
      </c>
    </row>
    <row r="9" spans="1:3" x14ac:dyDescent="0.25">
      <c r="A9" t="str">
        <f>Review!B52</f>
        <v>2024-25</v>
      </c>
      <c r="B9" s="70">
        <f>Review!F52</f>
        <v>2022</v>
      </c>
      <c r="C9" s="70">
        <f>Review!C52</f>
        <v>2022.89</v>
      </c>
    </row>
    <row r="22" spans="1:9" x14ac:dyDescent="0.25">
      <c r="C22" s="143" t="s">
        <v>43</v>
      </c>
    </row>
    <row r="23" spans="1:9" x14ac:dyDescent="0.25">
      <c r="B23" s="145" t="s">
        <v>119</v>
      </c>
      <c r="C23" s="144" t="s">
        <v>44</v>
      </c>
      <c r="D23" s="144" t="s">
        <v>45</v>
      </c>
      <c r="E23" s="144" t="s">
        <v>46</v>
      </c>
      <c r="F23" s="144" t="s">
        <v>47</v>
      </c>
      <c r="G23" s="144" t="s">
        <v>48</v>
      </c>
      <c r="H23" s="144"/>
      <c r="I23" s="144" t="s">
        <v>49</v>
      </c>
    </row>
    <row r="24" spans="1:9" s="143" customFormat="1" x14ac:dyDescent="0.25">
      <c r="B24" s="143" t="s">
        <v>50</v>
      </c>
      <c r="C24" s="143" t="s">
        <v>51</v>
      </c>
      <c r="D24" s="143" t="s">
        <v>52</v>
      </c>
      <c r="E24" s="143" t="s">
        <v>53</v>
      </c>
      <c r="F24" s="143" t="s">
        <v>54</v>
      </c>
      <c r="G24" s="143" t="s">
        <v>55</v>
      </c>
      <c r="H24" s="143" t="s">
        <v>56</v>
      </c>
      <c r="I24" s="143" t="s">
        <v>57</v>
      </c>
    </row>
    <row r="25" spans="1:9" x14ac:dyDescent="0.25">
      <c r="A25" t="str">
        <f>Review!B104</f>
        <v>2019-20</v>
      </c>
      <c r="B25" s="142"/>
      <c r="C25" s="104">
        <f>Review!D104</f>
        <v>141150.57999999999</v>
      </c>
      <c r="D25" s="104">
        <f>Review!E104</f>
        <v>25055439.719999999</v>
      </c>
      <c r="E25" s="104">
        <f>Review!F104</f>
        <v>24678106.640000001</v>
      </c>
      <c r="F25" s="104">
        <f>Review!G104</f>
        <v>518483.65999999642</v>
      </c>
      <c r="G25" s="104">
        <f>Review!H104</f>
        <v>377333.07999999821</v>
      </c>
      <c r="H25">
        <f>Review!I104</f>
        <v>0</v>
      </c>
      <c r="I25" t="str">
        <f>Review!J104</f>
        <v>no deficit</v>
      </c>
    </row>
    <row r="26" spans="1:9" x14ac:dyDescent="0.25">
      <c r="A26" t="str">
        <f>Review!B105</f>
        <v>2020-21</v>
      </c>
      <c r="B26" s="142"/>
      <c r="C26" s="104">
        <f>Review!D105</f>
        <v>520033.24</v>
      </c>
      <c r="D26" s="104">
        <f>Review!E105</f>
        <v>25143963.899999999</v>
      </c>
      <c r="E26" s="104">
        <f>Review!F105</f>
        <v>24579564.039999999</v>
      </c>
      <c r="F26" s="104">
        <f>Review!G105</f>
        <v>1084433.0999999978</v>
      </c>
      <c r="G26" s="104">
        <f>Review!H105</f>
        <v>564399.8599999994</v>
      </c>
      <c r="H26">
        <f>Review!I105</f>
        <v>0</v>
      </c>
      <c r="I26" t="str">
        <f>Review!J105</f>
        <v>no deficit</v>
      </c>
    </row>
    <row r="27" spans="1:9" x14ac:dyDescent="0.25">
      <c r="A27" t="str">
        <f>Review!B106</f>
        <v>2021-22</v>
      </c>
      <c r="B27" s="142"/>
      <c r="C27" s="104">
        <f>Review!D106</f>
        <v>1084433.0999999978</v>
      </c>
      <c r="D27" s="104">
        <f>Review!E106</f>
        <v>30414012.789999999</v>
      </c>
      <c r="E27" s="104">
        <f>Review!F106</f>
        <v>29783811.210000001</v>
      </c>
      <c r="F27" s="104">
        <f>Review!G106</f>
        <v>1714634.679999996</v>
      </c>
      <c r="G27" s="104">
        <f>Review!H106</f>
        <v>630201.57999999821</v>
      </c>
      <c r="H27">
        <f>Review!I106</f>
        <v>0</v>
      </c>
      <c r="I27" t="str">
        <f>Review!J106</f>
        <v>no deficit</v>
      </c>
    </row>
    <row r="28" spans="1:9" x14ac:dyDescent="0.25">
      <c r="A28" t="str">
        <f>Review!B107</f>
        <v>2022-23</v>
      </c>
      <c r="B28" s="104">
        <f>Review!C107</f>
        <v>0</v>
      </c>
      <c r="C28" s="104">
        <f>Review!D107</f>
        <v>1714634.679999996</v>
      </c>
      <c r="D28" s="104">
        <f>Review!E107</f>
        <v>31743293</v>
      </c>
      <c r="E28" s="104">
        <f>Review!F107</f>
        <v>32731090.359999999</v>
      </c>
      <c r="F28" s="104">
        <f>Review!G107</f>
        <v>726837.31999999657</v>
      </c>
      <c r="G28" s="104">
        <f>Review!H107</f>
        <v>-987797.3599999994</v>
      </c>
      <c r="H28" t="str">
        <f>Review!I107</f>
        <v>Yes</v>
      </c>
      <c r="I28">
        <f>Review!J107</f>
        <v>3.0179176713500705E-2</v>
      </c>
    </row>
    <row r="29" spans="1:9" x14ac:dyDescent="0.25">
      <c r="A29" t="str">
        <f>Review!B108</f>
        <v>2023-24</v>
      </c>
      <c r="B29" s="142"/>
      <c r="C29" s="104">
        <f>Review!D108</f>
        <v>726836.92</v>
      </c>
      <c r="D29" s="104">
        <f>Review!E108</f>
        <v>0</v>
      </c>
      <c r="E29" s="104">
        <f>Review!F108</f>
        <v>0</v>
      </c>
      <c r="F29" s="104">
        <f>Review!G108</f>
        <v>726836.92</v>
      </c>
      <c r="G29" s="104">
        <f>Review!H108</f>
        <v>0</v>
      </c>
      <c r="H29" t="str">
        <f>Review!I108</f>
        <v>No</v>
      </c>
      <c r="I29" t="str">
        <f>Review!J108</f>
        <v>no deficit</v>
      </c>
    </row>
    <row r="30" spans="1:9" x14ac:dyDescent="0.25">
      <c r="A30" t="str">
        <f>Review!B109</f>
        <v>2024-25</v>
      </c>
      <c r="B30" s="142"/>
      <c r="C30" s="104">
        <f>Review!D109</f>
        <v>0</v>
      </c>
      <c r="D30" s="104">
        <f>Review!E109</f>
        <v>0</v>
      </c>
      <c r="E30" s="104">
        <f>Review!F109</f>
        <v>0</v>
      </c>
      <c r="F30" s="104">
        <f>Review!G109</f>
        <v>0</v>
      </c>
      <c r="G30" s="104">
        <f>Review!H109</f>
        <v>0</v>
      </c>
      <c r="H30" t="str">
        <f>Review!I109</f>
        <v>No</v>
      </c>
      <c r="I30" t="str">
        <f>Review!J109</f>
        <v>no deficit</v>
      </c>
    </row>
    <row r="38" spans="1:9" x14ac:dyDescent="0.25">
      <c r="C38" s="143" t="s">
        <v>58</v>
      </c>
    </row>
    <row r="39" spans="1:9" x14ac:dyDescent="0.25">
      <c r="B39" s="145" t="s">
        <v>119</v>
      </c>
      <c r="C39" s="144" t="s">
        <v>44</v>
      </c>
      <c r="D39" s="144" t="s">
        <v>45</v>
      </c>
      <c r="E39" s="144" t="s">
        <v>46</v>
      </c>
      <c r="F39" s="144" t="s">
        <v>47</v>
      </c>
      <c r="G39" s="144" t="s">
        <v>48</v>
      </c>
      <c r="H39" s="144"/>
      <c r="I39" s="144"/>
    </row>
    <row r="40" spans="1:9" s="143" customFormat="1" x14ac:dyDescent="0.25">
      <c r="B40" s="143" t="s">
        <v>50</v>
      </c>
      <c r="C40" s="143" t="s">
        <v>51</v>
      </c>
      <c r="D40" s="143" t="s">
        <v>52</v>
      </c>
      <c r="E40" s="143" t="s">
        <v>53</v>
      </c>
      <c r="F40" s="143" t="s">
        <v>54</v>
      </c>
      <c r="G40" s="143" t="s">
        <v>55</v>
      </c>
    </row>
    <row r="41" spans="1:9" x14ac:dyDescent="0.25">
      <c r="A41" t="str">
        <f>Review!B119</f>
        <v>2019-20</v>
      </c>
      <c r="B41" s="142"/>
      <c r="C41" s="104">
        <f>Review!D119</f>
        <v>0</v>
      </c>
      <c r="D41" s="104">
        <f>Review!E119</f>
        <v>1876948.4</v>
      </c>
      <c r="E41" s="104">
        <f>Review!F119</f>
        <v>1876948.4</v>
      </c>
      <c r="F41" s="104">
        <f>Review!G119</f>
        <v>0</v>
      </c>
      <c r="G41" s="104">
        <f>Review!H119</f>
        <v>0</v>
      </c>
    </row>
    <row r="42" spans="1:9" x14ac:dyDescent="0.25">
      <c r="A42" t="str">
        <f>Review!B120</f>
        <v>2020-21</v>
      </c>
      <c r="B42" s="142"/>
      <c r="C42" s="104">
        <f>Review!D120</f>
        <v>0</v>
      </c>
      <c r="D42" s="104">
        <f>Review!E120</f>
        <v>2865760</v>
      </c>
      <c r="E42" s="104">
        <f>Review!F120</f>
        <v>1841398</v>
      </c>
      <c r="F42" s="104">
        <f>Review!G120</f>
        <v>1024362</v>
      </c>
      <c r="G42" s="104">
        <f>Review!H120</f>
        <v>1024362</v>
      </c>
    </row>
    <row r="43" spans="1:9" x14ac:dyDescent="0.25">
      <c r="A43" t="str">
        <f>Review!B121</f>
        <v>2021-22</v>
      </c>
      <c r="B43" s="142"/>
      <c r="C43" s="104">
        <f>Review!D121</f>
        <v>1024362</v>
      </c>
      <c r="D43" s="104">
        <f>Review!E121</f>
        <v>4755951</v>
      </c>
      <c r="E43" s="104">
        <f>Review!F121</f>
        <v>4215878.54</v>
      </c>
      <c r="F43" s="104">
        <f>Review!G121</f>
        <v>1564434.46</v>
      </c>
      <c r="G43" s="104">
        <f>Review!H121</f>
        <v>540072.46</v>
      </c>
    </row>
    <row r="44" spans="1:9" x14ac:dyDescent="0.25">
      <c r="A44" t="str">
        <f>Review!B122</f>
        <v>2022-23</v>
      </c>
      <c r="B44" s="104">
        <f>Review!C122</f>
        <v>0</v>
      </c>
      <c r="C44" s="104">
        <f>Review!D122</f>
        <v>1564434.46</v>
      </c>
      <c r="D44" s="104">
        <f>Review!E122</f>
        <v>9050578</v>
      </c>
      <c r="E44" s="104">
        <f>Review!F122</f>
        <v>6973754.6399999997</v>
      </c>
      <c r="F44" s="104">
        <f>Review!G122</f>
        <v>3641257.8200000012</v>
      </c>
      <c r="G44" s="104">
        <f>Review!H122</f>
        <v>2076823.3600000003</v>
      </c>
    </row>
    <row r="45" spans="1:9" x14ac:dyDescent="0.25">
      <c r="A45" t="str">
        <f>Review!B123</f>
        <v>2023-24</v>
      </c>
      <c r="B45" s="142"/>
      <c r="C45" s="104">
        <f>Review!D123</f>
        <v>3641259.22</v>
      </c>
      <c r="D45" s="104">
        <f>Review!E123</f>
        <v>0</v>
      </c>
      <c r="E45" s="104">
        <f>Review!F123</f>
        <v>0</v>
      </c>
      <c r="F45" s="104">
        <f>Review!G123</f>
        <v>3641259.22</v>
      </c>
      <c r="G45" s="104">
        <f>Review!H123</f>
        <v>0</v>
      </c>
    </row>
    <row r="46" spans="1:9" x14ac:dyDescent="0.25">
      <c r="A46" t="str">
        <f>Review!B124</f>
        <v>2024-25</v>
      </c>
      <c r="B46" s="142"/>
      <c r="C46" s="104">
        <f>Review!D124</f>
        <v>0</v>
      </c>
      <c r="D46" s="104">
        <f>Review!E124</f>
        <v>0</v>
      </c>
      <c r="E46" s="104">
        <f>Review!F124</f>
        <v>0</v>
      </c>
      <c r="F46" s="104">
        <f>Review!G124</f>
        <v>0</v>
      </c>
      <c r="G46" s="104">
        <f>Review!H124</f>
        <v>0</v>
      </c>
    </row>
    <row r="54" spans="1:9" x14ac:dyDescent="0.25">
      <c r="C54" s="143" t="s">
        <v>59</v>
      </c>
    </row>
    <row r="55" spans="1:9" x14ac:dyDescent="0.25">
      <c r="B55" s="145" t="s">
        <v>119</v>
      </c>
      <c r="C55" s="144" t="s">
        <v>44</v>
      </c>
      <c r="D55" s="144" t="s">
        <v>45</v>
      </c>
      <c r="E55" s="144" t="s">
        <v>46</v>
      </c>
      <c r="F55" s="144" t="s">
        <v>47</v>
      </c>
      <c r="G55" s="144" t="s">
        <v>48</v>
      </c>
      <c r="H55" s="144"/>
      <c r="I55" s="144"/>
    </row>
    <row r="56" spans="1:9" s="143" customFormat="1" x14ac:dyDescent="0.25">
      <c r="B56" s="143" t="s">
        <v>50</v>
      </c>
      <c r="C56" s="143" t="s">
        <v>51</v>
      </c>
      <c r="D56" s="143" t="s">
        <v>52</v>
      </c>
      <c r="E56" s="143" t="s">
        <v>53</v>
      </c>
      <c r="F56" s="143" t="s">
        <v>54</v>
      </c>
      <c r="G56" s="143" t="s">
        <v>55</v>
      </c>
    </row>
    <row r="57" spans="1:9" x14ac:dyDescent="0.25">
      <c r="A57" t="str">
        <f>Review!B134</f>
        <v>2019-20</v>
      </c>
      <c r="B57" s="142"/>
      <c r="C57" s="104">
        <f>Review!D134</f>
        <v>141150.57999999999</v>
      </c>
      <c r="D57" s="104">
        <f>Review!E134</f>
        <v>26932388.119999997</v>
      </c>
      <c r="E57" s="104">
        <f>Review!F134</f>
        <v>26555055.039999999</v>
      </c>
      <c r="F57" s="104">
        <f>Review!G134</f>
        <v>518483.65999999642</v>
      </c>
      <c r="G57" s="104">
        <f>Review!H134</f>
        <v>377333.07999999821</v>
      </c>
    </row>
    <row r="58" spans="1:9" x14ac:dyDescent="0.25">
      <c r="A58" t="str">
        <f>Review!B135</f>
        <v>2020-21</v>
      </c>
      <c r="B58" s="142"/>
      <c r="C58" s="104">
        <f>Review!D135</f>
        <v>520033.24</v>
      </c>
      <c r="D58" s="104">
        <f>Review!E135</f>
        <v>28009723.899999999</v>
      </c>
      <c r="E58" s="104">
        <f>Review!F135</f>
        <v>26420962.039999999</v>
      </c>
      <c r="F58" s="104">
        <f>Review!G135</f>
        <v>2108795.0999999978</v>
      </c>
      <c r="G58" s="104">
        <f>Review!H135</f>
        <v>1588761.8599999994</v>
      </c>
    </row>
    <row r="59" spans="1:9" x14ac:dyDescent="0.25">
      <c r="A59" t="str">
        <f>Review!B136</f>
        <v>2021-22</v>
      </c>
      <c r="B59" s="142"/>
      <c r="C59" s="104">
        <f>Review!D136</f>
        <v>2108795.0999999978</v>
      </c>
      <c r="D59" s="104">
        <f>Review!E136</f>
        <v>35169963.789999999</v>
      </c>
      <c r="E59" s="104">
        <f>Review!F136</f>
        <v>33999689.75</v>
      </c>
      <c r="F59" s="104">
        <f>Review!G136</f>
        <v>3279069.1399999959</v>
      </c>
      <c r="G59" s="104">
        <f>Review!H136</f>
        <v>1170274.0399999982</v>
      </c>
    </row>
    <row r="60" spans="1:9" x14ac:dyDescent="0.25">
      <c r="A60" t="str">
        <f>Review!B137</f>
        <v>2022-23</v>
      </c>
      <c r="B60" s="104">
        <f>Review!C137</f>
        <v>0</v>
      </c>
      <c r="C60" s="104">
        <f>Review!D137</f>
        <v>3279069.1399999959</v>
      </c>
      <c r="D60" s="104">
        <f>Review!E137</f>
        <v>40793871</v>
      </c>
      <c r="E60" s="104">
        <f>Review!F137</f>
        <v>39704845</v>
      </c>
      <c r="F60" s="104">
        <f>Review!G137</f>
        <v>4368095.1399999931</v>
      </c>
      <c r="G60" s="104">
        <f>Review!H137</f>
        <v>1089026</v>
      </c>
    </row>
    <row r="61" spans="1:9" x14ac:dyDescent="0.25">
      <c r="A61" t="str">
        <f>Review!B138</f>
        <v>2023-24</v>
      </c>
      <c r="B61" s="142"/>
      <c r="C61" s="104">
        <f>Review!D138</f>
        <v>4368096.1400000006</v>
      </c>
      <c r="D61" s="104">
        <f>Review!E138</f>
        <v>0</v>
      </c>
      <c r="E61" s="104">
        <f>Review!F138</f>
        <v>0</v>
      </c>
      <c r="F61" s="104">
        <f>Review!G138</f>
        <v>4368096.1400000006</v>
      </c>
      <c r="G61" s="104">
        <f>Review!H138</f>
        <v>0</v>
      </c>
    </row>
    <row r="62" spans="1:9" x14ac:dyDescent="0.25">
      <c r="A62" t="str">
        <f>Review!B139</f>
        <v>2024-25</v>
      </c>
      <c r="B62" s="142"/>
      <c r="C62" s="104">
        <f>Review!D139</f>
        <v>0</v>
      </c>
      <c r="D62" s="104">
        <f>Review!E139</f>
        <v>0</v>
      </c>
      <c r="E62" s="104">
        <f>Review!F139</f>
        <v>0</v>
      </c>
      <c r="F62" s="104">
        <f>Review!G139</f>
        <v>0</v>
      </c>
      <c r="G62" s="104">
        <f>Review!H139</f>
        <v>0</v>
      </c>
    </row>
  </sheetData>
  <sheetProtection sheet="1" objects="1" scenario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workbookViewId="0">
      <pane xSplit="1" ySplit="5" topLeftCell="B120" activePane="bottomRight" state="frozen"/>
      <selection pane="topRight" activeCell="B1" sqref="B1"/>
      <selection pane="bottomLeft" activeCell="A6" sqref="A6"/>
      <selection pane="bottomRight" activeCell="C127" sqref="C127"/>
    </sheetView>
  </sheetViews>
  <sheetFormatPr defaultRowHeight="13" x14ac:dyDescent="0.3"/>
  <cols>
    <col min="1" max="1" width="56.90625" style="549" customWidth="1"/>
    <col min="2" max="2" width="17" style="549" customWidth="1"/>
    <col min="3" max="3" width="14" style="549" customWidth="1"/>
    <col min="4" max="4" width="14.90625" style="549" customWidth="1"/>
    <col min="5" max="5" width="14" style="549" customWidth="1"/>
    <col min="6" max="8" width="9.08984375" style="549"/>
    <col min="9" max="9" width="19" style="549" customWidth="1"/>
    <col min="10" max="10" width="23.6328125" style="549" customWidth="1"/>
    <col min="11" max="256" width="9.08984375" style="549"/>
    <col min="257" max="257" width="56.90625" style="549" customWidth="1"/>
    <col min="258" max="258" width="17" style="549" customWidth="1"/>
    <col min="259" max="259" width="14" style="549" customWidth="1"/>
    <col min="260" max="260" width="14.90625" style="549" customWidth="1"/>
    <col min="261" max="261" width="14" style="549" customWidth="1"/>
    <col min="262" max="264" width="9.08984375" style="549"/>
    <col min="265" max="265" width="19" style="549" customWidth="1"/>
    <col min="266" max="266" width="23.6328125" style="549" customWidth="1"/>
    <col min="267" max="512" width="9.08984375" style="549"/>
    <col min="513" max="513" width="56.90625" style="549" customWidth="1"/>
    <col min="514" max="514" width="17" style="549" customWidth="1"/>
    <col min="515" max="515" width="14" style="549" customWidth="1"/>
    <col min="516" max="516" width="14.90625" style="549" customWidth="1"/>
    <col min="517" max="517" width="14" style="549" customWidth="1"/>
    <col min="518" max="520" width="9.08984375" style="549"/>
    <col min="521" max="521" width="19" style="549" customWidth="1"/>
    <col min="522" max="522" width="23.6328125" style="549" customWidth="1"/>
    <col min="523" max="768" width="9.08984375" style="549"/>
    <col min="769" max="769" width="56.90625" style="549" customWidth="1"/>
    <col min="770" max="770" width="17" style="549" customWidth="1"/>
    <col min="771" max="771" width="14" style="549" customWidth="1"/>
    <col min="772" max="772" width="14.90625" style="549" customWidth="1"/>
    <col min="773" max="773" width="14" style="549" customWidth="1"/>
    <col min="774" max="776" width="9.08984375" style="549"/>
    <col min="777" max="777" width="19" style="549" customWidth="1"/>
    <col min="778" max="778" width="23.6328125" style="549" customWidth="1"/>
    <col min="779" max="1024" width="9.08984375" style="549"/>
    <col min="1025" max="1025" width="56.90625" style="549" customWidth="1"/>
    <col min="1026" max="1026" width="17" style="549" customWidth="1"/>
    <col min="1027" max="1027" width="14" style="549" customWidth="1"/>
    <col min="1028" max="1028" width="14.90625" style="549" customWidth="1"/>
    <col min="1029" max="1029" width="14" style="549" customWidth="1"/>
    <col min="1030" max="1032" width="9.08984375" style="549"/>
    <col min="1033" max="1033" width="19" style="549" customWidth="1"/>
    <col min="1034" max="1034" width="23.6328125" style="549" customWidth="1"/>
    <col min="1035" max="1280" width="9.08984375" style="549"/>
    <col min="1281" max="1281" width="56.90625" style="549" customWidth="1"/>
    <col min="1282" max="1282" width="17" style="549" customWidth="1"/>
    <col min="1283" max="1283" width="14" style="549" customWidth="1"/>
    <col min="1284" max="1284" width="14.90625" style="549" customWidth="1"/>
    <col min="1285" max="1285" width="14" style="549" customWidth="1"/>
    <col min="1286" max="1288" width="9.08984375" style="549"/>
    <col min="1289" max="1289" width="19" style="549" customWidth="1"/>
    <col min="1290" max="1290" width="23.6328125" style="549" customWidth="1"/>
    <col min="1291" max="1536" width="9.08984375" style="549"/>
    <col min="1537" max="1537" width="56.90625" style="549" customWidth="1"/>
    <col min="1538" max="1538" width="17" style="549" customWidth="1"/>
    <col min="1539" max="1539" width="14" style="549" customWidth="1"/>
    <col min="1540" max="1540" width="14.90625" style="549" customWidth="1"/>
    <col min="1541" max="1541" width="14" style="549" customWidth="1"/>
    <col min="1542" max="1544" width="9.08984375" style="549"/>
    <col min="1545" max="1545" width="19" style="549" customWidth="1"/>
    <col min="1546" max="1546" width="23.6328125" style="549" customWidth="1"/>
    <col min="1547" max="1792" width="9.08984375" style="549"/>
    <col min="1793" max="1793" width="56.90625" style="549" customWidth="1"/>
    <col min="1794" max="1794" width="17" style="549" customWidth="1"/>
    <col min="1795" max="1795" width="14" style="549" customWidth="1"/>
    <col min="1796" max="1796" width="14.90625" style="549" customWidth="1"/>
    <col min="1797" max="1797" width="14" style="549" customWidth="1"/>
    <col min="1798" max="1800" width="9.08984375" style="549"/>
    <col min="1801" max="1801" width="19" style="549" customWidth="1"/>
    <col min="1802" max="1802" width="23.6328125" style="549" customWidth="1"/>
    <col min="1803" max="2048" width="9.08984375" style="549"/>
    <col min="2049" max="2049" width="56.90625" style="549" customWidth="1"/>
    <col min="2050" max="2050" width="17" style="549" customWidth="1"/>
    <col min="2051" max="2051" width="14" style="549" customWidth="1"/>
    <col min="2052" max="2052" width="14.90625" style="549" customWidth="1"/>
    <col min="2053" max="2053" width="14" style="549" customWidth="1"/>
    <col min="2054" max="2056" width="9.08984375" style="549"/>
    <col min="2057" max="2057" width="19" style="549" customWidth="1"/>
    <col min="2058" max="2058" width="23.6328125" style="549" customWidth="1"/>
    <col min="2059" max="2304" width="9.08984375" style="549"/>
    <col min="2305" max="2305" width="56.90625" style="549" customWidth="1"/>
    <col min="2306" max="2306" width="17" style="549" customWidth="1"/>
    <col min="2307" max="2307" width="14" style="549" customWidth="1"/>
    <col min="2308" max="2308" width="14.90625" style="549" customWidth="1"/>
    <col min="2309" max="2309" width="14" style="549" customWidth="1"/>
    <col min="2310" max="2312" width="9.08984375" style="549"/>
    <col min="2313" max="2313" width="19" style="549" customWidth="1"/>
    <col min="2314" max="2314" width="23.6328125" style="549" customWidth="1"/>
    <col min="2315" max="2560" width="9.08984375" style="549"/>
    <col min="2561" max="2561" width="56.90625" style="549" customWidth="1"/>
    <col min="2562" max="2562" width="17" style="549" customWidth="1"/>
    <col min="2563" max="2563" width="14" style="549" customWidth="1"/>
    <col min="2564" max="2564" width="14.90625" style="549" customWidth="1"/>
    <col min="2565" max="2565" width="14" style="549" customWidth="1"/>
    <col min="2566" max="2568" width="9.08984375" style="549"/>
    <col min="2569" max="2569" width="19" style="549" customWidth="1"/>
    <col min="2570" max="2570" width="23.6328125" style="549" customWidth="1"/>
    <col min="2571" max="2816" width="9.08984375" style="549"/>
    <col min="2817" max="2817" width="56.90625" style="549" customWidth="1"/>
    <col min="2818" max="2818" width="17" style="549" customWidth="1"/>
    <col min="2819" max="2819" width="14" style="549" customWidth="1"/>
    <col min="2820" max="2820" width="14.90625" style="549" customWidth="1"/>
    <col min="2821" max="2821" width="14" style="549" customWidth="1"/>
    <col min="2822" max="2824" width="9.08984375" style="549"/>
    <col min="2825" max="2825" width="19" style="549" customWidth="1"/>
    <col min="2826" max="2826" width="23.6328125" style="549" customWidth="1"/>
    <col min="2827" max="3072" width="9.08984375" style="549"/>
    <col min="3073" max="3073" width="56.90625" style="549" customWidth="1"/>
    <col min="3074" max="3074" width="17" style="549" customWidth="1"/>
    <col min="3075" max="3075" width="14" style="549" customWidth="1"/>
    <col min="3076" max="3076" width="14.90625" style="549" customWidth="1"/>
    <col min="3077" max="3077" width="14" style="549" customWidth="1"/>
    <col min="3078" max="3080" width="9.08984375" style="549"/>
    <col min="3081" max="3081" width="19" style="549" customWidth="1"/>
    <col min="3082" max="3082" width="23.6328125" style="549" customWidth="1"/>
    <col min="3083" max="3328" width="9.08984375" style="549"/>
    <col min="3329" max="3329" width="56.90625" style="549" customWidth="1"/>
    <col min="3330" max="3330" width="17" style="549" customWidth="1"/>
    <col min="3331" max="3331" width="14" style="549" customWidth="1"/>
    <col min="3332" max="3332" width="14.90625" style="549" customWidth="1"/>
    <col min="3333" max="3333" width="14" style="549" customWidth="1"/>
    <col min="3334" max="3336" width="9.08984375" style="549"/>
    <col min="3337" max="3337" width="19" style="549" customWidth="1"/>
    <col min="3338" max="3338" width="23.6328125" style="549" customWidth="1"/>
    <col min="3339" max="3584" width="9.08984375" style="549"/>
    <col min="3585" max="3585" width="56.90625" style="549" customWidth="1"/>
    <col min="3586" max="3586" width="17" style="549" customWidth="1"/>
    <col min="3587" max="3587" width="14" style="549" customWidth="1"/>
    <col min="3588" max="3588" width="14.90625" style="549" customWidth="1"/>
    <col min="3589" max="3589" width="14" style="549" customWidth="1"/>
    <col min="3590" max="3592" width="9.08984375" style="549"/>
    <col min="3593" max="3593" width="19" style="549" customWidth="1"/>
    <col min="3594" max="3594" width="23.6328125" style="549" customWidth="1"/>
    <col min="3595" max="3840" width="9.08984375" style="549"/>
    <col min="3841" max="3841" width="56.90625" style="549" customWidth="1"/>
    <col min="3842" max="3842" width="17" style="549" customWidth="1"/>
    <col min="3843" max="3843" width="14" style="549" customWidth="1"/>
    <col min="3844" max="3844" width="14.90625" style="549" customWidth="1"/>
    <col min="3845" max="3845" width="14" style="549" customWidth="1"/>
    <col min="3846" max="3848" width="9.08984375" style="549"/>
    <col min="3849" max="3849" width="19" style="549" customWidth="1"/>
    <col min="3850" max="3850" width="23.6328125" style="549" customWidth="1"/>
    <col min="3851" max="4096" width="9.08984375" style="549"/>
    <col min="4097" max="4097" width="56.90625" style="549" customWidth="1"/>
    <col min="4098" max="4098" width="17" style="549" customWidth="1"/>
    <col min="4099" max="4099" width="14" style="549" customWidth="1"/>
    <col min="4100" max="4100" width="14.90625" style="549" customWidth="1"/>
    <col min="4101" max="4101" width="14" style="549" customWidth="1"/>
    <col min="4102" max="4104" width="9.08984375" style="549"/>
    <col min="4105" max="4105" width="19" style="549" customWidth="1"/>
    <col min="4106" max="4106" width="23.6328125" style="549" customWidth="1"/>
    <col min="4107" max="4352" width="9.08984375" style="549"/>
    <col min="4353" max="4353" width="56.90625" style="549" customWidth="1"/>
    <col min="4354" max="4354" width="17" style="549" customWidth="1"/>
    <col min="4355" max="4355" width="14" style="549" customWidth="1"/>
    <col min="4356" max="4356" width="14.90625" style="549" customWidth="1"/>
    <col min="4357" max="4357" width="14" style="549" customWidth="1"/>
    <col min="4358" max="4360" width="9.08984375" style="549"/>
    <col min="4361" max="4361" width="19" style="549" customWidth="1"/>
    <col min="4362" max="4362" width="23.6328125" style="549" customWidth="1"/>
    <col min="4363" max="4608" width="9.08984375" style="549"/>
    <col min="4609" max="4609" width="56.90625" style="549" customWidth="1"/>
    <col min="4610" max="4610" width="17" style="549" customWidth="1"/>
    <col min="4611" max="4611" width="14" style="549" customWidth="1"/>
    <col min="4612" max="4612" width="14.90625" style="549" customWidth="1"/>
    <col min="4613" max="4613" width="14" style="549" customWidth="1"/>
    <col min="4614" max="4616" width="9.08984375" style="549"/>
    <col min="4617" max="4617" width="19" style="549" customWidth="1"/>
    <col min="4618" max="4618" width="23.6328125" style="549" customWidth="1"/>
    <col min="4619" max="4864" width="9.08984375" style="549"/>
    <col min="4865" max="4865" width="56.90625" style="549" customWidth="1"/>
    <col min="4866" max="4866" width="17" style="549" customWidth="1"/>
    <col min="4867" max="4867" width="14" style="549" customWidth="1"/>
    <col min="4868" max="4868" width="14.90625" style="549" customWidth="1"/>
    <col min="4869" max="4869" width="14" style="549" customWidth="1"/>
    <col min="4870" max="4872" width="9.08984375" style="549"/>
    <col min="4873" max="4873" width="19" style="549" customWidth="1"/>
    <col min="4874" max="4874" width="23.6328125" style="549" customWidth="1"/>
    <col min="4875" max="5120" width="9.08984375" style="549"/>
    <col min="5121" max="5121" width="56.90625" style="549" customWidth="1"/>
    <col min="5122" max="5122" width="17" style="549" customWidth="1"/>
    <col min="5123" max="5123" width="14" style="549" customWidth="1"/>
    <col min="5124" max="5124" width="14.90625" style="549" customWidth="1"/>
    <col min="5125" max="5125" width="14" style="549" customWidth="1"/>
    <col min="5126" max="5128" width="9.08984375" style="549"/>
    <col min="5129" max="5129" width="19" style="549" customWidth="1"/>
    <col min="5130" max="5130" width="23.6328125" style="549" customWidth="1"/>
    <col min="5131" max="5376" width="9.08984375" style="549"/>
    <col min="5377" max="5377" width="56.90625" style="549" customWidth="1"/>
    <col min="5378" max="5378" width="17" style="549" customWidth="1"/>
    <col min="5379" max="5379" width="14" style="549" customWidth="1"/>
    <col min="5380" max="5380" width="14.90625" style="549" customWidth="1"/>
    <col min="5381" max="5381" width="14" style="549" customWidth="1"/>
    <col min="5382" max="5384" width="9.08984375" style="549"/>
    <col min="5385" max="5385" width="19" style="549" customWidth="1"/>
    <col min="5386" max="5386" width="23.6328125" style="549" customWidth="1"/>
    <col min="5387" max="5632" width="9.08984375" style="549"/>
    <col min="5633" max="5633" width="56.90625" style="549" customWidth="1"/>
    <col min="5634" max="5634" width="17" style="549" customWidth="1"/>
    <col min="5635" max="5635" width="14" style="549" customWidth="1"/>
    <col min="5636" max="5636" width="14.90625" style="549" customWidth="1"/>
    <col min="5637" max="5637" width="14" style="549" customWidth="1"/>
    <col min="5638" max="5640" width="9.08984375" style="549"/>
    <col min="5641" max="5641" width="19" style="549" customWidth="1"/>
    <col min="5642" max="5642" width="23.6328125" style="549" customWidth="1"/>
    <col min="5643" max="5888" width="9.08984375" style="549"/>
    <col min="5889" max="5889" width="56.90625" style="549" customWidth="1"/>
    <col min="5890" max="5890" width="17" style="549" customWidth="1"/>
    <col min="5891" max="5891" width="14" style="549" customWidth="1"/>
    <col min="5892" max="5892" width="14.90625" style="549" customWidth="1"/>
    <col min="5893" max="5893" width="14" style="549" customWidth="1"/>
    <col min="5894" max="5896" width="9.08984375" style="549"/>
    <col min="5897" max="5897" width="19" style="549" customWidth="1"/>
    <col min="5898" max="5898" width="23.6328125" style="549" customWidth="1"/>
    <col min="5899" max="6144" width="9.08984375" style="549"/>
    <col min="6145" max="6145" width="56.90625" style="549" customWidth="1"/>
    <col min="6146" max="6146" width="17" style="549" customWidth="1"/>
    <col min="6147" max="6147" width="14" style="549" customWidth="1"/>
    <col min="6148" max="6148" width="14.90625" style="549" customWidth="1"/>
    <col min="6149" max="6149" width="14" style="549" customWidth="1"/>
    <col min="6150" max="6152" width="9.08984375" style="549"/>
    <col min="6153" max="6153" width="19" style="549" customWidth="1"/>
    <col min="6154" max="6154" width="23.6328125" style="549" customWidth="1"/>
    <col min="6155" max="6400" width="9.08984375" style="549"/>
    <col min="6401" max="6401" width="56.90625" style="549" customWidth="1"/>
    <col min="6402" max="6402" width="17" style="549" customWidth="1"/>
    <col min="6403" max="6403" width="14" style="549" customWidth="1"/>
    <col min="6404" max="6404" width="14.90625" style="549" customWidth="1"/>
    <col min="6405" max="6405" width="14" style="549" customWidth="1"/>
    <col min="6406" max="6408" width="9.08984375" style="549"/>
    <col min="6409" max="6409" width="19" style="549" customWidth="1"/>
    <col min="6410" max="6410" width="23.6328125" style="549" customWidth="1"/>
    <col min="6411" max="6656" width="9.08984375" style="549"/>
    <col min="6657" max="6657" width="56.90625" style="549" customWidth="1"/>
    <col min="6658" max="6658" width="17" style="549" customWidth="1"/>
    <col min="6659" max="6659" width="14" style="549" customWidth="1"/>
    <col min="6660" max="6660" width="14.90625" style="549" customWidth="1"/>
    <col min="6661" max="6661" width="14" style="549" customWidth="1"/>
    <col min="6662" max="6664" width="9.08984375" style="549"/>
    <col min="6665" max="6665" width="19" style="549" customWidth="1"/>
    <col min="6666" max="6666" width="23.6328125" style="549" customWidth="1"/>
    <col min="6667" max="6912" width="9.08984375" style="549"/>
    <col min="6913" max="6913" width="56.90625" style="549" customWidth="1"/>
    <col min="6914" max="6914" width="17" style="549" customWidth="1"/>
    <col min="6915" max="6915" width="14" style="549" customWidth="1"/>
    <col min="6916" max="6916" width="14.90625" style="549" customWidth="1"/>
    <col min="6917" max="6917" width="14" style="549" customWidth="1"/>
    <col min="6918" max="6920" width="9.08984375" style="549"/>
    <col min="6921" max="6921" width="19" style="549" customWidth="1"/>
    <col min="6922" max="6922" width="23.6328125" style="549" customWidth="1"/>
    <col min="6923" max="7168" width="9.08984375" style="549"/>
    <col min="7169" max="7169" width="56.90625" style="549" customWidth="1"/>
    <col min="7170" max="7170" width="17" style="549" customWidth="1"/>
    <col min="7171" max="7171" width="14" style="549" customWidth="1"/>
    <col min="7172" max="7172" width="14.90625" style="549" customWidth="1"/>
    <col min="7173" max="7173" width="14" style="549" customWidth="1"/>
    <col min="7174" max="7176" width="9.08984375" style="549"/>
    <col min="7177" max="7177" width="19" style="549" customWidth="1"/>
    <col min="7178" max="7178" width="23.6328125" style="549" customWidth="1"/>
    <col min="7179" max="7424" width="9.08984375" style="549"/>
    <col min="7425" max="7425" width="56.90625" style="549" customWidth="1"/>
    <col min="7426" max="7426" width="17" style="549" customWidth="1"/>
    <col min="7427" max="7427" width="14" style="549" customWidth="1"/>
    <col min="7428" max="7428" width="14.90625" style="549" customWidth="1"/>
    <col min="7429" max="7429" width="14" style="549" customWidth="1"/>
    <col min="7430" max="7432" width="9.08984375" style="549"/>
    <col min="7433" max="7433" width="19" style="549" customWidth="1"/>
    <col min="7434" max="7434" width="23.6328125" style="549" customWidth="1"/>
    <col min="7435" max="7680" width="9.08984375" style="549"/>
    <col min="7681" max="7681" width="56.90625" style="549" customWidth="1"/>
    <col min="7682" max="7682" width="17" style="549" customWidth="1"/>
    <col min="7683" max="7683" width="14" style="549" customWidth="1"/>
    <col min="7684" max="7684" width="14.90625" style="549" customWidth="1"/>
    <col min="7685" max="7685" width="14" style="549" customWidth="1"/>
    <col min="7686" max="7688" width="9.08984375" style="549"/>
    <col min="7689" max="7689" width="19" style="549" customWidth="1"/>
    <col min="7690" max="7690" width="23.6328125" style="549" customWidth="1"/>
    <col min="7691" max="7936" width="9.08984375" style="549"/>
    <col min="7937" max="7937" width="56.90625" style="549" customWidth="1"/>
    <col min="7938" max="7938" width="17" style="549" customWidth="1"/>
    <col min="7939" max="7939" width="14" style="549" customWidth="1"/>
    <col min="7940" max="7940" width="14.90625" style="549" customWidth="1"/>
    <col min="7941" max="7941" width="14" style="549" customWidth="1"/>
    <col min="7942" max="7944" width="9.08984375" style="549"/>
    <col min="7945" max="7945" width="19" style="549" customWidth="1"/>
    <col min="7946" max="7946" width="23.6328125" style="549" customWidth="1"/>
    <col min="7947" max="8192" width="9.08984375" style="549"/>
    <col min="8193" max="8193" width="56.90625" style="549" customWidth="1"/>
    <col min="8194" max="8194" width="17" style="549" customWidth="1"/>
    <col min="8195" max="8195" width="14" style="549" customWidth="1"/>
    <col min="8196" max="8196" width="14.90625" style="549" customWidth="1"/>
    <col min="8197" max="8197" width="14" style="549" customWidth="1"/>
    <col min="8198" max="8200" width="9.08984375" style="549"/>
    <col min="8201" max="8201" width="19" style="549" customWidth="1"/>
    <col min="8202" max="8202" width="23.6328125" style="549" customWidth="1"/>
    <col min="8203" max="8448" width="9.08984375" style="549"/>
    <col min="8449" max="8449" width="56.90625" style="549" customWidth="1"/>
    <col min="8450" max="8450" width="17" style="549" customWidth="1"/>
    <col min="8451" max="8451" width="14" style="549" customWidth="1"/>
    <col min="8452" max="8452" width="14.90625" style="549" customWidth="1"/>
    <col min="8453" max="8453" width="14" style="549" customWidth="1"/>
    <col min="8454" max="8456" width="9.08984375" style="549"/>
    <col min="8457" max="8457" width="19" style="549" customWidth="1"/>
    <col min="8458" max="8458" width="23.6328125" style="549" customWidth="1"/>
    <col min="8459" max="8704" width="9.08984375" style="549"/>
    <col min="8705" max="8705" width="56.90625" style="549" customWidth="1"/>
    <col min="8706" max="8706" width="17" style="549" customWidth="1"/>
    <col min="8707" max="8707" width="14" style="549" customWidth="1"/>
    <col min="8708" max="8708" width="14.90625" style="549" customWidth="1"/>
    <col min="8709" max="8709" width="14" style="549" customWidth="1"/>
    <col min="8710" max="8712" width="9.08984375" style="549"/>
    <col min="8713" max="8713" width="19" style="549" customWidth="1"/>
    <col min="8714" max="8714" width="23.6328125" style="549" customWidth="1"/>
    <col min="8715" max="8960" width="9.08984375" style="549"/>
    <col min="8961" max="8961" width="56.90625" style="549" customWidth="1"/>
    <col min="8962" max="8962" width="17" style="549" customWidth="1"/>
    <col min="8963" max="8963" width="14" style="549" customWidth="1"/>
    <col min="8964" max="8964" width="14.90625" style="549" customWidth="1"/>
    <col min="8965" max="8965" width="14" style="549" customWidth="1"/>
    <col min="8966" max="8968" width="9.08984375" style="549"/>
    <col min="8969" max="8969" width="19" style="549" customWidth="1"/>
    <col min="8970" max="8970" width="23.6328125" style="549" customWidth="1"/>
    <col min="8971" max="9216" width="9.08984375" style="549"/>
    <col min="9217" max="9217" width="56.90625" style="549" customWidth="1"/>
    <col min="9218" max="9218" width="17" style="549" customWidth="1"/>
    <col min="9219" max="9219" width="14" style="549" customWidth="1"/>
    <col min="9220" max="9220" width="14.90625" style="549" customWidth="1"/>
    <col min="9221" max="9221" width="14" style="549" customWidth="1"/>
    <col min="9222" max="9224" width="9.08984375" style="549"/>
    <col min="9225" max="9225" width="19" style="549" customWidth="1"/>
    <col min="9226" max="9226" width="23.6328125" style="549" customWidth="1"/>
    <col min="9227" max="9472" width="9.08984375" style="549"/>
    <col min="9473" max="9473" width="56.90625" style="549" customWidth="1"/>
    <col min="9474" max="9474" width="17" style="549" customWidth="1"/>
    <col min="9475" max="9475" width="14" style="549" customWidth="1"/>
    <col min="9476" max="9476" width="14.90625" style="549" customWidth="1"/>
    <col min="9477" max="9477" width="14" style="549" customWidth="1"/>
    <col min="9478" max="9480" width="9.08984375" style="549"/>
    <col min="9481" max="9481" width="19" style="549" customWidth="1"/>
    <col min="9482" max="9482" width="23.6328125" style="549" customWidth="1"/>
    <col min="9483" max="9728" width="9.08984375" style="549"/>
    <col min="9729" max="9729" width="56.90625" style="549" customWidth="1"/>
    <col min="9730" max="9730" width="17" style="549" customWidth="1"/>
    <col min="9731" max="9731" width="14" style="549" customWidth="1"/>
    <col min="9732" max="9732" width="14.90625" style="549" customWidth="1"/>
    <col min="9733" max="9733" width="14" style="549" customWidth="1"/>
    <col min="9734" max="9736" width="9.08984375" style="549"/>
    <col min="9737" max="9737" width="19" style="549" customWidth="1"/>
    <col min="9738" max="9738" width="23.6328125" style="549" customWidth="1"/>
    <col min="9739" max="9984" width="9.08984375" style="549"/>
    <col min="9985" max="9985" width="56.90625" style="549" customWidth="1"/>
    <col min="9986" max="9986" width="17" style="549" customWidth="1"/>
    <col min="9987" max="9987" width="14" style="549" customWidth="1"/>
    <col min="9988" max="9988" width="14.90625" style="549" customWidth="1"/>
    <col min="9989" max="9989" width="14" style="549" customWidth="1"/>
    <col min="9990" max="9992" width="9.08984375" style="549"/>
    <col min="9993" max="9993" width="19" style="549" customWidth="1"/>
    <col min="9994" max="9994" width="23.6328125" style="549" customWidth="1"/>
    <col min="9995" max="10240" width="9.08984375" style="549"/>
    <col min="10241" max="10241" width="56.90625" style="549" customWidth="1"/>
    <col min="10242" max="10242" width="17" style="549" customWidth="1"/>
    <col min="10243" max="10243" width="14" style="549" customWidth="1"/>
    <col min="10244" max="10244" width="14.90625" style="549" customWidth="1"/>
    <col min="10245" max="10245" width="14" style="549" customWidth="1"/>
    <col min="10246" max="10248" width="9.08984375" style="549"/>
    <col min="10249" max="10249" width="19" style="549" customWidth="1"/>
    <col min="10250" max="10250" width="23.6328125" style="549" customWidth="1"/>
    <col min="10251" max="10496" width="9.08984375" style="549"/>
    <col min="10497" max="10497" width="56.90625" style="549" customWidth="1"/>
    <col min="10498" max="10498" width="17" style="549" customWidth="1"/>
    <col min="10499" max="10499" width="14" style="549" customWidth="1"/>
    <col min="10500" max="10500" width="14.90625" style="549" customWidth="1"/>
    <col min="10501" max="10501" width="14" style="549" customWidth="1"/>
    <col min="10502" max="10504" width="9.08984375" style="549"/>
    <col min="10505" max="10505" width="19" style="549" customWidth="1"/>
    <col min="10506" max="10506" width="23.6328125" style="549" customWidth="1"/>
    <col min="10507" max="10752" width="9.08984375" style="549"/>
    <col min="10753" max="10753" width="56.90625" style="549" customWidth="1"/>
    <col min="10754" max="10754" width="17" style="549" customWidth="1"/>
    <col min="10755" max="10755" width="14" style="549" customWidth="1"/>
    <col min="10756" max="10756" width="14.90625" style="549" customWidth="1"/>
    <col min="10757" max="10757" width="14" style="549" customWidth="1"/>
    <col min="10758" max="10760" width="9.08984375" style="549"/>
    <col min="10761" max="10761" width="19" style="549" customWidth="1"/>
    <col min="10762" max="10762" width="23.6328125" style="549" customWidth="1"/>
    <col min="10763" max="11008" width="9.08984375" style="549"/>
    <col min="11009" max="11009" width="56.90625" style="549" customWidth="1"/>
    <col min="11010" max="11010" width="17" style="549" customWidth="1"/>
    <col min="11011" max="11011" width="14" style="549" customWidth="1"/>
    <col min="11012" max="11012" width="14.90625" style="549" customWidth="1"/>
    <col min="11013" max="11013" width="14" style="549" customWidth="1"/>
    <col min="11014" max="11016" width="9.08984375" style="549"/>
    <col min="11017" max="11017" width="19" style="549" customWidth="1"/>
    <col min="11018" max="11018" width="23.6328125" style="549" customWidth="1"/>
    <col min="11019" max="11264" width="9.08984375" style="549"/>
    <col min="11265" max="11265" width="56.90625" style="549" customWidth="1"/>
    <col min="11266" max="11266" width="17" style="549" customWidth="1"/>
    <col min="11267" max="11267" width="14" style="549" customWidth="1"/>
    <col min="11268" max="11268" width="14.90625" style="549" customWidth="1"/>
    <col min="11269" max="11269" width="14" style="549" customWidth="1"/>
    <col min="11270" max="11272" width="9.08984375" style="549"/>
    <col min="11273" max="11273" width="19" style="549" customWidth="1"/>
    <col min="11274" max="11274" width="23.6328125" style="549" customWidth="1"/>
    <col min="11275" max="11520" width="9.08984375" style="549"/>
    <col min="11521" max="11521" width="56.90625" style="549" customWidth="1"/>
    <col min="11522" max="11522" width="17" style="549" customWidth="1"/>
    <col min="11523" max="11523" width="14" style="549" customWidth="1"/>
    <col min="11524" max="11524" width="14.90625" style="549" customWidth="1"/>
    <col min="11525" max="11525" width="14" style="549" customWidth="1"/>
    <col min="11526" max="11528" width="9.08984375" style="549"/>
    <col min="11529" max="11529" width="19" style="549" customWidth="1"/>
    <col min="11530" max="11530" width="23.6328125" style="549" customWidth="1"/>
    <col min="11531" max="11776" width="9.08984375" style="549"/>
    <col min="11777" max="11777" width="56.90625" style="549" customWidth="1"/>
    <col min="11778" max="11778" width="17" style="549" customWidth="1"/>
    <col min="11779" max="11779" width="14" style="549" customWidth="1"/>
    <col min="11780" max="11780" width="14.90625" style="549" customWidth="1"/>
    <col min="11781" max="11781" width="14" style="549" customWidth="1"/>
    <col min="11782" max="11784" width="9.08984375" style="549"/>
    <col min="11785" max="11785" width="19" style="549" customWidth="1"/>
    <col min="11786" max="11786" width="23.6328125" style="549" customWidth="1"/>
    <col min="11787" max="12032" width="9.08984375" style="549"/>
    <col min="12033" max="12033" width="56.90625" style="549" customWidth="1"/>
    <col min="12034" max="12034" width="17" style="549" customWidth="1"/>
    <col min="12035" max="12035" width="14" style="549" customWidth="1"/>
    <col min="12036" max="12036" width="14.90625" style="549" customWidth="1"/>
    <col min="12037" max="12037" width="14" style="549" customWidth="1"/>
    <col min="12038" max="12040" width="9.08984375" style="549"/>
    <col min="12041" max="12041" width="19" style="549" customWidth="1"/>
    <col min="12042" max="12042" width="23.6328125" style="549" customWidth="1"/>
    <col min="12043" max="12288" width="9.08984375" style="549"/>
    <col min="12289" max="12289" width="56.90625" style="549" customWidth="1"/>
    <col min="12290" max="12290" width="17" style="549" customWidth="1"/>
    <col min="12291" max="12291" width="14" style="549" customWidth="1"/>
    <col min="12292" max="12292" width="14.90625" style="549" customWidth="1"/>
    <col min="12293" max="12293" width="14" style="549" customWidth="1"/>
    <col min="12294" max="12296" width="9.08984375" style="549"/>
    <col min="12297" max="12297" width="19" style="549" customWidth="1"/>
    <col min="12298" max="12298" width="23.6328125" style="549" customWidth="1"/>
    <col min="12299" max="12544" width="9.08984375" style="549"/>
    <col min="12545" max="12545" width="56.90625" style="549" customWidth="1"/>
    <col min="12546" max="12546" width="17" style="549" customWidth="1"/>
    <col min="12547" max="12547" width="14" style="549" customWidth="1"/>
    <col min="12548" max="12548" width="14.90625" style="549" customWidth="1"/>
    <col min="12549" max="12549" width="14" style="549" customWidth="1"/>
    <col min="12550" max="12552" width="9.08984375" style="549"/>
    <col min="12553" max="12553" width="19" style="549" customWidth="1"/>
    <col min="12554" max="12554" width="23.6328125" style="549" customWidth="1"/>
    <col min="12555" max="12800" width="9.08984375" style="549"/>
    <col min="12801" max="12801" width="56.90625" style="549" customWidth="1"/>
    <col min="12802" max="12802" width="17" style="549" customWidth="1"/>
    <col min="12803" max="12803" width="14" style="549" customWidth="1"/>
    <col min="12804" max="12804" width="14.90625" style="549" customWidth="1"/>
    <col min="12805" max="12805" width="14" style="549" customWidth="1"/>
    <col min="12806" max="12808" width="9.08984375" style="549"/>
    <col min="12809" max="12809" width="19" style="549" customWidth="1"/>
    <col min="12810" max="12810" width="23.6328125" style="549" customWidth="1"/>
    <col min="12811" max="13056" width="9.08984375" style="549"/>
    <col min="13057" max="13057" width="56.90625" style="549" customWidth="1"/>
    <col min="13058" max="13058" width="17" style="549" customWidth="1"/>
    <col min="13059" max="13059" width="14" style="549" customWidth="1"/>
    <col min="13060" max="13060" width="14.90625" style="549" customWidth="1"/>
    <col min="13061" max="13061" width="14" style="549" customWidth="1"/>
    <col min="13062" max="13064" width="9.08984375" style="549"/>
    <col min="13065" max="13065" width="19" style="549" customWidth="1"/>
    <col min="13066" max="13066" width="23.6328125" style="549" customWidth="1"/>
    <col min="13067" max="13312" width="9.08984375" style="549"/>
    <col min="13313" max="13313" width="56.90625" style="549" customWidth="1"/>
    <col min="13314" max="13314" width="17" style="549" customWidth="1"/>
    <col min="13315" max="13315" width="14" style="549" customWidth="1"/>
    <col min="13316" max="13316" width="14.90625" style="549" customWidth="1"/>
    <col min="13317" max="13317" width="14" style="549" customWidth="1"/>
    <col min="13318" max="13320" width="9.08984375" style="549"/>
    <col min="13321" max="13321" width="19" style="549" customWidth="1"/>
    <col min="13322" max="13322" width="23.6328125" style="549" customWidth="1"/>
    <col min="13323" max="13568" width="9.08984375" style="549"/>
    <col min="13569" max="13569" width="56.90625" style="549" customWidth="1"/>
    <col min="13570" max="13570" width="17" style="549" customWidth="1"/>
    <col min="13571" max="13571" width="14" style="549" customWidth="1"/>
    <col min="13572" max="13572" width="14.90625" style="549" customWidth="1"/>
    <col min="13573" max="13573" width="14" style="549" customWidth="1"/>
    <col min="13574" max="13576" width="9.08984375" style="549"/>
    <col min="13577" max="13577" width="19" style="549" customWidth="1"/>
    <col min="13578" max="13578" width="23.6328125" style="549" customWidth="1"/>
    <col min="13579" max="13824" width="9.08984375" style="549"/>
    <col min="13825" max="13825" width="56.90625" style="549" customWidth="1"/>
    <col min="13826" max="13826" width="17" style="549" customWidth="1"/>
    <col min="13827" max="13827" width="14" style="549" customWidth="1"/>
    <col min="13828" max="13828" width="14.90625" style="549" customWidth="1"/>
    <col min="13829" max="13829" width="14" style="549" customWidth="1"/>
    <col min="13830" max="13832" width="9.08984375" style="549"/>
    <col min="13833" max="13833" width="19" style="549" customWidth="1"/>
    <col min="13834" max="13834" width="23.6328125" style="549" customWidth="1"/>
    <col min="13835" max="14080" width="9.08984375" style="549"/>
    <col min="14081" max="14081" width="56.90625" style="549" customWidth="1"/>
    <col min="14082" max="14082" width="17" style="549" customWidth="1"/>
    <col min="14083" max="14083" width="14" style="549" customWidth="1"/>
    <col min="14084" max="14084" width="14.90625" style="549" customWidth="1"/>
    <col min="14085" max="14085" width="14" style="549" customWidth="1"/>
    <col min="14086" max="14088" width="9.08984375" style="549"/>
    <col min="14089" max="14089" width="19" style="549" customWidth="1"/>
    <col min="14090" max="14090" width="23.6328125" style="549" customWidth="1"/>
    <col min="14091" max="14336" width="9.08984375" style="549"/>
    <col min="14337" max="14337" width="56.90625" style="549" customWidth="1"/>
    <col min="14338" max="14338" width="17" style="549" customWidth="1"/>
    <col min="14339" max="14339" width="14" style="549" customWidth="1"/>
    <col min="14340" max="14340" width="14.90625" style="549" customWidth="1"/>
    <col min="14341" max="14341" width="14" style="549" customWidth="1"/>
    <col min="14342" max="14344" width="9.08984375" style="549"/>
    <col min="14345" max="14345" width="19" style="549" customWidth="1"/>
    <col min="14346" max="14346" width="23.6328125" style="549" customWidth="1"/>
    <col min="14347" max="14592" width="9.08984375" style="549"/>
    <col min="14593" max="14593" width="56.90625" style="549" customWidth="1"/>
    <col min="14594" max="14594" width="17" style="549" customWidth="1"/>
    <col min="14595" max="14595" width="14" style="549" customWidth="1"/>
    <col min="14596" max="14596" width="14.90625" style="549" customWidth="1"/>
    <col min="14597" max="14597" width="14" style="549" customWidth="1"/>
    <col min="14598" max="14600" width="9.08984375" style="549"/>
    <col min="14601" max="14601" width="19" style="549" customWidth="1"/>
    <col min="14602" max="14602" width="23.6328125" style="549" customWidth="1"/>
    <col min="14603" max="14848" width="9.08984375" style="549"/>
    <col min="14849" max="14849" width="56.90625" style="549" customWidth="1"/>
    <col min="14850" max="14850" width="17" style="549" customWidth="1"/>
    <col min="14851" max="14851" width="14" style="549" customWidth="1"/>
    <col min="14852" max="14852" width="14.90625" style="549" customWidth="1"/>
    <col min="14853" max="14853" width="14" style="549" customWidth="1"/>
    <col min="14854" max="14856" width="9.08984375" style="549"/>
    <col min="14857" max="14857" width="19" style="549" customWidth="1"/>
    <col min="14858" max="14858" width="23.6328125" style="549" customWidth="1"/>
    <col min="14859" max="15104" width="9.08984375" style="549"/>
    <col min="15105" max="15105" width="56.90625" style="549" customWidth="1"/>
    <col min="15106" max="15106" width="17" style="549" customWidth="1"/>
    <col min="15107" max="15107" width="14" style="549" customWidth="1"/>
    <col min="15108" max="15108" width="14.90625" style="549" customWidth="1"/>
    <col min="15109" max="15109" width="14" style="549" customWidth="1"/>
    <col min="15110" max="15112" width="9.08984375" style="549"/>
    <col min="15113" max="15113" width="19" style="549" customWidth="1"/>
    <col min="15114" max="15114" width="23.6328125" style="549" customWidth="1"/>
    <col min="15115" max="15360" width="9.08984375" style="549"/>
    <col min="15361" max="15361" width="56.90625" style="549" customWidth="1"/>
    <col min="15362" max="15362" width="17" style="549" customWidth="1"/>
    <col min="15363" max="15363" width="14" style="549" customWidth="1"/>
    <col min="15364" max="15364" width="14.90625" style="549" customWidth="1"/>
    <col min="15365" max="15365" width="14" style="549" customWidth="1"/>
    <col min="15366" max="15368" width="9.08984375" style="549"/>
    <col min="15369" max="15369" width="19" style="549" customWidth="1"/>
    <col min="15370" max="15370" width="23.6328125" style="549" customWidth="1"/>
    <col min="15371" max="15616" width="9.08984375" style="549"/>
    <col min="15617" max="15617" width="56.90625" style="549" customWidth="1"/>
    <col min="15618" max="15618" width="17" style="549" customWidth="1"/>
    <col min="15619" max="15619" width="14" style="549" customWidth="1"/>
    <col min="15620" max="15620" width="14.90625" style="549" customWidth="1"/>
    <col min="15621" max="15621" width="14" style="549" customWidth="1"/>
    <col min="15622" max="15624" width="9.08984375" style="549"/>
    <col min="15625" max="15625" width="19" style="549" customWidth="1"/>
    <col min="15626" max="15626" width="23.6328125" style="549" customWidth="1"/>
    <col min="15627" max="15872" width="9.08984375" style="549"/>
    <col min="15873" max="15873" width="56.90625" style="549" customWidth="1"/>
    <col min="15874" max="15874" width="17" style="549" customWidth="1"/>
    <col min="15875" max="15875" width="14" style="549" customWidth="1"/>
    <col min="15876" max="15876" width="14.90625" style="549" customWidth="1"/>
    <col min="15877" max="15877" width="14" style="549" customWidth="1"/>
    <col min="15878" max="15880" width="9.08984375" style="549"/>
    <col min="15881" max="15881" width="19" style="549" customWidth="1"/>
    <col min="15882" max="15882" width="23.6328125" style="549" customWidth="1"/>
    <col min="15883" max="16128" width="9.08984375" style="549"/>
    <col min="16129" max="16129" width="56.90625" style="549" customWidth="1"/>
    <col min="16130" max="16130" width="17" style="549" customWidth="1"/>
    <col min="16131" max="16131" width="14" style="549" customWidth="1"/>
    <col min="16132" max="16132" width="14.90625" style="549" customWidth="1"/>
    <col min="16133" max="16133" width="14" style="549" customWidth="1"/>
    <col min="16134" max="16136" width="9.08984375" style="549"/>
    <col min="16137" max="16137" width="19" style="549" customWidth="1"/>
    <col min="16138" max="16138" width="23.6328125" style="549" customWidth="1"/>
    <col min="16139" max="16384" width="9.08984375" style="549"/>
  </cols>
  <sheetData>
    <row r="1" spans="1:10" x14ac:dyDescent="0.3">
      <c r="A1" s="548" t="s">
        <v>265</v>
      </c>
    </row>
    <row r="2" spans="1:10" x14ac:dyDescent="0.3">
      <c r="A2" s="548" t="s">
        <v>355</v>
      </c>
    </row>
    <row r="3" spans="1:10" x14ac:dyDescent="0.3">
      <c r="A3" s="548" t="s">
        <v>264</v>
      </c>
    </row>
    <row r="4" spans="1:10" x14ac:dyDescent="0.3">
      <c r="A4" s="548" t="s">
        <v>266</v>
      </c>
    </row>
    <row r="5" spans="1:10" x14ac:dyDescent="0.3">
      <c r="A5" s="572"/>
      <c r="B5" s="580" t="s">
        <v>350</v>
      </c>
      <c r="C5" s="580" t="s">
        <v>351</v>
      </c>
      <c r="D5" s="580" t="s">
        <v>352</v>
      </c>
      <c r="E5" s="580" t="s">
        <v>353</v>
      </c>
      <c r="H5" s="550"/>
      <c r="I5" s="550"/>
      <c r="J5" s="550"/>
    </row>
    <row r="6" spans="1:10" x14ac:dyDescent="0.3">
      <c r="A6" s="573" t="s">
        <v>26</v>
      </c>
      <c r="B6" s="551">
        <v>2011.92</v>
      </c>
      <c r="C6" s="551">
        <v>2022.89</v>
      </c>
      <c r="D6" s="551">
        <v>2022.89</v>
      </c>
      <c r="E6" s="551">
        <v>2022.89</v>
      </c>
      <c r="H6" s="552"/>
      <c r="I6" s="553"/>
      <c r="J6" s="553"/>
    </row>
    <row r="7" spans="1:10" x14ac:dyDescent="0.3">
      <c r="A7" s="573" t="s">
        <v>27</v>
      </c>
      <c r="B7" s="554">
        <v>2044</v>
      </c>
      <c r="C7" s="555">
        <v>2022</v>
      </c>
      <c r="D7" s="555">
        <v>2022</v>
      </c>
      <c r="E7" s="555">
        <v>2022</v>
      </c>
      <c r="H7" s="552"/>
      <c r="I7" s="553"/>
      <c r="J7" s="553"/>
    </row>
    <row r="8" spans="1:10" x14ac:dyDescent="0.3">
      <c r="A8" s="573" t="s">
        <v>267</v>
      </c>
      <c r="B8" s="554">
        <v>1733</v>
      </c>
      <c r="C8" s="555">
        <v>1794</v>
      </c>
      <c r="D8" s="555"/>
      <c r="E8" s="555"/>
      <c r="H8" s="552"/>
      <c r="I8" s="553"/>
      <c r="J8" s="553"/>
    </row>
    <row r="9" spans="1:10" x14ac:dyDescent="0.3">
      <c r="A9" s="573" t="s">
        <v>268</v>
      </c>
      <c r="B9" s="556">
        <v>0.86990000000000001</v>
      </c>
      <c r="C9" s="556">
        <v>0.87229999999999996</v>
      </c>
      <c r="D9" s="556"/>
      <c r="E9" s="556"/>
      <c r="H9" s="552"/>
      <c r="I9" s="553"/>
      <c r="J9" s="553"/>
    </row>
    <row r="10" spans="1:10" x14ac:dyDescent="0.3">
      <c r="A10" s="572"/>
      <c r="H10" s="552"/>
      <c r="I10" s="553"/>
      <c r="J10" s="553"/>
    </row>
    <row r="11" spans="1:10" x14ac:dyDescent="0.3">
      <c r="A11" s="573" t="s">
        <v>269</v>
      </c>
      <c r="B11" s="557">
        <v>27961501</v>
      </c>
      <c r="C11" s="557">
        <v>31890115</v>
      </c>
      <c r="D11" s="557"/>
      <c r="E11" s="557"/>
      <c r="H11" s="552"/>
      <c r="I11" s="553"/>
      <c r="J11" s="553"/>
    </row>
    <row r="12" spans="1:10" x14ac:dyDescent="0.3">
      <c r="A12" s="572"/>
      <c r="H12" s="552"/>
      <c r="I12" s="553"/>
      <c r="J12" s="553"/>
    </row>
    <row r="13" spans="1:10" x14ac:dyDescent="0.3">
      <c r="A13" s="573" t="s">
        <v>270</v>
      </c>
      <c r="C13" s="551"/>
      <c r="D13" s="551"/>
      <c r="E13" s="551"/>
      <c r="H13" s="552"/>
      <c r="I13" s="553"/>
      <c r="J13" s="553"/>
    </row>
    <row r="14" spans="1:10" x14ac:dyDescent="0.3">
      <c r="A14" s="573" t="s">
        <v>271</v>
      </c>
      <c r="C14" s="551"/>
      <c r="D14" s="551"/>
      <c r="E14" s="551"/>
      <c r="H14" s="552"/>
      <c r="I14" s="553"/>
      <c r="J14" s="553"/>
    </row>
    <row r="15" spans="1:10" x14ac:dyDescent="0.3">
      <c r="A15" s="573" t="s">
        <v>272</v>
      </c>
      <c r="C15" s="551"/>
      <c r="D15" s="551"/>
      <c r="E15" s="551"/>
      <c r="H15" s="552"/>
    </row>
    <row r="16" spans="1:10" x14ac:dyDescent="0.3">
      <c r="A16" s="572"/>
      <c r="C16" s="551"/>
      <c r="D16" s="551"/>
      <c r="E16" s="551"/>
      <c r="H16" s="552"/>
    </row>
    <row r="17" spans="1:5" x14ac:dyDescent="0.3">
      <c r="A17" s="573" t="s">
        <v>273</v>
      </c>
      <c r="C17" s="551"/>
      <c r="D17" s="551"/>
      <c r="E17" s="551"/>
    </row>
    <row r="18" spans="1:5" x14ac:dyDescent="0.3">
      <c r="A18" s="573" t="s">
        <v>274</v>
      </c>
      <c r="C18" s="551"/>
      <c r="D18" s="551"/>
      <c r="E18" s="551"/>
    </row>
    <row r="19" spans="1:5" x14ac:dyDescent="0.3">
      <c r="A19" s="572"/>
      <c r="C19" s="558"/>
      <c r="D19" s="558"/>
      <c r="E19" s="558"/>
    </row>
    <row r="20" spans="1:5" x14ac:dyDescent="0.3">
      <c r="A20" s="573" t="s">
        <v>275</v>
      </c>
      <c r="C20" s="557"/>
      <c r="D20" s="557"/>
      <c r="E20" s="557"/>
    </row>
    <row r="21" spans="1:5" x14ac:dyDescent="0.3">
      <c r="A21" s="573" t="s">
        <v>276</v>
      </c>
      <c r="C21" s="557"/>
      <c r="D21" s="557"/>
      <c r="E21" s="557"/>
    </row>
    <row r="22" spans="1:5" x14ac:dyDescent="0.3">
      <c r="A22" s="574" t="s">
        <v>277</v>
      </c>
      <c r="C22" s="557"/>
      <c r="D22" s="557"/>
      <c r="E22" s="557"/>
    </row>
    <row r="23" spans="1:5" x14ac:dyDescent="0.3">
      <c r="A23" s="575" t="s">
        <v>278</v>
      </c>
      <c r="C23" s="557"/>
      <c r="D23" s="557"/>
      <c r="E23" s="557"/>
    </row>
    <row r="24" spans="1:5" x14ac:dyDescent="0.3">
      <c r="A24" s="575"/>
      <c r="C24" s="557"/>
      <c r="D24" s="557"/>
      <c r="E24" s="557"/>
    </row>
    <row r="25" spans="1:5" x14ac:dyDescent="0.3">
      <c r="A25" s="574" t="s">
        <v>279</v>
      </c>
      <c r="C25" s="557"/>
      <c r="D25" s="557"/>
      <c r="E25" s="557"/>
    </row>
    <row r="26" spans="1:5" x14ac:dyDescent="0.3">
      <c r="A26" s="574" t="s">
        <v>280</v>
      </c>
      <c r="C26" s="557"/>
      <c r="D26" s="557"/>
      <c r="E26" s="557"/>
    </row>
    <row r="27" spans="1:5" x14ac:dyDescent="0.3">
      <c r="A27" s="575" t="s">
        <v>281</v>
      </c>
      <c r="C27" s="557"/>
      <c r="D27" s="557"/>
      <c r="E27" s="557"/>
    </row>
    <row r="28" spans="1:5" x14ac:dyDescent="0.3">
      <c r="A28" s="574"/>
      <c r="C28" s="557"/>
      <c r="D28" s="557"/>
      <c r="E28" s="557"/>
    </row>
    <row r="29" spans="1:5" x14ac:dyDescent="0.3">
      <c r="A29" s="575" t="s">
        <v>282</v>
      </c>
      <c r="C29" s="557"/>
      <c r="D29" s="557"/>
      <c r="E29" s="557"/>
    </row>
    <row r="30" spans="1:5" x14ac:dyDescent="0.3">
      <c r="A30" s="573" t="s">
        <v>283</v>
      </c>
      <c r="C30" s="557"/>
      <c r="D30" s="557"/>
      <c r="E30" s="557"/>
    </row>
    <row r="31" spans="1:5" x14ac:dyDescent="0.3">
      <c r="A31" s="572"/>
      <c r="C31" s="557"/>
      <c r="D31" s="557"/>
      <c r="E31" s="557"/>
    </row>
    <row r="32" spans="1:5" x14ac:dyDescent="0.3">
      <c r="A32" s="573" t="s">
        <v>284</v>
      </c>
      <c r="C32" s="559"/>
      <c r="D32" s="559"/>
      <c r="E32" s="559"/>
    </row>
    <row r="33" spans="1:5" x14ac:dyDescent="0.3">
      <c r="A33" s="573" t="s">
        <v>285</v>
      </c>
      <c r="C33" s="559"/>
      <c r="D33" s="559"/>
      <c r="E33" s="559"/>
    </row>
    <row r="34" spans="1:5" x14ac:dyDescent="0.3">
      <c r="A34" s="573" t="s">
        <v>286</v>
      </c>
      <c r="B34" s="560"/>
      <c r="C34" s="553"/>
      <c r="D34" s="553"/>
      <c r="E34" s="553"/>
    </row>
    <row r="35" spans="1:5" x14ac:dyDescent="0.3">
      <c r="A35" s="573" t="s">
        <v>287</v>
      </c>
      <c r="B35" s="560"/>
      <c r="C35" s="553"/>
      <c r="D35" s="553"/>
      <c r="E35" s="553"/>
    </row>
    <row r="36" spans="1:5" x14ac:dyDescent="0.3">
      <c r="A36" s="572"/>
      <c r="C36" s="560"/>
      <c r="D36" s="560"/>
      <c r="E36" s="560"/>
    </row>
    <row r="37" spans="1:5" x14ac:dyDescent="0.3">
      <c r="A37" s="576" t="s">
        <v>288</v>
      </c>
      <c r="B37" s="556">
        <v>6.2E-2</v>
      </c>
      <c r="C37" s="561">
        <v>6.2E-2</v>
      </c>
      <c r="D37" s="561"/>
      <c r="E37" s="561"/>
    </row>
    <row r="38" spans="1:5" x14ac:dyDescent="0.3">
      <c r="A38" s="573" t="s">
        <v>289</v>
      </c>
      <c r="B38" s="556">
        <v>1.4500000000000001E-2</v>
      </c>
      <c r="C38" s="562">
        <v>1.4500000000000001E-2</v>
      </c>
      <c r="D38" s="562"/>
      <c r="E38" s="562"/>
    </row>
    <row r="39" spans="1:5" x14ac:dyDescent="0.3">
      <c r="A39" s="573" t="s">
        <v>290</v>
      </c>
      <c r="B39" s="556">
        <v>0.04</v>
      </c>
      <c r="C39" s="563">
        <v>0.04</v>
      </c>
      <c r="D39" s="563"/>
      <c r="E39" s="563"/>
    </row>
    <row r="40" spans="1:5" x14ac:dyDescent="0.3">
      <c r="A40" s="573" t="s">
        <v>291</v>
      </c>
      <c r="B40" s="556">
        <v>0.01</v>
      </c>
      <c r="C40" s="563">
        <v>0.01</v>
      </c>
      <c r="D40" s="563"/>
      <c r="E40" s="563"/>
    </row>
    <row r="41" spans="1:5" x14ac:dyDescent="0.3">
      <c r="A41" s="572"/>
      <c r="C41" s="560"/>
      <c r="D41" s="560"/>
      <c r="E41" s="560"/>
    </row>
    <row r="42" spans="1:5" x14ac:dyDescent="0.3">
      <c r="A42" s="573" t="s">
        <v>292</v>
      </c>
      <c r="B42" s="553"/>
      <c r="C42" s="553"/>
      <c r="D42" s="553"/>
      <c r="E42" s="553"/>
    </row>
    <row r="43" spans="1:5" x14ac:dyDescent="0.3">
      <c r="A43" s="573" t="s">
        <v>293</v>
      </c>
      <c r="B43" s="553">
        <v>1084433.1000000001</v>
      </c>
      <c r="C43" s="553">
        <v>1714634.679999996</v>
      </c>
      <c r="D43" s="553"/>
      <c r="E43" s="553"/>
    </row>
    <row r="44" spans="1:5" x14ac:dyDescent="0.3">
      <c r="A44" s="573" t="s">
        <v>294</v>
      </c>
      <c r="B44" s="553"/>
      <c r="C44" s="553"/>
      <c r="D44" s="553"/>
      <c r="E44" s="553"/>
    </row>
    <row r="45" spans="1:5" x14ac:dyDescent="0.3">
      <c r="A45" s="574" t="s">
        <v>295</v>
      </c>
      <c r="B45" s="553">
        <v>1084433.1000000001</v>
      </c>
      <c r="C45" s="564">
        <v>1714634.68</v>
      </c>
      <c r="D45" s="553"/>
      <c r="E45" s="553"/>
    </row>
    <row r="46" spans="1:5" x14ac:dyDescent="0.3">
      <c r="A46" s="574" t="s">
        <v>296</v>
      </c>
      <c r="B46" s="553"/>
      <c r="C46" s="564"/>
      <c r="D46" s="553"/>
      <c r="E46" s="553"/>
    </row>
    <row r="47" spans="1:5" x14ac:dyDescent="0.3">
      <c r="A47" s="574" t="s">
        <v>297</v>
      </c>
      <c r="B47" s="553"/>
      <c r="C47" s="553"/>
      <c r="D47" s="553"/>
      <c r="E47" s="553"/>
    </row>
    <row r="48" spans="1:5" x14ac:dyDescent="0.3">
      <c r="A48" s="574" t="s">
        <v>298</v>
      </c>
      <c r="B48" s="553"/>
      <c r="C48" s="564"/>
      <c r="D48" s="553"/>
      <c r="E48" s="553"/>
    </row>
    <row r="49" spans="1:5" x14ac:dyDescent="0.3">
      <c r="A49" s="574" t="s">
        <v>299</v>
      </c>
      <c r="B49" s="553">
        <v>1714634.68</v>
      </c>
      <c r="C49" s="564">
        <v>726836.92</v>
      </c>
      <c r="D49" s="553"/>
      <c r="E49" s="553"/>
    </row>
    <row r="50" spans="1:5" x14ac:dyDescent="0.3">
      <c r="A50" s="574"/>
      <c r="B50" s="553"/>
      <c r="C50" s="564"/>
      <c r="D50" s="553"/>
      <c r="E50" s="553"/>
    </row>
    <row r="51" spans="1:5" x14ac:dyDescent="0.3">
      <c r="A51" s="574" t="s">
        <v>300</v>
      </c>
      <c r="B51" s="553"/>
      <c r="C51" s="564"/>
      <c r="D51" s="553"/>
      <c r="E51" s="553"/>
    </row>
    <row r="52" spans="1:5" x14ac:dyDescent="0.3">
      <c r="A52" s="573" t="s">
        <v>301</v>
      </c>
      <c r="B52" s="553"/>
      <c r="C52" s="553"/>
      <c r="D52" s="553"/>
      <c r="E52" s="553"/>
    </row>
    <row r="53" spans="1:5" x14ac:dyDescent="0.3">
      <c r="A53" s="577" t="s">
        <v>302</v>
      </c>
      <c r="B53" s="565"/>
      <c r="C53" s="553"/>
      <c r="D53" s="553"/>
      <c r="E53" s="553"/>
    </row>
    <row r="54" spans="1:5" x14ac:dyDescent="0.3">
      <c r="A54" s="577" t="s">
        <v>303</v>
      </c>
      <c r="B54" s="565"/>
      <c r="C54" s="553"/>
      <c r="D54" s="553"/>
      <c r="E54" s="553"/>
    </row>
    <row r="55" spans="1:5" x14ac:dyDescent="0.3">
      <c r="A55" s="577" t="s">
        <v>304</v>
      </c>
      <c r="B55" s="565"/>
      <c r="C55" s="553"/>
      <c r="D55" s="553"/>
      <c r="E55" s="553"/>
    </row>
    <row r="56" spans="1:5" x14ac:dyDescent="0.3">
      <c r="A56" s="577" t="s">
        <v>305</v>
      </c>
      <c r="B56" s="565"/>
      <c r="C56" s="553"/>
      <c r="D56" s="553"/>
      <c r="E56" s="553"/>
    </row>
    <row r="57" spans="1:5" x14ac:dyDescent="0.3">
      <c r="A57" s="577" t="s">
        <v>306</v>
      </c>
      <c r="B57" s="565"/>
      <c r="C57" s="553"/>
      <c r="D57" s="553"/>
      <c r="E57" s="553"/>
    </row>
    <row r="58" spans="1:5" x14ac:dyDescent="0.3">
      <c r="A58" s="577" t="s">
        <v>307</v>
      </c>
      <c r="B58" s="565"/>
      <c r="C58" s="553"/>
      <c r="D58" s="553"/>
      <c r="E58" s="553"/>
    </row>
    <row r="59" spans="1:5" x14ac:dyDescent="0.3">
      <c r="A59" s="577" t="s">
        <v>308</v>
      </c>
      <c r="B59" s="565"/>
      <c r="C59" s="553"/>
      <c r="D59" s="553"/>
      <c r="E59" s="553"/>
    </row>
    <row r="60" spans="1:5" x14ac:dyDescent="0.3">
      <c r="A60" s="578"/>
      <c r="B60" s="565"/>
      <c r="C60" s="553"/>
      <c r="D60" s="553"/>
      <c r="E60" s="553"/>
    </row>
    <row r="61" spans="1:5" x14ac:dyDescent="0.3">
      <c r="A61" s="578" t="s">
        <v>309</v>
      </c>
      <c r="B61" s="565">
        <v>1024362</v>
      </c>
      <c r="C61" s="553">
        <v>1564434.46</v>
      </c>
      <c r="D61" s="553"/>
      <c r="E61" s="553"/>
    </row>
    <row r="62" spans="1:5" x14ac:dyDescent="0.3">
      <c r="A62" s="573" t="s">
        <v>293</v>
      </c>
      <c r="B62" s="553"/>
      <c r="C62" s="553"/>
      <c r="D62" s="553"/>
      <c r="E62" s="553"/>
    </row>
    <row r="63" spans="1:5" x14ac:dyDescent="0.3">
      <c r="A63" s="573" t="s">
        <v>294</v>
      </c>
      <c r="B63" s="553"/>
      <c r="C63" s="553"/>
      <c r="D63" s="553"/>
      <c r="E63" s="553"/>
    </row>
    <row r="64" spans="1:5" x14ac:dyDescent="0.3">
      <c r="A64" s="574" t="s">
        <v>295</v>
      </c>
      <c r="B64" s="553">
        <f>SUM(B61:B63)</f>
        <v>1024362</v>
      </c>
      <c r="C64" s="553">
        <f>SUM(C61:C63)</f>
        <v>1564434.46</v>
      </c>
      <c r="D64" s="553"/>
      <c r="E64" s="553"/>
    </row>
    <row r="65" spans="1:5" x14ac:dyDescent="0.3">
      <c r="A65" s="574" t="s">
        <v>296</v>
      </c>
      <c r="B65" s="553"/>
      <c r="C65" s="553"/>
      <c r="D65" s="553"/>
      <c r="E65" s="553"/>
    </row>
    <row r="66" spans="1:5" x14ac:dyDescent="0.3">
      <c r="A66" s="574" t="s">
        <v>297</v>
      </c>
      <c r="B66" s="553"/>
      <c r="C66" s="553"/>
      <c r="D66" s="553"/>
      <c r="E66" s="553"/>
    </row>
    <row r="67" spans="1:5" x14ac:dyDescent="0.3">
      <c r="A67" s="574" t="s">
        <v>298</v>
      </c>
      <c r="B67" s="553"/>
      <c r="C67" s="553"/>
      <c r="D67" s="553"/>
      <c r="E67" s="553"/>
    </row>
    <row r="68" spans="1:5" x14ac:dyDescent="0.3">
      <c r="A68" s="574" t="s">
        <v>299</v>
      </c>
      <c r="B68" s="553">
        <v>1564434.46</v>
      </c>
      <c r="C68" s="553">
        <v>3641259.22</v>
      </c>
      <c r="D68" s="553"/>
      <c r="E68" s="553"/>
    </row>
    <row r="69" spans="1:5" x14ac:dyDescent="0.3">
      <c r="A69" s="574"/>
      <c r="B69" s="553"/>
      <c r="C69" s="553"/>
      <c r="D69" s="553"/>
      <c r="E69" s="553"/>
    </row>
    <row r="70" spans="1:5" x14ac:dyDescent="0.3">
      <c r="A70" s="574" t="s">
        <v>310</v>
      </c>
      <c r="B70" s="553">
        <v>27036018</v>
      </c>
      <c r="C70" s="553">
        <v>30946093</v>
      </c>
      <c r="D70" s="553"/>
      <c r="E70" s="553"/>
    </row>
    <row r="71" spans="1:5" x14ac:dyDescent="0.3">
      <c r="A71" s="573" t="s">
        <v>311</v>
      </c>
      <c r="B71" s="553">
        <v>402384</v>
      </c>
      <c r="C71" s="553">
        <v>404578</v>
      </c>
      <c r="D71" s="553"/>
      <c r="E71" s="553"/>
    </row>
    <row r="72" spans="1:5" x14ac:dyDescent="0.3">
      <c r="A72" s="574" t="s">
        <v>312</v>
      </c>
      <c r="B72" s="553">
        <v>-29256</v>
      </c>
      <c r="C72" s="553"/>
      <c r="D72" s="553"/>
      <c r="E72" s="553"/>
    </row>
    <row r="73" spans="1:5" x14ac:dyDescent="0.3">
      <c r="A73" s="574" t="s">
        <v>313</v>
      </c>
      <c r="B73" s="553">
        <v>523099</v>
      </c>
      <c r="C73" s="553">
        <v>539444</v>
      </c>
      <c r="D73" s="553"/>
      <c r="E73" s="553"/>
    </row>
    <row r="74" spans="1:5" x14ac:dyDescent="0.3">
      <c r="A74" s="574"/>
      <c r="B74" s="566"/>
      <c r="C74" s="566"/>
      <c r="D74" s="566"/>
      <c r="E74" s="566"/>
    </row>
    <row r="75" spans="1:5" x14ac:dyDescent="0.3">
      <c r="A75" s="574" t="s">
        <v>314</v>
      </c>
      <c r="B75" s="567"/>
      <c r="C75" s="567"/>
      <c r="D75" s="567"/>
      <c r="E75" s="567"/>
    </row>
    <row r="76" spans="1:5" x14ac:dyDescent="0.3">
      <c r="A76" s="573" t="s">
        <v>315</v>
      </c>
      <c r="B76" s="567"/>
      <c r="C76" s="567"/>
      <c r="D76" s="567"/>
      <c r="E76" s="567"/>
    </row>
    <row r="77" spans="1:5" x14ac:dyDescent="0.3">
      <c r="A77" s="573" t="s">
        <v>316</v>
      </c>
      <c r="B77" s="568"/>
      <c r="C77" s="568"/>
      <c r="D77" s="568"/>
      <c r="E77" s="568"/>
    </row>
    <row r="78" spans="1:5" x14ac:dyDescent="0.3">
      <c r="A78" s="573" t="s">
        <v>317</v>
      </c>
      <c r="B78" s="568"/>
      <c r="C78" s="568"/>
      <c r="D78" s="568"/>
      <c r="E78" s="568"/>
    </row>
    <row r="79" spans="1:5" x14ac:dyDescent="0.3">
      <c r="A79" s="579" t="s">
        <v>318</v>
      </c>
      <c r="B79" s="568"/>
      <c r="C79" s="568"/>
      <c r="D79" s="568"/>
      <c r="E79" s="568"/>
    </row>
    <row r="80" spans="1:5" x14ac:dyDescent="0.3">
      <c r="A80" s="579"/>
      <c r="B80" s="568"/>
      <c r="C80" s="568"/>
      <c r="D80" s="568"/>
      <c r="E80" s="568"/>
    </row>
    <row r="81" spans="1:5" x14ac:dyDescent="0.3">
      <c r="A81" s="579" t="s">
        <v>319</v>
      </c>
      <c r="B81" s="569">
        <v>30414012.789999999</v>
      </c>
      <c r="C81" s="569">
        <v>31743293</v>
      </c>
      <c r="D81" s="569"/>
      <c r="E81" s="569"/>
    </row>
    <row r="82" spans="1:5" x14ac:dyDescent="0.3">
      <c r="A82" s="573" t="s">
        <v>320</v>
      </c>
      <c r="B82" s="553">
        <v>29783811.210000001</v>
      </c>
      <c r="C82" s="553">
        <v>32731090.359999999</v>
      </c>
      <c r="D82" s="553"/>
      <c r="E82" s="553"/>
    </row>
    <row r="83" spans="1:5" x14ac:dyDescent="0.3">
      <c r="A83" s="579"/>
      <c r="B83" s="553"/>
      <c r="C83" s="553"/>
      <c r="D83" s="553"/>
      <c r="E83" s="553"/>
    </row>
    <row r="84" spans="1:5" x14ac:dyDescent="0.3">
      <c r="A84" s="579" t="s">
        <v>321</v>
      </c>
      <c r="B84" s="553">
        <v>4755951</v>
      </c>
      <c r="C84" s="553">
        <v>9050578</v>
      </c>
      <c r="D84" s="553"/>
      <c r="E84" s="553"/>
    </row>
    <row r="85" spans="1:5" x14ac:dyDescent="0.3">
      <c r="A85" s="573" t="s">
        <v>322</v>
      </c>
      <c r="B85" s="553">
        <v>4215878.54</v>
      </c>
      <c r="C85" s="553">
        <v>6973754.6399999997</v>
      </c>
      <c r="D85" s="553"/>
      <c r="E85" s="553"/>
    </row>
    <row r="86" spans="1:5" x14ac:dyDescent="0.3">
      <c r="A86" s="579"/>
      <c r="B86" s="557"/>
      <c r="C86" s="557"/>
      <c r="D86" s="557"/>
      <c r="E86" s="557"/>
    </row>
    <row r="87" spans="1:5" x14ac:dyDescent="0.3">
      <c r="A87" s="579" t="s">
        <v>323</v>
      </c>
      <c r="B87" s="557"/>
      <c r="C87" s="562"/>
      <c r="D87" s="562"/>
      <c r="E87" s="562"/>
    </row>
    <row r="88" spans="1:5" x14ac:dyDescent="0.3">
      <c r="A88" s="573" t="s">
        <v>324</v>
      </c>
      <c r="B88" s="549" t="s">
        <v>354</v>
      </c>
      <c r="C88" s="549" t="s">
        <v>354</v>
      </c>
    </row>
    <row r="89" spans="1:5" x14ac:dyDescent="0.3">
      <c r="A89" s="574" t="s">
        <v>147</v>
      </c>
      <c r="B89" s="560"/>
      <c r="C89" s="553">
        <v>1658770</v>
      </c>
      <c r="D89" s="553"/>
      <c r="E89" s="553"/>
    </row>
    <row r="90" spans="1:5" x14ac:dyDescent="0.3">
      <c r="A90" s="574" t="s">
        <v>325</v>
      </c>
      <c r="C90" s="553">
        <v>541999</v>
      </c>
      <c r="D90" s="553"/>
      <c r="E90" s="553"/>
    </row>
    <row r="91" spans="1:5" x14ac:dyDescent="0.3">
      <c r="A91" s="574" t="s">
        <v>326</v>
      </c>
      <c r="B91" s="557"/>
      <c r="C91" s="557"/>
      <c r="D91" s="557"/>
      <c r="E91" s="557"/>
    </row>
    <row r="92" spans="1:5" x14ac:dyDescent="0.3">
      <c r="A92" s="574" t="s">
        <v>327</v>
      </c>
      <c r="B92" s="557"/>
      <c r="C92" s="557">
        <f>SUM(C89:C91)</f>
        <v>2200769</v>
      </c>
      <c r="D92" s="557"/>
      <c r="E92" s="557"/>
    </row>
    <row r="93" spans="1:5" x14ac:dyDescent="0.3">
      <c r="A93" s="574" t="s">
        <v>328</v>
      </c>
      <c r="B93" s="557"/>
      <c r="C93" s="557">
        <f>2200769+300163.64</f>
        <v>2500932.64</v>
      </c>
      <c r="D93" s="557"/>
      <c r="E93" s="557"/>
    </row>
    <row r="94" spans="1:5" x14ac:dyDescent="0.3">
      <c r="A94" s="574"/>
      <c r="B94" s="557"/>
      <c r="C94" s="557"/>
      <c r="D94" s="557"/>
      <c r="E94" s="557"/>
    </row>
    <row r="95" spans="1:5" x14ac:dyDescent="0.3">
      <c r="A95" s="574" t="s">
        <v>329</v>
      </c>
      <c r="B95" s="557"/>
      <c r="C95" s="557"/>
      <c r="D95" s="557"/>
      <c r="E95" s="557"/>
    </row>
    <row r="96" spans="1:5" x14ac:dyDescent="0.3">
      <c r="A96" s="573" t="s">
        <v>153</v>
      </c>
      <c r="B96" s="553">
        <v>9623701.2899999991</v>
      </c>
      <c r="C96" s="553">
        <v>9561588</v>
      </c>
      <c r="D96" s="553"/>
      <c r="E96" s="553"/>
    </row>
    <row r="97" spans="1:5" x14ac:dyDescent="0.3">
      <c r="A97" s="579" t="s">
        <v>154</v>
      </c>
      <c r="B97" s="553">
        <v>3949836.02</v>
      </c>
      <c r="C97" s="553">
        <v>4303153</v>
      </c>
      <c r="D97" s="553"/>
      <c r="E97" s="553"/>
    </row>
    <row r="98" spans="1:5" x14ac:dyDescent="0.3">
      <c r="A98" s="574" t="s">
        <v>155</v>
      </c>
      <c r="B98" s="553">
        <v>3695105.56</v>
      </c>
      <c r="C98" s="553">
        <v>3917452</v>
      </c>
      <c r="D98" s="553"/>
      <c r="E98" s="553"/>
    </row>
    <row r="99" spans="1:5" x14ac:dyDescent="0.3">
      <c r="A99" s="574" t="s">
        <v>156</v>
      </c>
      <c r="B99" s="553">
        <v>919947.89</v>
      </c>
      <c r="C99" s="553">
        <v>1350504</v>
      </c>
      <c r="D99" s="553"/>
      <c r="E99" s="553"/>
    </row>
    <row r="100" spans="1:5" x14ac:dyDescent="0.3">
      <c r="A100" s="574" t="s">
        <v>157</v>
      </c>
      <c r="B100" s="553">
        <v>10841721.289999999</v>
      </c>
      <c r="C100" s="553">
        <v>12876225.359999999</v>
      </c>
      <c r="D100" s="553"/>
      <c r="E100" s="553"/>
    </row>
    <row r="101" spans="1:5" x14ac:dyDescent="0.3">
      <c r="A101" s="574" t="s">
        <v>158</v>
      </c>
      <c r="B101" s="553">
        <v>434925.86</v>
      </c>
      <c r="C101" s="553">
        <v>373267</v>
      </c>
      <c r="D101" s="553"/>
      <c r="E101" s="553"/>
    </row>
    <row r="102" spans="1:5" x14ac:dyDescent="0.3">
      <c r="A102" s="574" t="s">
        <v>159</v>
      </c>
      <c r="B102" s="553">
        <v>279615</v>
      </c>
      <c r="C102" s="553">
        <v>318901</v>
      </c>
      <c r="D102" s="553"/>
      <c r="E102" s="553"/>
    </row>
    <row r="103" spans="1:5" x14ac:dyDescent="0.3">
      <c r="A103" s="574" t="s">
        <v>330</v>
      </c>
      <c r="B103" s="553">
        <v>38958.300000000003</v>
      </c>
      <c r="C103" s="553">
        <v>30000</v>
      </c>
      <c r="D103" s="553"/>
      <c r="E103" s="553"/>
    </row>
    <row r="104" spans="1:5" x14ac:dyDescent="0.3">
      <c r="A104" s="574" t="s">
        <v>160</v>
      </c>
      <c r="B104" s="553">
        <f>SUM(B96:B103)</f>
        <v>29783811.209999997</v>
      </c>
      <c r="C104" s="553">
        <f>SUM(C96:C103)</f>
        <v>32731090.359999999</v>
      </c>
      <c r="D104" s="553"/>
      <c r="E104" s="553"/>
    </row>
    <row r="105" spans="1:5" x14ac:dyDescent="0.3">
      <c r="A105" s="574"/>
      <c r="B105" s="553"/>
      <c r="C105" s="553"/>
      <c r="D105" s="553"/>
      <c r="E105" s="553"/>
    </row>
    <row r="106" spans="1:5" x14ac:dyDescent="0.3">
      <c r="A106" s="579" t="s">
        <v>331</v>
      </c>
      <c r="B106" s="553"/>
      <c r="C106" s="553"/>
      <c r="D106" s="553"/>
      <c r="E106" s="553"/>
    </row>
    <row r="107" spans="1:5" x14ac:dyDescent="0.3">
      <c r="A107" s="574" t="s">
        <v>153</v>
      </c>
      <c r="B107" s="553">
        <v>2387060.69</v>
      </c>
      <c r="C107" s="553">
        <v>3037711</v>
      </c>
      <c r="D107" s="553"/>
      <c r="E107" s="553"/>
    </row>
    <row r="108" spans="1:5" x14ac:dyDescent="0.3">
      <c r="A108" s="579" t="s">
        <v>154</v>
      </c>
      <c r="B108" s="553">
        <v>303236.64</v>
      </c>
      <c r="C108" s="553">
        <v>1053655</v>
      </c>
      <c r="D108" s="553"/>
      <c r="E108" s="553"/>
    </row>
    <row r="109" spans="1:5" x14ac:dyDescent="0.3">
      <c r="A109" s="574" t="s">
        <v>155</v>
      </c>
      <c r="B109" s="553">
        <v>489758.59</v>
      </c>
      <c r="C109" s="553">
        <v>1125398</v>
      </c>
      <c r="D109" s="553"/>
      <c r="E109" s="553"/>
    </row>
    <row r="110" spans="1:5" x14ac:dyDescent="0.3">
      <c r="A110" s="574" t="s">
        <v>156</v>
      </c>
      <c r="B110" s="553">
        <v>696874.81</v>
      </c>
      <c r="C110" s="553">
        <v>463949</v>
      </c>
      <c r="D110" s="553"/>
      <c r="E110" s="553"/>
    </row>
    <row r="111" spans="1:5" x14ac:dyDescent="0.3">
      <c r="A111" s="574" t="s">
        <v>157</v>
      </c>
      <c r="B111" s="553">
        <v>338947.81</v>
      </c>
      <c r="C111" s="553">
        <v>1293041.6399999999</v>
      </c>
      <c r="D111" s="553"/>
      <c r="E111" s="553"/>
    </row>
    <row r="112" spans="1:5" x14ac:dyDescent="0.3">
      <c r="A112" s="574" t="s">
        <v>158</v>
      </c>
      <c r="B112" s="553"/>
      <c r="C112" s="553"/>
      <c r="D112" s="553"/>
      <c r="E112" s="553"/>
    </row>
    <row r="113" spans="1:5" x14ac:dyDescent="0.3">
      <c r="A113" s="574" t="s">
        <v>159</v>
      </c>
      <c r="B113" s="553"/>
      <c r="C113" s="553"/>
      <c r="D113" s="553"/>
      <c r="E113" s="553"/>
    </row>
    <row r="114" spans="1:5" x14ac:dyDescent="0.3">
      <c r="A114" s="574" t="s">
        <v>330</v>
      </c>
      <c r="B114" s="553"/>
      <c r="C114" s="553"/>
      <c r="D114" s="553"/>
      <c r="E114" s="553"/>
    </row>
    <row r="115" spans="1:5" x14ac:dyDescent="0.3">
      <c r="A115" s="574" t="s">
        <v>160</v>
      </c>
      <c r="B115" s="553">
        <f>SUM(B107:B114)</f>
        <v>4215878.54</v>
      </c>
      <c r="C115" s="553">
        <f>SUM(C107:C114)</f>
        <v>6973754.6399999997</v>
      </c>
      <c r="D115" s="553"/>
      <c r="E115" s="553"/>
    </row>
    <row r="116" spans="1:5" x14ac:dyDescent="0.3">
      <c r="A116" s="574"/>
      <c r="B116" s="553"/>
      <c r="C116" s="553"/>
      <c r="D116" s="553"/>
      <c r="E116" s="553"/>
    </row>
    <row r="117" spans="1:5" x14ac:dyDescent="0.3">
      <c r="A117" s="579" t="s">
        <v>332</v>
      </c>
      <c r="B117" s="553"/>
      <c r="C117" s="553">
        <v>2631888</v>
      </c>
      <c r="D117" s="553"/>
      <c r="E117" s="553"/>
    </row>
    <row r="118" spans="1:5" x14ac:dyDescent="0.3">
      <c r="A118" s="574" t="s">
        <v>333</v>
      </c>
      <c r="B118" s="553"/>
      <c r="C118" s="553">
        <v>163370</v>
      </c>
      <c r="D118" s="553"/>
      <c r="E118" s="553"/>
    </row>
    <row r="119" spans="1:5" x14ac:dyDescent="0.3">
      <c r="A119" s="573" t="s">
        <v>334</v>
      </c>
      <c r="B119" s="553"/>
      <c r="C119" s="553">
        <v>8333</v>
      </c>
      <c r="D119" s="553"/>
      <c r="E119" s="553"/>
    </row>
    <row r="120" spans="1:5" x14ac:dyDescent="0.3">
      <c r="A120" s="573" t="s">
        <v>335</v>
      </c>
      <c r="B120" s="553"/>
      <c r="C120" s="553">
        <v>425185</v>
      </c>
      <c r="D120" s="553"/>
      <c r="E120" s="553"/>
    </row>
    <row r="121" spans="1:5" x14ac:dyDescent="0.3">
      <c r="A121" s="572"/>
      <c r="C121" s="557"/>
      <c r="D121" s="557"/>
      <c r="E121" s="557"/>
    </row>
    <row r="122" spans="1:5" x14ac:dyDescent="0.3">
      <c r="A122" s="573" t="s">
        <v>336</v>
      </c>
      <c r="C122" s="557">
        <v>318901</v>
      </c>
      <c r="D122" s="557"/>
      <c r="E122" s="557"/>
    </row>
    <row r="123" spans="1:5" x14ac:dyDescent="0.3">
      <c r="A123" s="573" t="s">
        <v>337</v>
      </c>
      <c r="C123" s="553"/>
      <c r="D123" s="553"/>
      <c r="E123" s="553"/>
    </row>
    <row r="124" spans="1:5" x14ac:dyDescent="0.3">
      <c r="A124" s="573" t="s">
        <v>338</v>
      </c>
      <c r="C124" s="557"/>
      <c r="D124" s="557"/>
      <c r="E124" s="557"/>
    </row>
    <row r="125" spans="1:5" x14ac:dyDescent="0.3">
      <c r="A125" s="572"/>
      <c r="C125" s="557"/>
      <c r="D125" s="557"/>
      <c r="E125" s="557"/>
    </row>
    <row r="126" spans="1:5" x14ac:dyDescent="0.3">
      <c r="A126" s="573" t="s">
        <v>339</v>
      </c>
      <c r="C126" s="557"/>
      <c r="D126" s="557"/>
      <c r="E126" s="557"/>
    </row>
    <row r="127" spans="1:5" x14ac:dyDescent="0.3">
      <c r="A127" s="573" t="s">
        <v>340</v>
      </c>
      <c r="C127" s="557"/>
      <c r="D127" s="557"/>
      <c r="E127" s="557"/>
    </row>
    <row r="128" spans="1:5" x14ac:dyDescent="0.3">
      <c r="A128" s="573" t="s">
        <v>341</v>
      </c>
      <c r="C128" s="553"/>
      <c r="D128" s="553"/>
      <c r="E128" s="553"/>
    </row>
    <row r="129" spans="1:5" x14ac:dyDescent="0.3">
      <c r="A129" s="573" t="s">
        <v>342</v>
      </c>
      <c r="C129" s="553"/>
      <c r="D129" s="553"/>
      <c r="E129" s="553"/>
    </row>
    <row r="130" spans="1:5" x14ac:dyDescent="0.3">
      <c r="A130" s="573" t="s">
        <v>343</v>
      </c>
      <c r="C130" s="553"/>
      <c r="D130" s="553"/>
      <c r="E130" s="553"/>
    </row>
    <row r="131" spans="1:5" x14ac:dyDescent="0.3">
      <c r="A131" s="573" t="s">
        <v>344</v>
      </c>
      <c r="C131" s="553"/>
      <c r="D131" s="553"/>
      <c r="E131" s="553"/>
    </row>
    <row r="132" spans="1:5" x14ac:dyDescent="0.3">
      <c r="A132" s="573" t="s">
        <v>345</v>
      </c>
      <c r="C132" s="553"/>
      <c r="D132" s="553"/>
      <c r="E132" s="553"/>
    </row>
    <row r="133" spans="1:5" x14ac:dyDescent="0.3">
      <c r="A133" s="573" t="s">
        <v>346</v>
      </c>
      <c r="C133" s="553"/>
      <c r="D133" s="553"/>
      <c r="E133" s="553"/>
    </row>
    <row r="134" spans="1:5" x14ac:dyDescent="0.3">
      <c r="A134" s="573" t="s">
        <v>346</v>
      </c>
      <c r="C134" s="553"/>
      <c r="D134" s="553"/>
      <c r="E134" s="553"/>
    </row>
    <row r="135" spans="1:5" x14ac:dyDescent="0.3">
      <c r="A135" s="573" t="s">
        <v>346</v>
      </c>
      <c r="C135" s="553"/>
      <c r="D135" s="553"/>
      <c r="E135" s="553"/>
    </row>
    <row r="136" spans="1:5" x14ac:dyDescent="0.3">
      <c r="A136" s="573" t="s">
        <v>347</v>
      </c>
      <c r="C136" s="553">
        <v>4525000</v>
      </c>
      <c r="D136" s="553"/>
      <c r="E136" s="553"/>
    </row>
    <row r="137" spans="1:5" x14ac:dyDescent="0.3">
      <c r="A137" s="573" t="s">
        <v>335</v>
      </c>
      <c r="C137" s="553"/>
      <c r="D137" s="553"/>
      <c r="E137" s="553"/>
    </row>
    <row r="138" spans="1:5" x14ac:dyDescent="0.3">
      <c r="A138" s="573" t="s">
        <v>348</v>
      </c>
      <c r="C138" s="566"/>
      <c r="D138" s="566"/>
      <c r="E138" s="566"/>
    </row>
    <row r="139" spans="1:5" x14ac:dyDescent="0.3">
      <c r="A139" s="573" t="s">
        <v>349</v>
      </c>
      <c r="C139" s="566"/>
      <c r="D139" s="566"/>
      <c r="E139" s="566"/>
    </row>
    <row r="140" spans="1:5" x14ac:dyDescent="0.3">
      <c r="A140" s="573" t="s">
        <v>91</v>
      </c>
      <c r="C140" s="553">
        <v>5015157.68</v>
      </c>
      <c r="D140" s="553"/>
    </row>
    <row r="141" spans="1:5" x14ac:dyDescent="0.3">
      <c r="A141" s="573" t="s">
        <v>93</v>
      </c>
      <c r="C141" s="553">
        <v>2696552.5300000007</v>
      </c>
      <c r="D141" s="553"/>
    </row>
    <row r="142" spans="1:5" x14ac:dyDescent="0.3">
      <c r="A142" s="573" t="s">
        <v>94</v>
      </c>
      <c r="C142" s="553">
        <v>1205674.0200000003</v>
      </c>
      <c r="D142" s="553"/>
    </row>
    <row r="143" spans="1:5" x14ac:dyDescent="0.3">
      <c r="A143" s="573" t="s">
        <v>95</v>
      </c>
      <c r="C143" s="557">
        <v>138092.37000000011</v>
      </c>
      <c r="D143" s="557"/>
    </row>
    <row r="144" spans="1:5" x14ac:dyDescent="0.3">
      <c r="A144" s="573" t="s">
        <v>96</v>
      </c>
      <c r="C144" s="557">
        <v>479781.49000000022</v>
      </c>
      <c r="D144" s="557"/>
    </row>
    <row r="145" spans="1:4" x14ac:dyDescent="0.3">
      <c r="A145" s="573" t="s">
        <v>97</v>
      </c>
      <c r="C145" s="557">
        <v>268671.62000000058</v>
      </c>
      <c r="D145" s="557"/>
    </row>
    <row r="146" spans="1:4" x14ac:dyDescent="0.3">
      <c r="A146" s="573" t="s">
        <v>98</v>
      </c>
      <c r="C146" s="557">
        <v>342941.93000000017</v>
      </c>
      <c r="D146" s="557"/>
    </row>
    <row r="147" spans="1:4" x14ac:dyDescent="0.3">
      <c r="A147" s="573" t="s">
        <v>99</v>
      </c>
      <c r="C147" s="557">
        <v>253268.81000000052</v>
      </c>
      <c r="D147" s="557"/>
    </row>
    <row r="148" spans="1:4" x14ac:dyDescent="0.3">
      <c r="A148" s="573" t="s">
        <v>100</v>
      </c>
      <c r="C148" s="557">
        <v>138601.50000000093</v>
      </c>
      <c r="D148" s="557"/>
    </row>
    <row r="149" spans="1:4" x14ac:dyDescent="0.3">
      <c r="A149" s="573" t="s">
        <v>101</v>
      </c>
      <c r="C149" s="557">
        <v>172231.59000000125</v>
      </c>
      <c r="D149" s="557"/>
    </row>
    <row r="150" spans="1:4" x14ac:dyDescent="0.3">
      <c r="A150" s="573" t="s">
        <v>102</v>
      </c>
      <c r="C150" s="557">
        <v>733128.66000000201</v>
      </c>
      <c r="D150" s="557"/>
    </row>
    <row r="151" spans="1:4" x14ac:dyDescent="0.3">
      <c r="A151" s="573" t="s">
        <v>103</v>
      </c>
      <c r="C151" s="557">
        <v>201392.4066666686</v>
      </c>
      <c r="D151" s="557"/>
    </row>
    <row r="152" spans="1:4" x14ac:dyDescent="0.3">
      <c r="A152" s="573" t="s">
        <v>104</v>
      </c>
      <c r="C152" s="557">
        <v>110751.48666666867</v>
      </c>
      <c r="D152" s="557"/>
    </row>
    <row r="153" spans="1:4" x14ac:dyDescent="0.3">
      <c r="C153" s="557"/>
      <c r="D153" s="557"/>
    </row>
    <row r="154" spans="1:4" x14ac:dyDescent="0.3">
      <c r="C154" s="557"/>
      <c r="D154" s="557"/>
    </row>
  </sheetData>
  <conditionalFormatting sqref="A77">
    <cfRule type="expression" dxfId="1" priority="2" stopIfTrue="1">
      <formula>$E$87=""</formula>
    </cfRule>
  </conditionalFormatting>
  <conditionalFormatting sqref="A78">
    <cfRule type="expression" dxfId="0" priority="1" stopIfTrue="1">
      <formula>$E$87&lt;&gt;0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16"/>
  <sheetViews>
    <sheetView workbookViewId="0"/>
  </sheetViews>
  <sheetFormatPr defaultColWidth="9.08984375" defaultRowHeight="12.5" x14ac:dyDescent="0.25"/>
  <cols>
    <col min="1" max="1" width="150.6328125" style="397" customWidth="1"/>
    <col min="2" max="16384" width="9.08984375" style="397"/>
  </cols>
  <sheetData>
    <row r="1" spans="1:1" x14ac:dyDescent="0.25">
      <c r="A1" s="396" t="s">
        <v>130</v>
      </c>
    </row>
    <row r="2" spans="1:1" x14ac:dyDescent="0.25">
      <c r="A2" s="396" t="s">
        <v>127</v>
      </c>
    </row>
    <row r="3" spans="1:1" x14ac:dyDescent="0.25">
      <c r="A3" s="396" t="s">
        <v>128</v>
      </c>
    </row>
    <row r="4" spans="1:1" x14ac:dyDescent="0.25">
      <c r="A4" s="396" t="s">
        <v>129</v>
      </c>
    </row>
    <row r="6" spans="1:1" x14ac:dyDescent="0.25">
      <c r="A6" s="396" t="s">
        <v>132</v>
      </c>
    </row>
    <row r="7" spans="1:1" x14ac:dyDescent="0.25">
      <c r="A7" s="396" t="s">
        <v>113</v>
      </c>
    </row>
    <row r="8" spans="1:1" x14ac:dyDescent="0.25">
      <c r="A8" s="396" t="s">
        <v>115</v>
      </c>
    </row>
    <row r="10" spans="1:1" x14ac:dyDescent="0.25">
      <c r="A10" s="396" t="s">
        <v>130</v>
      </c>
    </row>
    <row r="11" spans="1:1" ht="15" x14ac:dyDescent="0.3">
      <c r="A11" s="155" t="s">
        <v>8</v>
      </c>
    </row>
    <row r="12" spans="1:1" ht="15" x14ac:dyDescent="0.3">
      <c r="A12" s="155" t="s">
        <v>10</v>
      </c>
    </row>
    <row r="13" spans="1:1" ht="15" x14ac:dyDescent="0.3">
      <c r="A13" s="155" t="s">
        <v>12</v>
      </c>
    </row>
    <row r="15" spans="1:1" ht="15" x14ac:dyDescent="0.25">
      <c r="A15" s="214" t="s">
        <v>190</v>
      </c>
    </row>
    <row r="16" spans="1:1" ht="15" x14ac:dyDescent="0.25">
      <c r="A16" s="214" t="s">
        <v>191</v>
      </c>
    </row>
  </sheetData>
  <sheetProtection algorithmName="SHA-512" hashValue="r3DhfBq8DpuwTKhCxw3a5etV3YsMyb+qhkXKBBQoFHBQoBzz+F+C5omRMRGljkRNyW4k2yKvct7acLuGWnK8wg==" saltValue="XTscc68cmcv0uhxdrkZmGw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BDA92C3DB4C04A942459802A503F94" ma:contentTypeVersion="13" ma:contentTypeDescription="Create a new document." ma:contentTypeScope="" ma:versionID="7e4aad8d9cb3b643eb2684bb8576e6a5">
  <xsd:schema xmlns:xsd="http://www.w3.org/2001/XMLSchema" xmlns:xs="http://www.w3.org/2001/XMLSchema" xmlns:p="http://schemas.microsoft.com/office/2006/metadata/properties" xmlns:ns1="http://schemas.microsoft.com/sharepoint/v3" xmlns:ns3="0879ce9a-1e45-497c-8f79-e0f00b99d741" xmlns:ns4="c7dcac39-9c46-4c4c-a4ae-ab9a98d8ed90" targetNamespace="http://schemas.microsoft.com/office/2006/metadata/properties" ma:root="true" ma:fieldsID="3a693b5fc64e463f0ce1410daa89a3b8" ns1:_="" ns3:_="" ns4:_="">
    <xsd:import namespace="http://schemas.microsoft.com/sharepoint/v3"/>
    <xsd:import namespace="0879ce9a-1e45-497c-8f79-e0f00b99d741"/>
    <xsd:import namespace="c7dcac39-9c46-4c4c-a4ae-ab9a98d8ed9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9ce9a-1e45-497c-8f79-e0f00b99d74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cac39-9c46-4c4c-a4ae-ab9a98d8ed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F83D88C-1544-4941-833B-FFA569AC12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7505F8-8DB9-4ABA-9F78-C7FE428AAB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879ce9a-1e45-497c-8f79-e0f00b99d741"/>
    <ds:schemaRef ds:uri="c7dcac39-9c46-4c4c-a4ae-ab9a98d8ed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0E6807-C023-4532-A918-364318A9AC1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Instructions</vt:lpstr>
      <vt:lpstr>Review</vt:lpstr>
      <vt:lpstr>Graphs &amp; Charts</vt:lpstr>
      <vt:lpstr>Data</vt:lpstr>
      <vt:lpstr>Drop Down Lists</vt:lpstr>
      <vt:lpstr>Review!Print_Area</vt:lpstr>
      <vt:lpstr>Review!Print_Titles</vt:lpstr>
    </vt:vector>
  </TitlesOfParts>
  <Manager/>
  <Company>SBCSS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betty richards</dc:creator>
  <cp:keywords/>
  <dc:description/>
  <cp:lastModifiedBy>KGewirtz</cp:lastModifiedBy>
  <cp:revision/>
  <cp:lastPrinted>2022-10-07T22:58:44Z</cp:lastPrinted>
  <dcterms:created xsi:type="dcterms:W3CDTF">2005-05-06T21:06:28Z</dcterms:created>
  <dcterms:modified xsi:type="dcterms:W3CDTF">2023-03-15T21:43:36Z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0x01010070BDA92C3DB4C04A942459802A503F94</vt:lpwstr>
  </property>
</Properties>
</file>