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9633E4B5-A48F-4768-A290-A96FD96699BC}" xr6:coauthVersionLast="47" xr6:coauthVersionMax="47" xr10:uidLastSave="{00000000-0000-0000-0000-000000000000}"/>
  <bookViews>
    <workbookView xWindow="-120" yWindow="-120" windowWidth="20730" windowHeight="11160" firstSheet="3" activeTab="3" xr2:uid="{26D4546B-D2A1-4444-8EAF-A6228F96F0C1}"/>
  </bookViews>
  <sheets>
    <sheet name="Raw Data" sheetId="1" r:id="rId1"/>
    <sheet name="India Staff" sheetId="2" r:id="rId2"/>
    <sheet name=" India Staff Data" sheetId="6" r:id="rId3"/>
    <sheet name="NZ Staff Data" sheetId="5" r:id="rId4"/>
    <sheet name="NZ Staff Clean by Power Query" sheetId="9" r:id="rId5"/>
    <sheet name="IND Staff Clean by Power Query" sheetId="10" r:id="rId6"/>
    <sheet name="ALL Staff" sheetId="16" r:id="rId7"/>
    <sheet name="Information Finder" sheetId="17" r:id="rId8"/>
    <sheet name="Male vs Female" sheetId="18" r:id="rId9"/>
    <sheet name="Salary Spread" sheetId="19" r:id="rId10"/>
    <sheet name="Salary vs Rating" sheetId="21" r:id="rId11"/>
  </sheets>
  <definedNames>
    <definedName name="_xlnm._FilterDatabase" localSheetId="1" hidden="1">'India Staff'!$B$2:$H$114</definedName>
    <definedName name="_xlnm._FilterDatabase" localSheetId="0" hidden="1">'Raw Data'!$C$5:$I$105</definedName>
    <definedName name="_xlchart.v1.0" hidden="1">'Salary Spread'!$B$4</definedName>
    <definedName name="_xlchart.v1.1" hidden="1">'Salary Spread'!$B$5:$B$187</definedName>
    <definedName name="_xlchart.v1.2" hidden="1">'Salary Spread'!$B$4</definedName>
    <definedName name="_xlchart.v1.3" hidden="1">'Salary Spread'!$B$5:$B$187</definedName>
    <definedName name="_xlcn.WorksheetConnection_blankdatafile.xlsxStaff1" hidden="1">Staff[]</definedName>
    <definedName name="ExternalData_1" localSheetId="6" hidden="1">'ALL Staff'!$B$4:$I$187</definedName>
    <definedName name="Slicer_Country">#N/A</definedName>
  </definedNames>
  <calcPr calcId="191029"/>
  <pivotCaches>
    <pivotCache cacheId="0" r:id="rId12"/>
    <pivotCache cacheId="1" r:id="rId13"/>
  </pivotCaches>
  <extLst>
    <ext xmlns:x14="http://schemas.microsoft.com/office/spreadsheetml/2009/9/main" uri="{876F7934-8845-4945-9796-88D515C7AA90}">
      <x14:pivotCaches>
        <pivotCache cacheId="2"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8" i="16" l="1"/>
  <c r="P5" i="16"/>
  <c r="P6" i="16"/>
  <c r="O9" i="16"/>
  <c r="J5" i="16"/>
  <c r="K5" i="16" s="1"/>
  <c r="J6" i="16"/>
  <c r="K6" i="16" s="1"/>
  <c r="J7" i="16"/>
  <c r="K7" i="16" s="1"/>
  <c r="J8" i="16"/>
  <c r="K8" i="16" s="1"/>
  <c r="J9" i="16"/>
  <c r="K9" i="16" s="1"/>
  <c r="J10" i="16"/>
  <c r="K10" i="16" s="1"/>
  <c r="J11" i="16"/>
  <c r="K11" i="16" s="1"/>
  <c r="J12" i="16"/>
  <c r="K12" i="16" s="1"/>
  <c r="J13" i="16"/>
  <c r="K13" i="16" s="1"/>
  <c r="J14" i="16"/>
  <c r="K14" i="16" s="1"/>
  <c r="J15" i="16"/>
  <c r="K15" i="16" s="1"/>
  <c r="J16" i="16"/>
  <c r="K16" i="16" s="1"/>
  <c r="J17" i="16"/>
  <c r="K17" i="16" s="1"/>
  <c r="J18" i="16"/>
  <c r="K18" i="16" s="1"/>
  <c r="J19" i="16"/>
  <c r="K19" i="16" s="1"/>
  <c r="J20" i="16"/>
  <c r="K20" i="16" s="1"/>
  <c r="J21" i="16"/>
  <c r="K21" i="16" s="1"/>
  <c r="J22" i="16"/>
  <c r="K22" i="16" s="1"/>
  <c r="J23" i="16"/>
  <c r="K23" i="16" s="1"/>
  <c r="J24" i="16"/>
  <c r="K24" i="16" s="1"/>
  <c r="J25" i="16"/>
  <c r="K25" i="16" s="1"/>
  <c r="J26" i="16"/>
  <c r="K26" i="16" s="1"/>
  <c r="J27" i="16"/>
  <c r="K27" i="16" s="1"/>
  <c r="J28" i="16"/>
  <c r="K28" i="16" s="1"/>
  <c r="J29" i="16"/>
  <c r="K29" i="16" s="1"/>
  <c r="J30" i="16"/>
  <c r="K30" i="16" s="1"/>
  <c r="J31" i="16"/>
  <c r="K31" i="16" s="1"/>
  <c r="J32" i="16"/>
  <c r="K32" i="16" s="1"/>
  <c r="J33" i="16"/>
  <c r="K33" i="16" s="1"/>
  <c r="J34" i="16"/>
  <c r="K34" i="16" s="1"/>
  <c r="J35" i="16"/>
  <c r="K35" i="16" s="1"/>
  <c r="J36" i="16"/>
  <c r="K36" i="16" s="1"/>
  <c r="J37" i="16"/>
  <c r="K37" i="16" s="1"/>
  <c r="J38" i="16"/>
  <c r="K38" i="16" s="1"/>
  <c r="J39" i="16"/>
  <c r="K39" i="16" s="1"/>
  <c r="J40" i="16"/>
  <c r="K40" i="16" s="1"/>
  <c r="J41" i="16"/>
  <c r="K41" i="16" s="1"/>
  <c r="J42" i="16"/>
  <c r="K42" i="16" s="1"/>
  <c r="J43" i="16"/>
  <c r="K43" i="16" s="1"/>
  <c r="J44" i="16"/>
  <c r="K44" i="16" s="1"/>
  <c r="J45" i="16"/>
  <c r="K45" i="16" s="1"/>
  <c r="J46" i="16"/>
  <c r="K46" i="16" s="1"/>
  <c r="J47" i="16"/>
  <c r="K47" i="16" s="1"/>
  <c r="J48" i="16"/>
  <c r="K48" i="16" s="1"/>
  <c r="J49" i="16"/>
  <c r="K49" i="16" s="1"/>
  <c r="J50" i="16"/>
  <c r="K50" i="16" s="1"/>
  <c r="J51" i="16"/>
  <c r="K51" i="16" s="1"/>
  <c r="J52" i="16"/>
  <c r="K52" i="16" s="1"/>
  <c r="J53" i="16"/>
  <c r="K53" i="16" s="1"/>
  <c r="J54" i="16"/>
  <c r="K54" i="16" s="1"/>
  <c r="J55" i="16"/>
  <c r="K55" i="16" s="1"/>
  <c r="J56" i="16"/>
  <c r="K56" i="16" s="1"/>
  <c r="J57" i="16"/>
  <c r="K57" i="16" s="1"/>
  <c r="J58" i="16"/>
  <c r="K58" i="16" s="1"/>
  <c r="J59" i="16"/>
  <c r="K59" i="16" s="1"/>
  <c r="J60" i="16"/>
  <c r="K60" i="16" s="1"/>
  <c r="J61" i="16"/>
  <c r="K61" i="16" s="1"/>
  <c r="J62" i="16"/>
  <c r="K62" i="16" s="1"/>
  <c r="J63" i="16"/>
  <c r="K63" i="16" s="1"/>
  <c r="J64" i="16"/>
  <c r="K64" i="16" s="1"/>
  <c r="J65" i="16"/>
  <c r="K65" i="16" s="1"/>
  <c r="J66" i="16"/>
  <c r="K66" i="16" s="1"/>
  <c r="J67" i="16"/>
  <c r="K67" i="16" s="1"/>
  <c r="J68" i="16"/>
  <c r="K68" i="16" s="1"/>
  <c r="J69" i="16"/>
  <c r="K69" i="16" s="1"/>
  <c r="J70" i="16"/>
  <c r="K70" i="16" s="1"/>
  <c r="J71" i="16"/>
  <c r="K71" i="16" s="1"/>
  <c r="J72" i="16"/>
  <c r="K72" i="16" s="1"/>
  <c r="J73" i="16"/>
  <c r="K73" i="16" s="1"/>
  <c r="J74" i="16"/>
  <c r="K74" i="16" s="1"/>
  <c r="J75" i="16"/>
  <c r="K75" i="16" s="1"/>
  <c r="J76" i="16"/>
  <c r="K76" i="16" s="1"/>
  <c r="J77" i="16"/>
  <c r="K77" i="16" s="1"/>
  <c r="J78" i="16"/>
  <c r="K78" i="16" s="1"/>
  <c r="J79" i="16"/>
  <c r="K79" i="16" s="1"/>
  <c r="J80" i="16"/>
  <c r="K80" i="16" s="1"/>
  <c r="J81" i="16"/>
  <c r="K81" i="16" s="1"/>
  <c r="J82" i="16"/>
  <c r="K82" i="16" s="1"/>
  <c r="J83" i="16"/>
  <c r="K83" i="16" s="1"/>
  <c r="J84" i="16"/>
  <c r="K84" i="16" s="1"/>
  <c r="J85" i="16"/>
  <c r="K85" i="16" s="1"/>
  <c r="J86" i="16"/>
  <c r="K86" i="16" s="1"/>
  <c r="J87" i="16"/>
  <c r="K87" i="16" s="1"/>
  <c r="J88" i="16"/>
  <c r="K88" i="16" s="1"/>
  <c r="J89" i="16"/>
  <c r="K89" i="16" s="1"/>
  <c r="J90" i="16"/>
  <c r="K90" i="16" s="1"/>
  <c r="J91" i="16"/>
  <c r="K91" i="16" s="1"/>
  <c r="J92" i="16"/>
  <c r="K92" i="16" s="1"/>
  <c r="J93" i="16"/>
  <c r="K93" i="16" s="1"/>
  <c r="J94" i="16"/>
  <c r="K94" i="16" s="1"/>
  <c r="J95" i="16"/>
  <c r="K95" i="16" s="1"/>
  <c r="J96" i="16"/>
  <c r="K96" i="16" s="1"/>
  <c r="J97" i="16"/>
  <c r="K97" i="16" s="1"/>
  <c r="J98" i="16"/>
  <c r="K98" i="16" s="1"/>
  <c r="J99" i="16"/>
  <c r="K99" i="16" s="1"/>
  <c r="J100" i="16"/>
  <c r="K100" i="16" s="1"/>
  <c r="J101" i="16"/>
  <c r="K101" i="16" s="1"/>
  <c r="J102" i="16"/>
  <c r="K102" i="16" s="1"/>
  <c r="J103" i="16"/>
  <c r="K103" i="16" s="1"/>
  <c r="J104" i="16"/>
  <c r="K104" i="16" s="1"/>
  <c r="J105" i="16"/>
  <c r="K105" i="16" s="1"/>
  <c r="J106" i="16"/>
  <c r="K106" i="16" s="1"/>
  <c r="J107" i="16"/>
  <c r="K107" i="16" s="1"/>
  <c r="J108" i="16"/>
  <c r="K108" i="16" s="1"/>
  <c r="J109" i="16"/>
  <c r="K109" i="16" s="1"/>
  <c r="J110" i="16"/>
  <c r="K110" i="16" s="1"/>
  <c r="J111" i="16"/>
  <c r="K111" i="16" s="1"/>
  <c r="J112" i="16"/>
  <c r="K112" i="16" s="1"/>
  <c r="J113" i="16"/>
  <c r="K113" i="16" s="1"/>
  <c r="J114" i="16"/>
  <c r="K114" i="16" s="1"/>
  <c r="J115" i="16"/>
  <c r="K115" i="16" s="1"/>
  <c r="J116" i="16"/>
  <c r="K116" i="16" s="1"/>
  <c r="J117" i="16"/>
  <c r="K117" i="16" s="1"/>
  <c r="J118" i="16"/>
  <c r="K118" i="16" s="1"/>
  <c r="J119" i="16"/>
  <c r="K119" i="16" s="1"/>
  <c r="J120" i="16"/>
  <c r="K120" i="16" s="1"/>
  <c r="J121" i="16"/>
  <c r="K121" i="16" s="1"/>
  <c r="J122" i="16"/>
  <c r="K122" i="16" s="1"/>
  <c r="J123" i="16"/>
  <c r="K123" i="16" s="1"/>
  <c r="J124" i="16"/>
  <c r="K124" i="16" s="1"/>
  <c r="J125" i="16"/>
  <c r="K125" i="16" s="1"/>
  <c r="J126" i="16"/>
  <c r="K126" i="16" s="1"/>
  <c r="J127" i="16"/>
  <c r="K127" i="16" s="1"/>
  <c r="J128" i="16"/>
  <c r="K128" i="16" s="1"/>
  <c r="J129" i="16"/>
  <c r="K129" i="16" s="1"/>
  <c r="J130" i="16"/>
  <c r="K130" i="16" s="1"/>
  <c r="J131" i="16"/>
  <c r="K131" i="16" s="1"/>
  <c r="J132" i="16"/>
  <c r="K132" i="16" s="1"/>
  <c r="J133" i="16"/>
  <c r="K133" i="16" s="1"/>
  <c r="J134" i="16"/>
  <c r="K134" i="16" s="1"/>
  <c r="J135" i="16"/>
  <c r="K135" i="16" s="1"/>
  <c r="J136" i="16"/>
  <c r="K136" i="16" s="1"/>
  <c r="J137" i="16"/>
  <c r="K137" i="16" s="1"/>
  <c r="J138" i="16"/>
  <c r="K138" i="16" s="1"/>
  <c r="J139" i="16"/>
  <c r="K139" i="16" s="1"/>
  <c r="J140" i="16"/>
  <c r="K140" i="16" s="1"/>
  <c r="J141" i="16"/>
  <c r="K141" i="16" s="1"/>
  <c r="J142" i="16"/>
  <c r="K142" i="16" s="1"/>
  <c r="J143" i="16"/>
  <c r="K143" i="16" s="1"/>
  <c r="J144" i="16"/>
  <c r="K144" i="16" s="1"/>
  <c r="J145" i="16"/>
  <c r="K145" i="16" s="1"/>
  <c r="J146" i="16"/>
  <c r="K146" i="16" s="1"/>
  <c r="J147" i="16"/>
  <c r="K147" i="16" s="1"/>
  <c r="J148" i="16"/>
  <c r="K148" i="16" s="1"/>
  <c r="J149" i="16"/>
  <c r="K149" i="16" s="1"/>
  <c r="J150" i="16"/>
  <c r="K150" i="16" s="1"/>
  <c r="J151" i="16"/>
  <c r="K151" i="16" s="1"/>
  <c r="J152" i="16"/>
  <c r="K152" i="16" s="1"/>
  <c r="J153" i="16"/>
  <c r="K153" i="16" s="1"/>
  <c r="J154" i="16"/>
  <c r="K154" i="16" s="1"/>
  <c r="J155" i="16"/>
  <c r="K155" i="16" s="1"/>
  <c r="J156" i="16"/>
  <c r="K156" i="16" s="1"/>
  <c r="J157" i="16"/>
  <c r="K157" i="16" s="1"/>
  <c r="J158" i="16"/>
  <c r="K158" i="16" s="1"/>
  <c r="J159" i="16"/>
  <c r="K159" i="16" s="1"/>
  <c r="J160" i="16"/>
  <c r="K160" i="16" s="1"/>
  <c r="J161" i="16"/>
  <c r="K161" i="16" s="1"/>
  <c r="J162" i="16"/>
  <c r="K162" i="16" s="1"/>
  <c r="J163" i="16"/>
  <c r="K163" i="16" s="1"/>
  <c r="J164" i="16"/>
  <c r="K164" i="16" s="1"/>
  <c r="J165" i="16"/>
  <c r="K165" i="16" s="1"/>
  <c r="J166" i="16"/>
  <c r="K166" i="16" s="1"/>
  <c r="J167" i="16"/>
  <c r="K167" i="16" s="1"/>
  <c r="J168" i="16"/>
  <c r="K168" i="16" s="1"/>
  <c r="J169" i="16"/>
  <c r="K169" i="16" s="1"/>
  <c r="J170" i="16"/>
  <c r="K170" i="16" s="1"/>
  <c r="J171" i="16"/>
  <c r="K171" i="16" s="1"/>
  <c r="J172" i="16"/>
  <c r="K172" i="16" s="1"/>
  <c r="J173" i="16"/>
  <c r="K173" i="16" s="1"/>
  <c r="J174" i="16"/>
  <c r="K174" i="16" s="1"/>
  <c r="J175" i="16"/>
  <c r="K175" i="16" s="1"/>
  <c r="J176" i="16"/>
  <c r="K176" i="16" s="1"/>
  <c r="J177" i="16"/>
  <c r="K177" i="16" s="1"/>
  <c r="J178" i="16"/>
  <c r="K178" i="16" s="1"/>
  <c r="J179" i="16"/>
  <c r="K179" i="16" s="1"/>
  <c r="J180" i="16"/>
  <c r="K180" i="16" s="1"/>
  <c r="J181" i="16"/>
  <c r="K181" i="16" s="1"/>
  <c r="J182" i="16"/>
  <c r="K182" i="16" s="1"/>
  <c r="J183" i="16"/>
  <c r="K183" i="16" s="1"/>
  <c r="J184" i="16"/>
  <c r="K184" i="16" s="1"/>
  <c r="J185" i="16"/>
  <c r="K185" i="16" s="1"/>
  <c r="J186" i="16"/>
  <c r="K186" i="16" s="1"/>
  <c r="J187" i="16"/>
  <c r="K187" i="16" s="1"/>
  <c r="O6" i="16"/>
  <c r="O5" i="16"/>
  <c r="O4" i="16"/>
  <c r="O27" i="16" l="1" a="1"/>
  <c r="O27" i="16" s="1"/>
  <c r="B12" i="17" a="1"/>
  <c r="N25" i="16" a="1"/>
  <c r="O10" i="16"/>
  <c r="O7" i="16"/>
  <c r="E97" i="5"/>
  <c r="G97" i="5"/>
  <c r="H97" i="5"/>
  <c r="D8" i="17" l="1"/>
  <c r="B12" i="17"/>
  <c r="N25"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5F7E76-BA18-46FB-856D-060EDC6D47E3}" keepAlive="1" name="Query - IND Staff" description="Connection to the 'IND Staff' query in the workbook." type="5" refreshedVersion="0" background="1">
    <dbPr connection="Provider=Microsoft.Mashup.OleDb.1;Data Source=$Workbook$;Location=&quot;IND Staff&quot;;Extended Properties=&quot;&quot;" command="SELECT * FROM [IND Staff]"/>
  </connection>
  <connection id="2" xr16:uid="{42DAA888-D1A1-47E8-8809-8B42F684DE1B}" keepAlive="1" name="Query - NZ Staff" description="Connection to the 'NZ Staff' query in the workbook." type="5" refreshedVersion="0" background="1">
    <dbPr connection="Provider=Microsoft.Mashup.OleDb.1;Data Source=$Workbook$;Location=&quot;NZ Staff&quot;;Extended Properties=&quot;&quot;" command="SELECT * FROM [NZ Staff]"/>
  </connection>
  <connection id="3" xr16:uid="{28FC8419-49F7-44EC-995C-F2978B543F91}" keepAlive="1" name="Query - Staff" description="Connection to the 'Staff' query in the workbook." type="5" refreshedVersion="7" background="1" saveData="1">
    <dbPr connection="Provider=Microsoft.Mashup.OleDb.1;Data Source=$Workbook$;Location=Staff;Extended Properties=&quot;&quot;" command="SELECT * FROM [Staff]"/>
  </connection>
  <connection id="4" xr16:uid="{704266A8-7848-4AA8-8402-65BF1A2B0EF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55873B0C-F8A1-413C-A071-A8B50FB1862A}" name="WorksheetConnection_blank-data-file.xlsx!Staff" type="102" refreshedVersion="7"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<sst xmlns="http://schemas.openxmlformats.org/spreadsheetml/2006/main" count="3342" uniqueCount="262">
  <si>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</si>
  <si>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</si>
  <si>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</si>
  <si>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</si>
  <si>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</si>
  <si>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</si>
  <si>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</si>
  <si>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</si>
  <si>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</si>
  <si>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</si>
  <si>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</si>
  <si>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</si>
  <si>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</si>
  <si>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</si>
  <si>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</si>
  <si>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</si>
  <si>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</si>
  <si>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</si>
  <si>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</si>
  <si>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</si>
  <si>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</si>
  <si>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</si>
  <si>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</si>
  <si>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</si>
  <si>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</si>
  <si>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</si>
  <si>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</si>
  <si>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</si>
  <si>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</si>
  <si>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</si>
  <si>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</si>
  <si>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</si>
  <si>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</si>
  <si>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</si>
  <si>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</si>
  <si>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</si>
  <si>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</si>
  <si>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</si>
  <si>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</si>
  <si>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</si>
  <si>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</si>
  <si>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</si>
  <si>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</si>
  <si>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</si>
  <si>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</si>
  <si>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</si>
  <si>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</si>
  <si>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</si>
  <si>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</si>
  <si>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</si>
  <si>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</si>
  <si>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</si>
  <si>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</si>
  <si>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</si>
  <si>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</si>
  <si>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</si>
  <si>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</si>
  <si>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</si>
  <si>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</si>
  <si>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</si>
  <si>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</si>
  <si>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</si>
  <si>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</si>
  <si>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</si>
  <si>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</si>
  <si>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</si>
  <si>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</si>
  <si>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</si>
  <si>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</si>
  <si>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</si>
  <si>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</si>
  <si>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</si>
  <si>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</si>
  <si>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</si>
  <si>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</si>
  <si>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</si>
  <si>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</si>
  <si>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</si>
  <si>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</si>
  <si>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</si>
  <si>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</si>
  <si>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</si>
  <si>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</si>
  <si>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</si>
  <si>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</si>
  <si>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</si>
  <si>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</si>
  <si>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</si>
  <si>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</si>
  <si>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</si>
  <si>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</si>
  <si>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</si>
  <si>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</si>
  <si>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</si>
  <si>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</si>
  <si>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</si>
  <si>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</si>
  <si>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</si>
  <si>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</si>
  <si>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</si>
  <si>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</si>
  <si>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</si>
  <si>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</si>
  <si>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</si>
  <si>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</si>
  <si>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</si>
  <si>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</si>
  <si>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</si>
  <si>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</si>
  <si>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</si>
  <si>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</si>
  <si>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</si>
  <si>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</si>
  <si>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</si>
  <si>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</si>
  <si>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</si>
  <si>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</si>
  <si>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</si>
  <si>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</si>
  <si>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</si>
  <si>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</si>
  <si>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</si>
  <si>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</si>
  <si>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</si>
  <si>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</si>
  <si>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</si>
  <si>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</si>
  <si>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</si>
  <si>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</si>
  <si>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</si>
  <si>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</si>
  <si>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</si>
  <si>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</si>
  <si>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</si>
  <si>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</si>
  <si>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</si>
  <si>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</si>
  <si>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</si>
  <si>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</si>
  <si>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</si>
  <si>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</si>
  <si>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</si>
  <si>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</si>
  <si>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</si>
  <si>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</si>
  <si>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</si>
  <si>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</si>
  <si>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</si>
  <si>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</si>
  <si>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</si>
  <si>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</si>
  <si>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</si>
  <si>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</si>
  <si>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</si>
  <si>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</si>
  <si>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</si>
  <si>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</si>
  <si>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</si>
  <si>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</si>
  <si>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</si>
  <si>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</si>
  <si>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</si>
  <si>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</si>
  <si>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</si>
  <si>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</si>
  <si>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</si>
  <si>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</si>
  <si>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</si>
  <si>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</si>
  <si>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</si>
  <si>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</si>
  <si>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</si>
  <si>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</si>
  <si>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</si>
  <si>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</si>
  <si>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</si>
  <si>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</si>
  <si>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</si>
  <si>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</si>
  <si>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</si>
  <si>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</si>
  <si>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</si>
  <si>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</si>
  <si>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</si>
  <si>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</si>
  <si>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</si>
  <si>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</si>
  <si>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</si>
  <si>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</si>
  <si>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</si>
  <si>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</si>
  <si>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</si>
  <si>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</si>
  <si>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</si>
  <si>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</si>
  <si>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</si>
  <si>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</si>
  <si>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</si>
  <si>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</si>
  <si>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</si>
  <si>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</si>
  <si>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</si>
  <si>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</si>
  <si>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Crtl + Shift +3 = In excel Number format of date data convert into date format</t>
  </si>
  <si>
    <t>Total</t>
  </si>
  <si>
    <t>Crtl + Shift + 4 = In salary column add the dollar symbol</t>
  </si>
  <si>
    <t>Others</t>
  </si>
  <si>
    <t>To remove Duplicates = DATA Ribbon and Click Remove Duplicate Indicater</t>
  </si>
  <si>
    <t>To remove duplicates by formula    =UNIQUE(Select the table)</t>
  </si>
  <si>
    <t>To remove the Duplicates by DTAT Ribbon  to click Table to reomve he duplicates</t>
  </si>
  <si>
    <t>Country</t>
  </si>
  <si>
    <t>IND</t>
  </si>
  <si>
    <t>NZ</t>
  </si>
  <si>
    <t>All the Two tables are Cleaned byThe Pivot Table</t>
  </si>
  <si>
    <t>Count of Employees</t>
  </si>
  <si>
    <t>Average Age</t>
  </si>
  <si>
    <t>Average tenure</t>
  </si>
  <si>
    <t>Female Ration %</t>
  </si>
  <si>
    <t>Average Salary</t>
  </si>
  <si>
    <t>=</t>
  </si>
  <si>
    <t>COUNTA = gives the total numbers of  employees in a table</t>
  </si>
  <si>
    <t>AVERAGE SALARY =Average(Salary Column)</t>
  </si>
  <si>
    <t>Average AGE = Avearge(AGE)</t>
  </si>
  <si>
    <t>Median</t>
  </si>
  <si>
    <t>Tuneru</t>
  </si>
  <si>
    <t>Tuneru = Today() - Date Column</t>
  </si>
  <si>
    <t>Countifs(select the gender column wthin double codes write "Female"</t>
  </si>
  <si>
    <t>Female Count</t>
  </si>
  <si>
    <t>Ratio %</t>
  </si>
  <si>
    <t xml:space="preserve"> Female Ratio 86/183</t>
  </si>
  <si>
    <t>Ratio of &gt;=90000</t>
  </si>
  <si>
    <t>we have to find the greater than or equal to of salary 90000 we use COUNTIF Formula</t>
  </si>
  <si>
    <t>1) Quick Analysis</t>
  </si>
  <si>
    <t>2) Buiding the information finder using Lookup Fromula</t>
  </si>
  <si>
    <t>Retrieve of the person information of Barr Faughny</t>
  </si>
  <si>
    <t>I want a vertical format</t>
  </si>
  <si>
    <t>Joinde Date</t>
  </si>
  <si>
    <t>Use TRANSPOSE Formula</t>
  </si>
  <si>
    <t>3) Information Finder</t>
  </si>
  <si>
    <t>Grand Total</t>
  </si>
  <si>
    <t>Column Labels</t>
  </si>
  <si>
    <t>Use Filter formula to get the sales members</t>
  </si>
  <si>
    <t>Count the Sales Persons</t>
  </si>
  <si>
    <t>Count the persons by Countif Formula</t>
  </si>
  <si>
    <t>Count of Name</t>
  </si>
  <si>
    <t>Average of Age</t>
  </si>
  <si>
    <t>Values</t>
  </si>
  <si>
    <t>Average of Salary</t>
  </si>
  <si>
    <t>Average of Tuneru</t>
  </si>
  <si>
    <t xml:space="preserve">4) Male v/s Feamle </t>
  </si>
  <si>
    <t xml:space="preserve">Male v/s Female differenciate by Pivot table and use by the Slicer </t>
  </si>
  <si>
    <t>Bonus</t>
  </si>
  <si>
    <t xml:space="preserve">Bonus </t>
  </si>
  <si>
    <t xml:space="preserve">IF formula using Roundup(IF(@tunure)&gt;2year 3% hike &lt;2 to 2% hike </t>
  </si>
  <si>
    <t>Highest Bonus to find 10 higest persons</t>
  </si>
  <si>
    <t xml:space="preserve">click at Bonus header and click numbers </t>
  </si>
  <si>
    <t xml:space="preserve">Mean </t>
  </si>
  <si>
    <t xml:space="preserve">Median </t>
  </si>
  <si>
    <t>Mode</t>
  </si>
  <si>
    <t>To find the Salary Spread by Box Plot</t>
  </si>
  <si>
    <t>Salary Spread By Charts</t>
  </si>
  <si>
    <t>Salary v/s Rating by Pivot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</si>
</sst>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164" formatCode="&quot;$&quot;#,##0"/>
    <numFmt numFmtId="165" formatCode="_(&quot;$&quot;* #,##0_);_(&quot;$&quot;* \(#,##0\);_(&quot;$&quot;* &quot;-&quot;??_);_(@_)"/>
  </numFmts>
  <fonts count="9"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2"/>
      <color theme="1"/>
      <name val="Calibri"/>
      <family val="2"/>
      <scheme val="minor"/>
    </font>
    <font>
      <sz val="1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bgColor theme="1"/>
      </patternFill>
    </fill>
    <fill>
      <patternFill patternType="solid">
        <fgColor theme="1" tint="0.249977111117893"/>
        <bgColor theme="1" tint="0.249977111117893"/>
      </patternFill>
    </fill>
    <fill>
      <patternFill patternType="solid">
        <fgColor theme="1" tint="0.44999542222357858"/>
        <bgColor theme="1" tint="0.44999542222357858"/>
      </patternFill>
    </fill>
    <fill>
      <patternFill patternType="solid">
        <fgColor rgb="FFFFFF00"/>
        <bgColor indexed="64"/>
      </patternFill>
    </fill>
  </fills>
  <borders count="2">
    <border>
      <left/>
      <right/>
      <top/>
      <bottom/>
      <diagonal/>
    </border>
    <border>
      <left/>
      <right/>
      <top/>
      <bottom style="medium">
        <color theme="0"/>
      </bottom>
      <diagonal/>
    </border>
  </borders>
  <cellStyleXfs count="2">
    <xf numFmtId="0" fontId="0" fillId="0" borderId="0"/>
    <xf numFmtId="44" fontId="2" fillId="0" borderId="0" applyFont="0" applyFill="0" applyBorder="0" applyAlignment="0" applyProtection="0"/>
  </cellStyleXfs>
  <cellXfs count="2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0" fillId="0" borderId="0" xfId="0" applyAlignment="1">
      <alignment horizontal="center"/>
    </xf>
    <xf numFmtId="0" fontId="3" fillId="4" borderId="1" xfId="0" applyFont="1" applyFill="1" applyBorder="1"/>
    <xf numFmtId="8" fontId="0" fillId="0" borderId="0" xfId="0" applyNumberFormat="1"/>
    <xf numFmtId="0" fontId="0" fillId="0" borderId="0" xfId="0" applyNumberFormat="1"/>
    <xf numFmtId="14" fontId="0" fillId="0" borderId="0" xfId="0" applyNumberFormat="1"/>
    <xf numFmtId="0" fontId="6" fillId="0" borderId="0" xfId="0" applyFont="1" applyAlignment="1">
      <alignment horizontal="center"/>
    </xf>
    <xf numFmtId="44" fontId="0" fillId="0" borderId="0" xfId="1" applyFont="1"/>
    <xf numFmtId="2" fontId="0" fillId="0" borderId="0" xfId="0" applyNumberFormat="1"/>
    <xf numFmtId="9" fontId="0" fillId="0" borderId="0" xfId="0" applyNumberFormat="1"/>
    <xf numFmtId="0" fontId="4" fillId="0" borderId="0" xfId="0" applyFont="1"/>
    <xf numFmtId="0" fontId="0" fillId="0" borderId="0" xfId="0" applyAlignment="1">
      <alignment horizontal="left"/>
    </xf>
    <xf numFmtId="0" fontId="0" fillId="7" borderId="0" xfId="0" applyFill="1"/>
    <xf numFmtId="0" fontId="4" fillId="7" borderId="0" xfId="0" applyFont="1" applyFill="1"/>
    <xf numFmtId="0" fontId="7" fillId="7" borderId="0" xfId="0" applyFont="1" applyFill="1"/>
    <xf numFmtId="0" fontId="8" fillId="3" borderId="0" xfId="0" applyFont="1" applyFill="1"/>
    <xf numFmtId="0" fontId="0" fillId="0" borderId="0" xfId="0" pivotButton="1"/>
    <xf numFmtId="1" fontId="0" fillId="0" borderId="0" xfId="0" applyNumberFormat="1"/>
    <xf numFmtId="164" fontId="0" fillId="0" borderId="0" xfId="0" applyNumberFormat="1"/>
    <xf numFmtId="165" fontId="0" fillId="0" borderId="0" xfId="1" applyNumberFormat="1" applyFont="1"/>
    <xf numFmtId="44" fontId="5" fillId="5" borderId="0" xfId="1" applyNumberFormat="1" applyFont="1" applyFill="1"/>
    <xf numFmtId="44" fontId="5" fillId="6" borderId="0" xfId="1" applyNumberFormat="1" applyFont="1" applyFill="1"/>
    <xf numFmtId="44" fontId="0" fillId="0" borderId="0" xfId="0" applyNumberFormat="1"/>
    <xf numFmtId="0" fontId="0" fillId="0" borderId="0" xfId="0" applyAlignment="1">
      <alignment horizontal="center"/>
    </xf>
    <xf numFmtId="0" fontId="6" fillId="0" borderId="0" xfId="0" applyFont="1" applyAlignment="1">
      <alignment horizontal="center"/>
    </xf>
  </cellXfs>
  <cellStyles count="2">
    <cellStyle name="Currency" xfId="1" builtinId="4"/>
    <cellStyle name="Normal" xfId="0" builtinId="0"/>
  </cellStyles>
  <dxfs count="26">
    <dxf>
      <numFmt numFmtId="34" formatCode="_(&quot;$&quot;* #,##0.00_);_(&quot;$&quot;* \(#,##0.00\);_(&quot;$&quot;* &quot;-&quot;??_);_(@_)"/>
    </dxf>
    <dxf>
      <numFmt numFmtId="2" formatCode="0.00"/>
    </dxf>
    <dxf>
      <numFmt numFmtId="2" formatCode="0.00"/>
    </dxf>
    <dxf>
      <numFmt numFmtId="2" formatCode="0.00"/>
    </dxf>
    <dxf>
      <numFmt numFmtId="165" formatCode="_(&quot;$&quot;* #,##0_);_(&quot;$&quot;* \(#,##0\);_(&quot;$&quot;* &quot;-&quot;??_);_(@_)"/>
    </dxf>
    <dxf>
      <numFmt numFmtId="2" formatCode="0.00"/>
    </dxf>
    <dxf>
      <numFmt numFmtId="165" formatCode="_(&quot;$&quot;* #,##0_);_(&quot;$&quot;* \(#,##0\);_(&quot;$&quot;* &quot;-&quot;??_);_(@_)"/>
    </dxf>
    <dxf>
      <numFmt numFmtId="19" formatCode="m/d/yyyy"/>
    </dxf>
    <dxf>
      <numFmt numFmtId="0" formatCode="General"/>
    </dxf>
    <dxf>
      <numFmt numFmtId="0" formatCode="General"/>
    </dxf>
    <dxf>
      <numFmt numFmtId="0" formatCode="General"/>
    </dxf>
    <dxf>
      <numFmt numFmtId="0" formatCode="General"/>
    </dxf>
    <dxf>
      <numFmt numFmtId="19" formatCode="m/d/yyyy"/>
    </dxf>
    <dxf>
      <numFmt numFmtId="0" formatCode="General"/>
    </dxf>
    <dxf>
      <alignment horizontal="center" vertical="bottom" textRotation="0" wrapText="0" indent="0" justifyLastLine="0" shrinkToFit="0" readingOrder="0"/>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12" formatCode="&quot;$&quot;#,##0.00_);[Red]\(&quot;$&quot;#,##0.00\)"/>
    </dxf>
    <dxf>
      <numFmt numFmtId="12" formatCode="&quot;$&quot;#,##0.00_);[Red]\(&quot;$&quot;#,##0.00\)"/>
    </dxf>
    <dxf>
      <numFmt numFmtId="20" formatCode="d\-mmm\-yy"/>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cx:v>
        </cx:txData>
      </cx:tx>
      <cx:spPr>
        <a:solidFill>
          <a:schemeClr val="accent3"/>
        </a:solidFill>
      </cx:spPr>
      <cx:txPr>
        <a:bodyPr spcFirstLastPara="1" vertOverflow="ellipsis" horzOverflow="overflow" wrap="square" lIns="0" tIns="0" rIns="0" bIns="0" anchor="ctr" anchorCtr="1"/>
        <a:lstStyle/>
        <a:p>
          <a:pPr algn="ctr" rtl="0">
            <a:defRPr sz="1400" u="sng">
              <a:solidFill>
                <a:schemeClr val="bg1"/>
              </a:solidFill>
            </a:defRPr>
          </a:pPr>
          <a:r>
            <a:rPr lang="en-US" sz="1400" b="1" i="0" u="sng" strike="noStrike" baseline="0">
              <a:solidFill>
                <a:schemeClr val="bg1"/>
              </a:solidFill>
              <a:latin typeface="Calibri" panose="020F0502020204030204"/>
            </a:rPr>
            <a:t>Salary Spread</a:t>
          </a:r>
        </a:p>
      </cx:txPr>
    </cx:title>
    <cx:plotArea>
      <cx:plotAreaRegion>
        <cx:series layoutId="clusteredColumn" uniqueId="{C4EA0AB5-2BAB-4D0D-B1FA-D8C7234644B1}">
          <cx:tx>
            <cx:txData>
              <cx:f>_xlchart.v1.2</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By Box Plot</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Salary Spread By Box Plot</a:t>
          </a:r>
        </a:p>
      </cx:txPr>
    </cx:title>
    <cx:plotArea>
      <cx:plotAreaRegion>
        <cx:series layoutId="boxWhisker" uniqueId="{1DBB2874-809D-46DD-9E31-7C8636EB6670}">
          <cx:tx>
            <cx:txData>
              <cx:f>_xlchart.v1.0</cx:f>
              <cx:v>Salary</cx:v>
            </cx:txData>
          </cx:tx>
          <cx:dataId val="0"/>
          <cx:layoutPr>
            <cx:visibility meanLine="0" meanMarker="0"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emf"/><Relationship Id="rId1" Type="http://schemas.microsoft.com/office/2014/relationships/chartEx" Target="../charts/chartEx1.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6</xdr:col>
      <xdr:colOff>1066800</xdr:colOff>
      <xdr:row>4</xdr:row>
      <xdr:rowOff>161925</xdr:rowOff>
    </xdr:from>
    <xdr:to>
      <xdr:col>8</xdr:col>
      <xdr:colOff>514350</xdr:colOff>
      <xdr:row>10</xdr:row>
      <xdr:rowOff>180974</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D5F3CE03-6377-4B15-8BBD-73F2D09A544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991225" y="923925"/>
              <a:ext cx="1828800" cy="1162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400050</xdr:colOff>
      <xdr:row>3</xdr:row>
      <xdr:rowOff>57149</xdr:rowOff>
    </xdr:from>
    <xdr:to>
      <xdr:col>16</xdr:col>
      <xdr:colOff>85725</xdr:colOff>
      <xdr:row>21</xdr:row>
      <xdr:rowOff>114299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CB07D0D-3C52-4162-83C1-0898C977FC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47850" y="676274"/>
              <a:ext cx="8220075" cy="3495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0</xdr:colOff>
      <xdr:row>3</xdr:row>
      <xdr:rowOff>0</xdr:rowOff>
    </xdr:from>
    <xdr:to>
      <xdr:col>2</xdr:col>
      <xdr:colOff>9525</xdr:colOff>
      <xdr:row>187</xdr:row>
      <xdr:rowOff>9525</xdr:rowOff>
    </xdr:to>
    <xdr:pic>
      <xdr:nvPicPr>
        <xdr:cNvPr id="4" name="Picture 3">
          <a:extLst>
            <a:ext uri="{FF2B5EF4-FFF2-40B4-BE49-F238E27FC236}">
              <a16:creationId xmlns:a16="http://schemas.microsoft.com/office/drawing/2014/main" id="{6F1C58BE-3E2A-4440-BDA4-79F76110D5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571500"/>
          <a:ext cx="847725" cy="3507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2</xdr:col>
      <xdr:colOff>9525</xdr:colOff>
      <xdr:row>187</xdr:row>
      <xdr:rowOff>9525</xdr:rowOff>
    </xdr:to>
    <xdr:pic>
      <xdr:nvPicPr>
        <xdr:cNvPr id="5" name="Picture 4">
          <a:extLst>
            <a:ext uri="{FF2B5EF4-FFF2-40B4-BE49-F238E27FC236}">
              <a16:creationId xmlns:a16="http://schemas.microsoft.com/office/drawing/2014/main" id="{CAF2B753-5460-4873-A38D-C4294AF6D54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571500"/>
          <a:ext cx="847725" cy="3507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438151</xdr:colOff>
      <xdr:row>23</xdr:row>
      <xdr:rowOff>133350</xdr:rowOff>
    </xdr:from>
    <xdr:to>
      <xdr:col>10</xdr:col>
      <xdr:colOff>228600</xdr:colOff>
      <xdr:row>47</xdr:row>
      <xdr:rowOff>76200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A93A48F6-D6FD-4210-87D5-15ACE9FB21B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885951" y="4572000"/>
              <a:ext cx="4667249" cy="4514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189.423921990739" backgroundQuery="1" createdVersion="7" refreshedVersion="7" minRefreshableVersion="3" recordCount="0" supportSubquery="1" supportAdvancedDrill="1" xr:uid="{E671D5A7-1EF1-4802-B8E4-6BF2F4EC5285}">
  <cacheSource type="external" connectionId="4"/>
  <cacheFields count="6">
    <cacheField name="[Staff].[Gender].[Gender]" caption="Gender" numFmtId="0" hierarchy="1" level="1">
      <sharedItems count="2">
        <s v="Female"/>
        <s v="Male"/>
      </sharedItems>
    </cacheField>
    <cacheField name="[Measures].[Count of Name]" caption="Count of Name" numFmtId="0" hierarchy="11" level="32767"/>
    <cacheField name="[Measures].[Average of Age]" caption="Average of Age" numFmtId="0" hierarchy="13" level="32767"/>
    <cacheField name="[Measures].[Average of Salary]" caption="Average of Salary" numFmtId="0" hierarchy="16" level="32767"/>
    <cacheField name="[Measures].[Average of Tuneru]" caption="Average of Tuneru" numFmtId="0" hierarchy="17" level="32767"/>
    <cacheField name="[Staff].[Country].[Country]" caption="Country" numFmtId="0" hierarchy="7" level="1">
      <sharedItems containsSemiMixedTypes="0" containsNonDate="0" containsString="0"/>
    </cacheField>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uneru]" caption="Tuneru" attribute="1" defaultMemberUniqueName="[Staff].[Tuneru].[All]" allUniqueName="[Staff].[Tuneru].[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Sum of Tuneru]" caption="Sum of Tuneru"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5"/>
        </ext>
      </extLst>
    </cacheHierarchy>
    <cacheHierarchy uniqueName="[Measures].[Average of Tuneru]" caption="Average of Tuneru"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90.52574409722" createdVersion="7" refreshedVersion="7" minRefreshableVersion="3" recordCount="183" xr:uid="{0456F9CC-C92D-477E-9EE9-162DE30419A9}">
  <cacheSource type="worksheet">
    <worksheetSource name="Staff"/>
  </cacheSource>
  <cacheFields count="10">
    <cacheField name="Name" numFmtId="0">
      <sharedItems/>
    </cacheField>
    <cacheField name="Gender" numFmtId="0">
      <sharedItems/>
    </cacheField>
    <cacheField name="Department" numFmtId="0">
      <sharedItems/>
    </cacheField>
    <cacheField name="Age" numFmtId="0">
      <sharedItems containsSemiMixedTypes="0" containsString="0" containsNumber="1" containsInteger="1" minValue="19" maxValue="46"/>
    </cacheField>
    <cacheField name="Date Joined" numFmtId="14">
      <sharedItems containsSemiMixedTypes="0" containsNonDate="0" containsDate="1" containsString="0" minDate="2020-05-07T00:00:00" maxDate="2023-04-30T00:00:00"/>
    </cacheField>
    <cacheField name="Salary" numFmtId="165">
      <sharedItems containsSemiMixedTypes="0" containsString="0" containsNumber="1" containsInteger="1" minValue="33920" maxValue="119110"/>
    </cacheField>
    <cacheField name="Rating" numFmtId="0">
      <sharedItems count="5">
        <s v="Above average"/>
        <s v="Average"/>
        <s v="Poor"/>
        <s v="Exceptional"/>
        <s v="Very poor"/>
      </sharedItems>
    </cacheField>
    <cacheField name="Country" numFmtId="0">
      <sharedItems/>
    </cacheField>
    <cacheField name="Tuneru" numFmtId="2">
      <sharedItems containsSemiMixedTypes="0" containsString="0" containsNumber="1" minValue="0.39726027397260272" maxValue="3.3753424657534246"/>
    </cacheField>
    <cacheField name="Bonus" numFmtId="165">
      <sharedItems containsSemiMixedTypes="0" containsString="0" containsNumber="1" containsInteger="1" minValue="679" maxValue="357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189.419230092593" backgroundQuery="1" createdVersion="3" refreshedVersion="7" minRefreshableVersion="3" recordCount="0" supportSubquery="1" supportAdvancedDrill="1" xr:uid="{A7797336-0B8A-497B-ACEF-0509DA5D05C8}">
  <cacheSource type="external" connectionId="4">
    <extLst>
      <ext xmlns:x14="http://schemas.microsoft.com/office/spreadsheetml/2009/9/main" uri="{F057638F-6D5F-4e77-A914-E7F072B9BCA8}">
        <x14:sourceConnection name="ThisWorkbookDataModel"/>
      </ext>
    </extLst>
  </cacheSource>
  <cacheFields count="0"/>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uneru]" caption="Tuneru" attribute="1" defaultMemberUniqueName="[Staff].[Tuneru].[All]" allUniqueName="[Staff].[Tuneru].[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Sum of Tuneru]" caption="Sum of Tuneru"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Tuneru]" caption="Average of Tuneru"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16958075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Lindy Guillet"/>
    <s v="Male"/>
    <s v="Sales"/>
    <n v="22"/>
    <d v="2021-09-07T00:00:00"/>
    <n v="112780"/>
    <x v="0"/>
    <s v="NZ"/>
    <n v="2.0383561643835617"/>
    <n v="3384"/>
  </r>
  <r>
    <s v="Ambros Murthwaite"/>
    <s v="Male"/>
    <s v="Procurement"/>
    <n v="46"/>
    <d v="2022-07-16T00:00:00"/>
    <n v="70610"/>
    <x v="1"/>
    <s v="NZ"/>
    <n v="1.1835616438356165"/>
    <n v="1413"/>
  </r>
  <r>
    <s v="Tatum Hush"/>
    <s v="Female"/>
    <s v="Sales"/>
    <n v="28"/>
    <d v="2021-06-10T00:00:00"/>
    <n v="53240"/>
    <x v="1"/>
    <s v="NZ"/>
    <n v="2.2821917808219179"/>
    <n v="1598"/>
  </r>
  <r>
    <s v="Benny Karolovsky"/>
    <s v="Others"/>
    <s v="Finance"/>
    <n v="37"/>
    <d v="2020-11-11T00:00:00"/>
    <n v="115440"/>
    <x v="2"/>
    <s v="NZ"/>
    <n v="2.8602739726027395"/>
    <n v="3464"/>
  </r>
  <r>
    <s v="Hoyt D'Alesco"/>
    <s v="Male"/>
    <s v="Sales"/>
    <n v="32"/>
    <d v="2021-09-26T00:00:00"/>
    <n v="53540"/>
    <x v="1"/>
    <s v="NZ"/>
    <n v="1.9863013698630136"/>
    <n v="1071"/>
  </r>
  <r>
    <s v="Halimeda Kuscha"/>
    <s v="Female"/>
    <s v="Procurement"/>
    <n v="30"/>
    <d v="2022-10-27T00:00:00"/>
    <n v="112570"/>
    <x v="1"/>
    <s v="NZ"/>
    <n v="0.90136986301369859"/>
    <n v="2252"/>
  </r>
  <r>
    <s v="Erin Androsik"/>
    <s v="Male"/>
    <s v="Procurement"/>
    <n v="33"/>
    <d v="2022-05-20T00:00:00"/>
    <n v="48530"/>
    <x v="0"/>
    <s v="NZ"/>
    <n v="1.3397260273972602"/>
    <n v="971"/>
  </r>
  <r>
    <s v="Vic Radolf"/>
    <s v="Female"/>
    <s v="Website"/>
    <n v="24"/>
    <d v="2020-11-13T00:00:00"/>
    <n v="62780"/>
    <x v="1"/>
    <s v="NZ"/>
    <n v="2.8547945205479452"/>
    <n v="1884"/>
  </r>
  <r>
    <s v="William Reeveley"/>
    <s v="Male"/>
    <s v="Website"/>
    <n v="33"/>
    <d v="2021-11-09T00:00:00"/>
    <n v="53870"/>
    <x v="1"/>
    <s v="NZ"/>
    <n v="1.8657534246575342"/>
    <n v="1078"/>
  </r>
  <r>
    <s v="Ewart Laphorn"/>
    <s v="Female"/>
    <s v="HR"/>
    <n v="27"/>
    <d v="2020-10-18T00:00:00"/>
    <n v="119110"/>
    <x v="1"/>
    <s v="NZ"/>
    <n v="2.9260273972602739"/>
    <n v="3574"/>
  </r>
  <r>
    <s v="Bev Lashley"/>
    <s v="Male"/>
    <s v="Website"/>
    <n v="29"/>
    <d v="2020-12-15T00:00:00"/>
    <n v="112110"/>
    <x v="2"/>
    <s v="NZ"/>
    <n v="2.7671232876712328"/>
    <n v="3364"/>
  </r>
  <r>
    <s v="Kath Bletsoe"/>
    <s v="Male"/>
    <s v="Sales"/>
    <n v="25"/>
    <d v="2021-07-06T00:00:00"/>
    <n v="65700"/>
    <x v="1"/>
    <s v="NZ"/>
    <n v="2.2109589041095892"/>
    <n v="1971"/>
  </r>
  <r>
    <s v="Murry Dryburgh"/>
    <s v="Male"/>
    <s v="Website"/>
    <n v="37"/>
    <d v="2022-05-20T00:00:00"/>
    <n v="69070"/>
    <x v="1"/>
    <s v="NZ"/>
    <n v="1.3397260273972602"/>
    <n v="1382"/>
  </r>
  <r>
    <s v="Kaine Padly"/>
    <s v="Male"/>
    <s v="Website"/>
    <n v="20"/>
    <d v="2021-09-20T00:00:00"/>
    <n v="107700"/>
    <x v="1"/>
    <s v="NZ"/>
    <n v="2.0027397260273974"/>
    <n v="3231"/>
  </r>
  <r>
    <s v="Kassi Jonson"/>
    <s v="Female"/>
    <s v="Website"/>
    <n v="32"/>
    <d v="2021-06-07T00:00:00"/>
    <n v="43840"/>
    <x v="0"/>
    <s v="NZ"/>
    <n v="2.2904109589041095"/>
    <n v="1316"/>
  </r>
  <r>
    <s v="Simon Kembery"/>
    <s v="Male"/>
    <s v="Procurement"/>
    <n v="40"/>
    <d v="2021-03-08T00:00:00"/>
    <n v="99750"/>
    <x v="1"/>
    <s v="NZ"/>
    <n v="2.5397260273972604"/>
    <n v="2993"/>
  </r>
  <r>
    <s v="Orton Livick"/>
    <s v="Male"/>
    <s v="Procurement"/>
    <n v="21"/>
    <d v="2020-09-30T00:00:00"/>
    <n v="37920"/>
    <x v="1"/>
    <s v="NZ"/>
    <n v="2.9753424657534246"/>
    <n v="1138"/>
  </r>
  <r>
    <s v="Kelci Walkden"/>
    <s v="Male"/>
    <s v="Procurement"/>
    <n v="21"/>
    <d v="2022-07-20T00:00:00"/>
    <n v="57090"/>
    <x v="1"/>
    <s v="NZ"/>
    <n v="1.1726027397260275"/>
    <n v="1142"/>
  </r>
  <r>
    <s v="Dotty Strutley"/>
    <s v="Female"/>
    <s v="Website"/>
    <n v="31"/>
    <d v="2020-11-10T00:00:00"/>
    <n v="41980"/>
    <x v="1"/>
    <s v="NZ"/>
    <n v="2.8630136986301369"/>
    <n v="1260"/>
  </r>
  <r>
    <s v="Shari McNee"/>
    <s v="Male"/>
    <s v="HR"/>
    <n v="21"/>
    <d v="2021-02-15T00:00:00"/>
    <n v="75880"/>
    <x v="1"/>
    <s v="NZ"/>
    <n v="2.5972602739726027"/>
    <n v="2277"/>
  </r>
  <r>
    <s v="Oby Sorrel"/>
    <s v="Female"/>
    <s v="Finance"/>
    <n v="34"/>
    <d v="2022-04-02T00:00:00"/>
    <n v="58940"/>
    <x v="1"/>
    <s v="NZ"/>
    <n v="1.4712328767123288"/>
    <n v="1179"/>
  </r>
  <r>
    <s v="Husein Augar"/>
    <s v="Female"/>
    <s v="Finance"/>
    <n v="30"/>
    <d v="2021-07-12T00:00:00"/>
    <n v="67910"/>
    <x v="2"/>
    <s v="NZ"/>
    <n v="2.1945205479452055"/>
    <n v="2038"/>
  </r>
  <r>
    <s v="Brien Boise"/>
    <s v="Female"/>
    <s v="Website"/>
    <n v="31"/>
    <d v="2022-04-12T00:00:00"/>
    <n v="58100"/>
    <x v="1"/>
    <s v="NZ"/>
    <n v="1.4438356164383561"/>
    <n v="1162"/>
  </r>
  <r>
    <s v="Esmaria Denecamp"/>
    <s v="Male"/>
    <s v="Finance"/>
    <n v="27"/>
    <d v="2022-01-06T00:00:00"/>
    <n v="48980"/>
    <x v="1"/>
    <s v="NZ"/>
    <n v="1.7068493150684931"/>
    <n v="980"/>
  </r>
  <r>
    <s v="Curtice Advani"/>
    <s v="Others"/>
    <s v="Finance"/>
    <n v="30"/>
    <d v="2022-02-05T00:00:00"/>
    <n v="64000"/>
    <x v="1"/>
    <s v="NZ"/>
    <n v="1.6246575342465754"/>
    <n v="1280"/>
  </r>
  <r>
    <s v="Barr Faughny"/>
    <s v="Female"/>
    <s v="Procurement"/>
    <n v="42"/>
    <d v="2022-08-06T00:00:00"/>
    <n v="75000"/>
    <x v="3"/>
    <s v="NZ"/>
    <n v="1.1260273972602739"/>
    <n v="1500"/>
  </r>
  <r>
    <s v="Merrilee Plenty"/>
    <s v="Female"/>
    <s v="Website"/>
    <n v="40"/>
    <d v="2021-05-21T00:00:00"/>
    <n v="87620"/>
    <x v="1"/>
    <s v="NZ"/>
    <n v="2.3369863013698629"/>
    <n v="2629"/>
  </r>
  <r>
    <s v="Niall Selesnick"/>
    <s v="Female"/>
    <s v="Website"/>
    <n v="29"/>
    <d v="2020-07-11T00:00:00"/>
    <n v="34980"/>
    <x v="1"/>
    <s v="NZ"/>
    <n v="3.1972602739726028"/>
    <n v="1050"/>
  </r>
  <r>
    <s v="Beverie Moffet"/>
    <s v="Female"/>
    <s v="Finance"/>
    <n v="28"/>
    <d v="2020-12-20T00:00:00"/>
    <n v="75970"/>
    <x v="1"/>
    <s v="NZ"/>
    <n v="2.7534246575342465"/>
    <n v="2280"/>
  </r>
  <r>
    <s v="Jehu Rudeforth"/>
    <s v="Female"/>
    <s v="Finance"/>
    <n v="34"/>
    <d v="2022-02-20T00:00:00"/>
    <n v="60130"/>
    <x v="1"/>
    <s v="NZ"/>
    <n v="1.5835616438356164"/>
    <n v="1203"/>
  </r>
  <r>
    <s v="Camilla Castle"/>
    <s v="Female"/>
    <s v="Website"/>
    <n v="33"/>
    <d v="2021-06-27T00:00:00"/>
    <n v="75480"/>
    <x v="4"/>
    <s v="NZ"/>
    <n v="2.2356164383561645"/>
    <n v="2265"/>
  </r>
  <r>
    <s v="Roddy Speechley"/>
    <s v="Male"/>
    <s v="Procurement"/>
    <n v="33"/>
    <d v="2020-11-29T00:00:00"/>
    <n v="115920"/>
    <x v="1"/>
    <s v="NZ"/>
    <n v="2.8109589041095893"/>
    <n v="3478"/>
  </r>
  <r>
    <s v="Gray Seamon"/>
    <s v="Female"/>
    <s v="Sales"/>
    <n v="36"/>
    <d v="2021-10-25T00:00:00"/>
    <n v="78540"/>
    <x v="1"/>
    <s v="NZ"/>
    <n v="1.9068493150684931"/>
    <n v="1571"/>
  </r>
  <r>
    <s v="Madelene Upcott"/>
    <s v="Male"/>
    <s v="Procurement"/>
    <n v="25"/>
    <d v="2022-06-14T00:00:00"/>
    <n v="109190"/>
    <x v="0"/>
    <s v="NZ"/>
    <n v="1.2712328767123289"/>
    <n v="2184"/>
  </r>
  <r>
    <s v="Violante Courtonne"/>
    <s v="Female"/>
    <s v="Sales"/>
    <n v="34"/>
    <d v="2022-06-09T00:00:00"/>
    <n v="49630"/>
    <x v="2"/>
    <s v="NZ"/>
    <n v="1.284931506849315"/>
    <n v="993"/>
  </r>
  <r>
    <s v="Bernie Gorges"/>
    <s v="Female"/>
    <s v="Procurement"/>
    <n v="28"/>
    <d v="2022-03-10T00:00:00"/>
    <n v="99970"/>
    <x v="1"/>
    <s v="NZ"/>
    <n v="1.5342465753424657"/>
    <n v="2000"/>
  </r>
  <r>
    <s v="Torrance Collier"/>
    <s v="Female"/>
    <s v="Website"/>
    <n v="33"/>
    <d v="2020-12-25T00:00:00"/>
    <n v="96140"/>
    <x v="1"/>
    <s v="NZ"/>
    <n v="2.7397260273972601"/>
    <n v="2885"/>
  </r>
  <r>
    <s v="Dyna Doucette"/>
    <s v="Male"/>
    <s v="Procurement"/>
    <n v="31"/>
    <d v="2022-06-12T00:00:00"/>
    <n v="103550"/>
    <x v="1"/>
    <s v="NZ"/>
    <n v="1.2767123287671234"/>
    <n v="2071"/>
  </r>
  <r>
    <s v="Gunar Cockshoot"/>
    <s v="Male"/>
    <s v="Website"/>
    <n v="31"/>
    <d v="2021-11-11T00:00:00"/>
    <n v="48950"/>
    <x v="1"/>
    <s v="NZ"/>
    <n v="1.8602739726027397"/>
    <n v="979"/>
  </r>
  <r>
    <s v="Kaye Crocroft"/>
    <s v="Male"/>
    <s v="Finance"/>
    <n v="24"/>
    <d v="2021-08-28T00:00:00"/>
    <n v="52610"/>
    <x v="2"/>
    <s v="NZ"/>
    <n v="2.0657534246575344"/>
    <n v="1579"/>
  </r>
  <r>
    <s v="Allene Gobbet"/>
    <s v="Female"/>
    <s v="Procurement"/>
    <n v="36"/>
    <d v="2021-11-29T00:00:00"/>
    <n v="78390"/>
    <x v="1"/>
    <s v="NZ"/>
    <n v="1.810958904109589"/>
    <n v="1568"/>
  </r>
  <r>
    <s v="Sibyl Dunkirk"/>
    <s v="Female"/>
    <s v="Finance"/>
    <n v="33"/>
    <d v="2022-09-05T00:00:00"/>
    <n v="86570"/>
    <x v="1"/>
    <s v="NZ"/>
    <n v="1.0438356164383562"/>
    <n v="1732"/>
  </r>
  <r>
    <s v="Agnes Collicott"/>
    <s v="Female"/>
    <s v="Website"/>
    <n v="27"/>
    <d v="2022-05-05T00:00:00"/>
    <n v="83750"/>
    <x v="1"/>
    <s v="NZ"/>
    <n v="1.3808219178082193"/>
    <n v="1675"/>
  </r>
  <r>
    <s v="Leilah Yesinin"/>
    <s v="Female"/>
    <s v="Finance"/>
    <n v="34"/>
    <d v="2021-09-06T00:00:00"/>
    <n v="92450"/>
    <x v="1"/>
    <s v="NZ"/>
    <n v="2.0410958904109591"/>
    <n v="2774"/>
  </r>
  <r>
    <s v="Mollie Hanway"/>
    <s v="Male"/>
    <s v="Website"/>
    <n v="20"/>
    <d v="2020-12-18T00:00:00"/>
    <n v="112650"/>
    <x v="1"/>
    <s v="NZ"/>
    <n v="2.7589041095890412"/>
    <n v="3380"/>
  </r>
  <r>
    <s v="Kellsie Waby"/>
    <s v="Male"/>
    <s v="Procurement"/>
    <n v="20"/>
    <d v="2022-07-02T00:00:00"/>
    <n v="79570"/>
    <x v="1"/>
    <s v="NZ"/>
    <n v="1.2219178082191782"/>
    <n v="1592"/>
  </r>
  <r>
    <s v="Hyacinthie Braybrooke"/>
    <s v="Female"/>
    <s v="Sales"/>
    <n v="20"/>
    <d v="2021-12-07T00:00:00"/>
    <n v="68900"/>
    <x v="2"/>
    <s v="NZ"/>
    <n v="1.789041095890411"/>
    <n v="1378"/>
  </r>
  <r>
    <s v="Van Tuxwell"/>
    <s v="Female"/>
    <s v="Website"/>
    <n v="25"/>
    <d v="2022-05-13T00:00:00"/>
    <n v="80700"/>
    <x v="0"/>
    <s v="NZ"/>
    <n v="1.3589041095890411"/>
    <n v="1614"/>
  </r>
  <r>
    <s v="Lilyan Klimpt"/>
    <s v="Male"/>
    <s v="Procurement"/>
    <n v="19"/>
    <d v="2021-03-22T00:00:00"/>
    <n v="58960"/>
    <x v="1"/>
    <s v="NZ"/>
    <n v="2.5013698630136987"/>
    <n v="1769"/>
  </r>
  <r>
    <s v="Tawnya Tickel"/>
    <s v="Male"/>
    <s v="Website"/>
    <n v="36"/>
    <d v="2020-07-07T00:00:00"/>
    <n v="118840"/>
    <x v="1"/>
    <s v="NZ"/>
    <n v="3.2082191780821918"/>
    <n v="3566"/>
  </r>
  <r>
    <s v="Jan Morforth"/>
    <s v="Male"/>
    <s v="Finance"/>
    <n v="28"/>
    <d v="2020-07-29T00:00:00"/>
    <n v="48170"/>
    <x v="0"/>
    <s v="NZ"/>
    <n v="3.1479452054794521"/>
    <n v="1446"/>
  </r>
  <r>
    <s v="Florinda Crace"/>
    <s v="Female"/>
    <s v="HR"/>
    <n v="32"/>
    <d v="2021-07-23T00:00:00"/>
    <n v="45510"/>
    <x v="1"/>
    <s v="NZ"/>
    <n v="2.1643835616438358"/>
    <n v="1366"/>
  </r>
  <r>
    <s v="Tracy Renad"/>
    <s v="Female"/>
    <s v="Procurement"/>
    <n v="36"/>
    <d v="2020-09-11T00:00:00"/>
    <n v="114890"/>
    <x v="1"/>
    <s v="NZ"/>
    <n v="3.0273972602739727"/>
    <n v="3447"/>
  </r>
  <r>
    <s v="Myer McCory"/>
    <s v="Male"/>
    <s v="Website"/>
    <n v="30"/>
    <d v="2022-10-16T00:00:00"/>
    <n v="69710"/>
    <x v="1"/>
    <s v="NZ"/>
    <n v="0.93150684931506844"/>
    <n v="1395"/>
  </r>
  <r>
    <s v="Bennie Pepis"/>
    <s v="Male"/>
    <s v="Finance"/>
    <n v="36"/>
    <d v="2021-05-17T00:00:00"/>
    <n v="71380"/>
    <x v="1"/>
    <s v="NZ"/>
    <n v="2.3479452054794518"/>
    <n v="2142"/>
  </r>
  <r>
    <s v="Rafaelita Blaksland"/>
    <s v="Female"/>
    <s v="Sales"/>
    <n v="38"/>
    <d v="2021-06-30T00:00:00"/>
    <n v="109160"/>
    <x v="3"/>
    <s v="NZ"/>
    <n v="2.2273972602739724"/>
    <n v="3275"/>
  </r>
  <r>
    <s v="Mahalia Larcher"/>
    <s v="Male"/>
    <s v="Procurement"/>
    <n v="27"/>
    <d v="2022-02-17T00:00:00"/>
    <n v="113280"/>
    <x v="4"/>
    <s v="NZ"/>
    <n v="1.5917808219178082"/>
    <n v="2266"/>
  </r>
  <r>
    <s v="Andria Kimpton"/>
    <s v="Male"/>
    <s v="Website"/>
    <n v="30"/>
    <d v="2021-03-18T00:00:00"/>
    <n v="69120"/>
    <x v="1"/>
    <s v="NZ"/>
    <n v="2.5123287671232877"/>
    <n v="2074"/>
  </r>
  <r>
    <s v="Valentia Etteridge"/>
    <s v="Female"/>
    <s v="HR"/>
    <n v="37"/>
    <d v="2021-09-12T00:00:00"/>
    <n v="118100"/>
    <x v="1"/>
    <s v="NZ"/>
    <n v="2.0246575342465754"/>
    <n v="3543"/>
  </r>
  <r>
    <s v="Virginia McConville"/>
    <s v="Female"/>
    <s v="Procurement"/>
    <n v="22"/>
    <d v="2021-09-11T00:00:00"/>
    <n v="76900"/>
    <x v="0"/>
    <s v="NZ"/>
    <n v="2.0273972602739727"/>
    <n v="2307"/>
  </r>
  <r>
    <s v="Wilone O'Kielt"/>
    <s v="Female"/>
    <s v="Website"/>
    <n v="43"/>
    <d v="2023-04-29T00:00:00"/>
    <n v="114870"/>
    <x v="1"/>
    <s v="NZ"/>
    <n v="0.39726027397260272"/>
    <n v="2298"/>
  </r>
  <r>
    <s v="Madge McCloughen"/>
    <s v="Others"/>
    <s v="Website"/>
    <n v="32"/>
    <d v="2022-08-01T00:00:00"/>
    <n v="91310"/>
    <x v="1"/>
    <s v="NZ"/>
    <n v="1.1397260273972603"/>
    <n v="1827"/>
  </r>
  <r>
    <s v="Janene Hairsine"/>
    <s v="Female"/>
    <s v="Procurement"/>
    <n v="28"/>
    <d v="2021-10-17T00:00:00"/>
    <n v="104770"/>
    <x v="1"/>
    <s v="NZ"/>
    <n v="1.9287671232876713"/>
    <n v="2096"/>
  </r>
  <r>
    <s v="Alta Kaszper"/>
    <s v="Male"/>
    <s v="Sales"/>
    <n v="27"/>
    <d v="2020-10-30T00:00:00"/>
    <n v="54970"/>
    <x v="1"/>
    <s v="NZ"/>
    <n v="2.893150684931507"/>
    <n v="1650"/>
  </r>
  <r>
    <s v="Dennison Crosswaite"/>
    <s v="Others"/>
    <s v="Website"/>
    <n v="26"/>
    <d v="2021-03-16T00:00:00"/>
    <n v="90700"/>
    <x v="0"/>
    <s v="NZ"/>
    <n v="2.5178082191780824"/>
    <n v="2721"/>
  </r>
  <r>
    <s v="Oran Buxcy"/>
    <s v="Female"/>
    <s v="Sales"/>
    <n v="38"/>
    <d v="2021-05-13T00:00:00"/>
    <n v="56870"/>
    <x v="0"/>
    <s v="NZ"/>
    <n v="2.3589041095890413"/>
    <n v="1707"/>
  </r>
  <r>
    <s v="Hinda Label"/>
    <s v="Female"/>
    <s v="Sales"/>
    <n v="25"/>
    <d v="2021-01-09T00:00:00"/>
    <n v="92700"/>
    <x v="1"/>
    <s v="NZ"/>
    <n v="2.6986301369863015"/>
    <n v="2781"/>
  </r>
  <r>
    <s v="Marney O'Breen"/>
    <s v="Female"/>
    <s v="Finance"/>
    <n v="21"/>
    <d v="2021-05-01T00:00:00"/>
    <n v="65920"/>
    <x v="1"/>
    <s v="NZ"/>
    <n v="2.3917808219178083"/>
    <n v="1978"/>
  </r>
  <r>
    <s v="Dell Molloy"/>
    <s v="Male"/>
    <s v="Procurement"/>
    <n v="26"/>
    <d v="2021-01-29T00:00:00"/>
    <n v="47360"/>
    <x v="1"/>
    <s v="NZ"/>
    <n v="2.6438356164383561"/>
    <n v="1421"/>
  </r>
  <r>
    <s v="Mallorie Waber"/>
    <s v="Male"/>
    <s v="Procurement"/>
    <n v="30"/>
    <d v="2022-04-15T00:00:00"/>
    <n v="60570"/>
    <x v="1"/>
    <s v="NZ"/>
    <n v="1.4356164383561645"/>
    <n v="1212"/>
  </r>
  <r>
    <s v="Cherlyn Barter"/>
    <s v="Female"/>
    <s v="Procurement"/>
    <n v="28"/>
    <d v="2022-03-29T00:00:00"/>
    <n v="104120"/>
    <x v="1"/>
    <s v="NZ"/>
    <n v="1.4821917808219178"/>
    <n v="2083"/>
  </r>
  <r>
    <s v="Ches Bonnell"/>
    <s v="Male"/>
    <s v="Website"/>
    <n v="37"/>
    <d v="2021-05-22T00:00:00"/>
    <n v="88050"/>
    <x v="2"/>
    <s v="NZ"/>
    <n v="2.3342465753424659"/>
    <n v="2642"/>
  </r>
  <r>
    <s v="Collin Jagson"/>
    <s v="Male"/>
    <s v="Website"/>
    <n v="24"/>
    <d v="2022-05-05T00:00:00"/>
    <n v="100420"/>
    <x v="1"/>
    <s v="NZ"/>
    <n v="1.3808219178082193"/>
    <n v="2009"/>
  </r>
  <r>
    <s v="Hogan Iles"/>
    <s v="Female"/>
    <s v="Procurement"/>
    <n v="30"/>
    <d v="2022-10-16T00:00:00"/>
    <n v="114180"/>
    <x v="1"/>
    <s v="NZ"/>
    <n v="0.93150684931506844"/>
    <n v="2284"/>
  </r>
  <r>
    <s v="Gretchen Callow"/>
    <s v="Female"/>
    <s v="Website"/>
    <n v="21"/>
    <d v="2022-04-27T00:00:00"/>
    <n v="33920"/>
    <x v="1"/>
    <s v="NZ"/>
    <n v="1.4027397260273973"/>
    <n v="679"/>
  </r>
  <r>
    <s v="Kissiah Maydway"/>
    <s v="Male"/>
    <s v="Procurement"/>
    <n v="23"/>
    <d v="2021-09-01T00:00:00"/>
    <n v="106460"/>
    <x v="1"/>
    <s v="NZ"/>
    <n v="2.0547945205479454"/>
    <n v="3194"/>
  </r>
  <r>
    <s v="Archibald Filliskirk"/>
    <s v="Male"/>
    <s v="Procurement"/>
    <n v="35"/>
    <d v="2022-06-15T00:00:00"/>
    <n v="40400"/>
    <x v="1"/>
    <s v="NZ"/>
    <n v="1.2684931506849315"/>
    <n v="808"/>
  </r>
  <r>
    <s v="Enoch Dowrey"/>
    <s v="Male"/>
    <s v="Finance"/>
    <n v="27"/>
    <d v="2021-02-09T00:00:00"/>
    <n v="91650"/>
    <x v="0"/>
    <s v="NZ"/>
    <n v="2.6136986301369864"/>
    <n v="2750"/>
  </r>
  <r>
    <s v="Bili Sizey"/>
    <s v="Male"/>
    <s v="Sales"/>
    <n v="43"/>
    <d v="2022-02-28T00:00:00"/>
    <n v="36040"/>
    <x v="1"/>
    <s v="NZ"/>
    <n v="1.5616438356164384"/>
    <n v="721"/>
  </r>
  <r>
    <s v="Caro Chappel"/>
    <s v="Female"/>
    <s v="Website"/>
    <n v="40"/>
    <d v="2021-07-04T00:00:00"/>
    <n v="104410"/>
    <x v="1"/>
    <s v="NZ"/>
    <n v="2.2164383561643834"/>
    <n v="3133"/>
  </r>
  <r>
    <s v="Constantino Espley"/>
    <s v="Male"/>
    <s v="Finance"/>
    <n v="30"/>
    <d v="2022-02-14T00:00:00"/>
    <n v="96800"/>
    <x v="1"/>
    <s v="NZ"/>
    <n v="1.6"/>
    <n v="1936"/>
  </r>
  <r>
    <s v="Karlen McCaffrey"/>
    <s v="Female"/>
    <s v="Finance"/>
    <n v="34"/>
    <d v="2021-09-20T00:00:00"/>
    <n v="85000"/>
    <x v="1"/>
    <s v="NZ"/>
    <n v="2.0027397260273974"/>
    <n v="2550"/>
  </r>
  <r>
    <s v="Drusy MacCombe"/>
    <s v="Male"/>
    <s v="Sales"/>
    <n v="28"/>
    <d v="2022-09-16T00:00:00"/>
    <n v="43510"/>
    <x v="4"/>
    <s v="NZ"/>
    <n v="1.0136986301369864"/>
    <n v="871"/>
  </r>
  <r>
    <s v="My Hanscome"/>
    <s v="Male"/>
    <s v="Finance"/>
    <n v="33"/>
    <d v="2021-02-16T00:00:00"/>
    <n v="59430"/>
    <x v="1"/>
    <s v="NZ"/>
    <n v="2.5945205479452054"/>
    <n v="1783"/>
  </r>
  <r>
    <s v="Teressa Udden"/>
    <s v="Female"/>
    <s v="Finance"/>
    <n v="33"/>
    <d v="2020-08-24T00:00:00"/>
    <n v="65360"/>
    <x v="1"/>
    <s v="NZ"/>
    <n v="3.0767123287671234"/>
    <n v="1961"/>
  </r>
  <r>
    <s v="Crissie Cordel"/>
    <s v="Female"/>
    <s v="Procurement"/>
    <n v="32"/>
    <d v="2022-02-19T00:00:00"/>
    <n v="41570"/>
    <x v="1"/>
    <s v="NZ"/>
    <n v="1.5863013698630137"/>
    <n v="832"/>
  </r>
  <r>
    <s v="Elia Cockton"/>
    <s v="Female"/>
    <s v="Website"/>
    <n v="33"/>
    <d v="2021-04-26T00:00:00"/>
    <n v="75280"/>
    <x v="1"/>
    <s v="NZ"/>
    <n v="2.4054794520547946"/>
    <n v="2259"/>
  </r>
  <r>
    <s v="Gigi Bohling"/>
    <s v="Male"/>
    <s v="Sales"/>
    <n v="33"/>
    <d v="2021-07-08T00:00:00"/>
    <n v="74550"/>
    <x v="1"/>
    <s v="NZ"/>
    <n v="2.2054794520547945"/>
    <n v="2237"/>
  </r>
  <r>
    <s v="Ebonee Roxburgh"/>
    <s v="Male"/>
    <s v="Procurement"/>
    <n v="30"/>
    <d v="2022-05-20T00:00:00"/>
    <n v="67950"/>
    <x v="1"/>
    <s v="NZ"/>
    <n v="1.3397260273972602"/>
    <n v="1359"/>
  </r>
  <r>
    <s v="Shayne Stegel"/>
    <s v="Male"/>
    <s v="Finance"/>
    <n v="42"/>
    <d v="2022-06-19T00:00:00"/>
    <n v="70270"/>
    <x v="2"/>
    <s v="NZ"/>
    <n v="1.2575342465753425"/>
    <n v="1406"/>
  </r>
  <r>
    <s v="Zach Polon"/>
    <s v="Male"/>
    <s v="Procurement"/>
    <n v="26"/>
    <d v="2021-08-03T00:00:00"/>
    <n v="53540"/>
    <x v="1"/>
    <s v="NZ"/>
    <n v="2.1342465753424658"/>
    <n v="1607"/>
  </r>
  <r>
    <s v="Deepali Charan"/>
    <s v="Male"/>
    <s v="Website"/>
    <n v="20"/>
    <d v="2020-10-18T00:00:00"/>
    <n v="112650"/>
    <x v="1"/>
    <s v="IND"/>
    <n v="2.9260273972602739"/>
    <n v="3380"/>
  </r>
  <r>
    <s v="Yagna Sujeev"/>
    <s v="Female"/>
    <s v="Website"/>
    <n v="32"/>
    <d v="2021-04-07T00:00:00"/>
    <n v="43840"/>
    <x v="0"/>
    <s v="IND"/>
    <n v="2.4575342465753423"/>
    <n v="1316"/>
  </r>
  <r>
    <s v="Satyendra Venkatadri"/>
    <s v="Male"/>
    <s v="Procurement"/>
    <n v="31"/>
    <d v="2022-04-12T00:00:00"/>
    <n v="103550"/>
    <x v="1"/>
    <s v="IND"/>
    <n v="1.4438356164383561"/>
    <n v="2071"/>
  </r>
  <r>
    <s v="Madhavdas Buhpathi"/>
    <s v="Female"/>
    <s v="HR"/>
    <n v="32"/>
    <d v="2021-05-23T00:00:00"/>
    <n v="45510"/>
    <x v="1"/>
    <s v="IND"/>
    <n v="2.3315068493150686"/>
    <n v="1366"/>
  </r>
  <r>
    <s v="Sahila Chandrasekhar"/>
    <s v="Others"/>
    <s v="Finance"/>
    <n v="37"/>
    <d v="2020-09-11T00:00:00"/>
    <n v="115440"/>
    <x v="2"/>
    <s v="IND"/>
    <n v="3.0273972602739727"/>
    <n v="3464"/>
  </r>
  <r>
    <s v="Mirium Seemantini Shivakumar"/>
    <s v="Female"/>
    <s v="Sales"/>
    <n v="38"/>
    <d v="2021-03-13T00:00:00"/>
    <n v="56870"/>
    <x v="0"/>
    <s v="IND"/>
    <n v="2.526027397260274"/>
    <n v="1707"/>
  </r>
  <r>
    <s v="Purnendu Vijayarangan"/>
    <s v="Female"/>
    <s v="Sales"/>
    <n v="25"/>
    <d v="2020-11-09T00:00:00"/>
    <n v="92700"/>
    <x v="1"/>
    <s v="IND"/>
    <n v="2.8657534246575342"/>
    <n v="2781"/>
  </r>
  <r>
    <s v="Rukma Vinita"/>
    <s v="Others"/>
    <s v="Website"/>
    <n v="32"/>
    <d v="2022-06-01T00:00:00"/>
    <n v="91310"/>
    <x v="1"/>
    <s v="IND"/>
    <n v="1.3068493150684932"/>
    <n v="1827"/>
  </r>
  <r>
    <s v="Yauvani Tarpa"/>
    <s v="Male"/>
    <s v="Sales"/>
    <n v="33"/>
    <d v="2021-05-08T00:00:00"/>
    <n v="74550"/>
    <x v="1"/>
    <s v="IND"/>
    <n v="2.3726027397260272"/>
    <n v="2237"/>
  </r>
  <r>
    <s v="Damayanti Thangavadivelu"/>
    <s v="Male"/>
    <s v="Procurement"/>
    <n v="25"/>
    <d v="2022-04-14T00:00:00"/>
    <n v="109190"/>
    <x v="0"/>
    <s v="IND"/>
    <n v="1.4383561643835616"/>
    <n v="2184"/>
  </r>
  <r>
    <s v="Manjusri Ruchi"/>
    <s v="Female"/>
    <s v="Website"/>
    <n v="40"/>
    <d v="2021-05-04T00:00:00"/>
    <n v="104410"/>
    <x v="1"/>
    <s v="IND"/>
    <n v="2.3835616438356166"/>
    <n v="3133"/>
  </r>
  <r>
    <s v="Mithil Nadkarni"/>
    <s v="Male"/>
    <s v="Finance"/>
    <n v="30"/>
    <d v="2021-12-14T00:00:00"/>
    <n v="96800"/>
    <x v="1"/>
    <s v="IND"/>
    <n v="1.7698630136986302"/>
    <n v="1936"/>
  </r>
  <r>
    <s v="Ardhendu Abhichandra Jayakar"/>
    <s v="Male"/>
    <s v="Finance"/>
    <n v="28"/>
    <d v="2020-05-29T00:00:00"/>
    <n v="48170"/>
    <x v="0"/>
    <s v="IND"/>
    <n v="3.3150684931506849"/>
    <n v="1446"/>
  </r>
  <r>
    <s v="Akbar Sorabhjee"/>
    <s v="Male"/>
    <s v="Procurement"/>
    <n v="21"/>
    <d v="2020-07-30T00:00:00"/>
    <n v="37920"/>
    <x v="1"/>
    <s v="IND"/>
    <n v="3.1452054794520548"/>
    <n v="1138"/>
  </r>
  <r>
    <s v="Bandhula Sathyanna"/>
    <s v="Male"/>
    <s v="Procurement"/>
    <n v="34"/>
    <d v="2022-03-22T00:00:00"/>
    <n v="112650"/>
    <x v="1"/>
    <s v="IND"/>
    <n v="1.5013698630136987"/>
    <n v="2253"/>
  </r>
  <r>
    <s v="Daruka Ghazali"/>
    <s v="Female"/>
    <s v="Sales"/>
    <n v="34"/>
    <d v="2022-04-09T00:00:00"/>
    <n v="49630"/>
    <x v="2"/>
    <s v="IND"/>
    <n v="1.452054794520548"/>
    <n v="993"/>
  </r>
  <r>
    <s v="Heer Pennathur"/>
    <s v="Male"/>
    <s v="Website"/>
    <n v="36"/>
    <d v="2020-05-07T00:00:00"/>
    <n v="118840"/>
    <x v="1"/>
    <s v="IND"/>
    <n v="3.3753424657534246"/>
    <n v="3566"/>
  </r>
  <r>
    <s v="Shekhar Eswara"/>
    <s v="Male"/>
    <s v="Website"/>
    <n v="30"/>
    <d v="2022-08-16T00:00:00"/>
    <n v="69710"/>
    <x v="1"/>
    <s v="IND"/>
    <n v="1.0986301369863014"/>
    <n v="1395"/>
  </r>
  <r>
    <s v="Udyan Lanka"/>
    <s v="Male"/>
    <s v="Procurement"/>
    <n v="20"/>
    <d v="2022-05-02T00:00:00"/>
    <n v="79570"/>
    <x v="1"/>
    <s v="IND"/>
    <n v="1.3890410958904109"/>
    <n v="1592"/>
  </r>
  <r>
    <s v="Shreela Ramasubraman"/>
    <s v="Female"/>
    <s v="Procurement"/>
    <n v="22"/>
    <d v="2021-07-11T00:00:00"/>
    <n v="76900"/>
    <x v="0"/>
    <s v="IND"/>
    <n v="2.1972602739726028"/>
    <n v="2307"/>
  </r>
  <r>
    <s v="Sanchali Shirish"/>
    <s v="Male"/>
    <s v="Sales"/>
    <n v="27"/>
    <d v="2020-08-30T00:00:00"/>
    <n v="54970"/>
    <x v="1"/>
    <s v="IND"/>
    <n v="3.0602739726027397"/>
    <n v="1650"/>
  </r>
  <r>
    <s v="Gangadutt Ragha"/>
    <s v="Male"/>
    <s v="Website"/>
    <n v="37"/>
    <d v="2021-03-22T00:00:00"/>
    <n v="88050"/>
    <x v="2"/>
    <s v="IND"/>
    <n v="2.5013698630136987"/>
    <n v="2642"/>
  </r>
  <r>
    <s v="Waheeda Vasuman"/>
    <s v="Male"/>
    <s v="Sales"/>
    <n v="43"/>
    <d v="2021-12-28T00:00:00"/>
    <n v="36040"/>
    <x v="1"/>
    <s v="IND"/>
    <n v="1.7315068493150685"/>
    <n v="721"/>
  </r>
  <r>
    <s v="Nanak Sapna"/>
    <s v="Female"/>
    <s v="Procurement"/>
    <n v="42"/>
    <d v="2022-06-06T00:00:00"/>
    <n v="75000"/>
    <x v="3"/>
    <s v="IND"/>
    <n v="1.2931506849315069"/>
    <n v="1500"/>
  </r>
  <r>
    <s v="Shobhana Samuel"/>
    <s v="Male"/>
    <s v="Procurement"/>
    <n v="35"/>
    <d v="2022-04-15T00:00:00"/>
    <n v="40400"/>
    <x v="1"/>
    <s v="IND"/>
    <n v="1.4356164383561645"/>
    <n v="808"/>
  </r>
  <r>
    <s v="Amlankusum Rajabhushan"/>
    <s v="Male"/>
    <s v="Website"/>
    <n v="24"/>
    <d v="2022-03-05T00:00:00"/>
    <n v="100420"/>
    <x v="1"/>
    <s v="IND"/>
    <n v="1.547945205479452"/>
    <n v="2009"/>
  </r>
  <r>
    <s v="Pratigya Rema"/>
    <s v="Female"/>
    <s v="Website"/>
    <n v="31"/>
    <d v="2022-02-12T00:00:00"/>
    <n v="58100"/>
    <x v="1"/>
    <s v="IND"/>
    <n v="1.6054794520547946"/>
    <n v="1162"/>
  </r>
  <r>
    <s v="Ramnath Ravuri"/>
    <s v="Female"/>
    <s v="Website"/>
    <n v="44"/>
    <d v="2023-02-28T00:00:00"/>
    <n v="114870"/>
    <x v="1"/>
    <s v="IND"/>
    <n v="0.56164383561643838"/>
    <n v="2298"/>
  </r>
  <r>
    <s v="Prerana Nishita"/>
    <s v="Female"/>
    <s v="Procurement"/>
    <n v="32"/>
    <d v="2021-12-19T00:00:00"/>
    <n v="41570"/>
    <x v="1"/>
    <s v="IND"/>
    <n v="1.7561643835616438"/>
    <n v="832"/>
  </r>
  <r>
    <s v="Makshi Vinutha"/>
    <s v="Female"/>
    <s v="Procurement"/>
    <n v="30"/>
    <d v="2022-08-27T00:00:00"/>
    <n v="112570"/>
    <x v="1"/>
    <s v="IND"/>
    <n v="1.0684931506849316"/>
    <n v="2252"/>
  </r>
  <r>
    <s v="Shiuli Sapna"/>
    <s v="Male"/>
    <s v="Procurement"/>
    <n v="26"/>
    <d v="2020-11-29T00:00:00"/>
    <n v="47360"/>
    <x v="1"/>
    <s v="IND"/>
    <n v="2.8109589041095893"/>
    <n v="1421"/>
  </r>
  <r>
    <s v="Agrata Rajarama"/>
    <s v="Female"/>
    <s v="Finance"/>
    <n v="21"/>
    <d v="2021-03-01T00:00:00"/>
    <n v="65920"/>
    <x v="1"/>
    <s v="IND"/>
    <n v="2.558904109589041"/>
    <n v="1978"/>
  </r>
  <r>
    <s v="Vasu Nandin"/>
    <s v="Female"/>
    <s v="Procurement"/>
    <n v="28"/>
    <d v="2022-01-10T00:00:00"/>
    <n v="99970"/>
    <x v="1"/>
    <s v="IND"/>
    <n v="1.6958904109589041"/>
    <n v="2000"/>
  </r>
  <r>
    <s v="Bhuvan Pals"/>
    <s v="Female"/>
    <s v="Website"/>
    <n v="25"/>
    <d v="2022-03-13T00:00:00"/>
    <n v="80700"/>
    <x v="0"/>
    <s v="IND"/>
    <n v="1.526027397260274"/>
    <n v="1614"/>
  </r>
  <r>
    <s v="Gumwant Veera"/>
    <s v="Male"/>
    <s v="Finance"/>
    <n v="24"/>
    <d v="2021-06-28T00:00:00"/>
    <n v="52610"/>
    <x v="2"/>
    <s v="IND"/>
    <n v="2.2328767123287672"/>
    <n v="1579"/>
  </r>
  <r>
    <s v="Narois Motiwala"/>
    <s v="Male"/>
    <s v="Website"/>
    <n v="29"/>
    <d v="2020-10-15T00:00:00"/>
    <n v="112110"/>
    <x v="2"/>
    <s v="IND"/>
    <n v="2.9342465753424656"/>
    <n v="3364"/>
  </r>
  <r>
    <s v="Anjushri Chandiramani"/>
    <s v="Female"/>
    <s v="HR"/>
    <n v="27"/>
    <d v="2020-08-18T00:00:00"/>
    <n v="119110"/>
    <x v="1"/>
    <s v="IND"/>
    <n v="3.0931506849315067"/>
    <n v="3574"/>
  </r>
  <r>
    <s v="Krishnakanta Vellanki"/>
    <s v="Male"/>
    <s v="Sales"/>
    <n v="22"/>
    <d v="2021-07-07T00:00:00"/>
    <n v="112780"/>
    <x v="0"/>
    <s v="IND"/>
    <n v="2.2082191780821918"/>
    <n v="3384"/>
  </r>
  <r>
    <s v="Dhruv Manjunath"/>
    <s v="Female"/>
    <s v="Procurement"/>
    <n v="36"/>
    <d v="2020-07-11T00:00:00"/>
    <n v="114890"/>
    <x v="1"/>
    <s v="IND"/>
    <n v="3.1972602739726028"/>
    <n v="3447"/>
  </r>
  <r>
    <s v="Vanmala Shriharsha"/>
    <s v="Male"/>
    <s v="Finance"/>
    <n v="27"/>
    <d v="2021-11-06T00:00:00"/>
    <n v="48980"/>
    <x v="1"/>
    <s v="IND"/>
    <n v="1.8739726027397261"/>
    <n v="980"/>
  </r>
  <r>
    <s v="Sameer Shashank Sapra"/>
    <s v="Male"/>
    <s v="HR"/>
    <n v="21"/>
    <d v="2020-12-15T00:00:00"/>
    <n v="75880"/>
    <x v="1"/>
    <s v="IND"/>
    <n v="2.7671232876712328"/>
    <n v="2277"/>
  </r>
  <r>
    <s v="Anumati Shyamari Meherhomji"/>
    <s v="Female"/>
    <s v="Sales"/>
    <n v="28"/>
    <d v="2021-04-10T00:00:00"/>
    <n v="53240"/>
    <x v="1"/>
    <s v="IND"/>
    <n v="2.4493150684931506"/>
    <n v="1598"/>
  </r>
  <r>
    <s v="Tarala Vishaal"/>
    <s v="Female"/>
    <s v="Finance"/>
    <n v="34"/>
    <d v="2021-07-20T00:00:00"/>
    <n v="85000"/>
    <x v="1"/>
    <s v="IND"/>
    <n v="2.1726027397260275"/>
    <n v="2550"/>
  </r>
  <r>
    <s v="Shubhra Potla"/>
    <s v="Female"/>
    <s v="Website"/>
    <n v="21"/>
    <d v="2022-02-27T00:00:00"/>
    <n v="33920"/>
    <x v="1"/>
    <s v="IND"/>
    <n v="1.5643835616438355"/>
    <n v="679"/>
  </r>
  <r>
    <s v="Hemavati Muthiah"/>
    <s v="Female"/>
    <s v="Website"/>
    <n v="33"/>
    <d v="2021-02-26T00:00:00"/>
    <n v="75280"/>
    <x v="1"/>
    <s v="IND"/>
    <n v="2.5671232876712327"/>
    <n v="2259"/>
  </r>
  <r>
    <s v="Krittika Gaekwad"/>
    <s v="Female"/>
    <s v="Finance"/>
    <n v="34"/>
    <d v="2022-02-02T00:00:00"/>
    <n v="58940"/>
    <x v="1"/>
    <s v="IND"/>
    <n v="1.6328767123287671"/>
    <n v="1179"/>
  </r>
  <r>
    <s v="Shevantilal Muppala"/>
    <s v="Female"/>
    <s v="Procurement"/>
    <n v="28"/>
    <d v="2021-08-17T00:00:00"/>
    <n v="104770"/>
    <x v="1"/>
    <s v="IND"/>
    <n v="2.095890410958904"/>
    <n v="3144"/>
  </r>
  <r>
    <s v="Shattesh Utpat"/>
    <s v="Male"/>
    <s v="Procurement"/>
    <n v="21"/>
    <d v="2022-05-20T00:00:00"/>
    <n v="57090"/>
    <x v="1"/>
    <s v="IND"/>
    <n v="1.3397260273972602"/>
    <n v="1142"/>
  </r>
  <r>
    <s v="Kamalakshi Mukundan"/>
    <s v="Male"/>
    <s v="Finance"/>
    <n v="27"/>
    <d v="2020-12-09T00:00:00"/>
    <n v="91650"/>
    <x v="0"/>
    <s v="IND"/>
    <n v="2.7835616438356166"/>
    <n v="2750"/>
  </r>
  <r>
    <s v="Chandana Sannidhi Surnilla"/>
    <s v="Male"/>
    <s v="Finance"/>
    <n v="42"/>
    <d v="2022-04-19T00:00:00"/>
    <n v="70270"/>
    <x v="2"/>
    <s v="IND"/>
    <n v="1.4246575342465753"/>
    <n v="1406"/>
  </r>
  <r>
    <s v="Indu Varada Sumedh"/>
    <s v="Female"/>
    <s v="Finance"/>
    <n v="28"/>
    <d v="2020-10-20T00:00:00"/>
    <n v="75970"/>
    <x v="1"/>
    <s v="IND"/>
    <n v="2.9205479452054797"/>
    <n v="2280"/>
  </r>
  <r>
    <s v="Karuna Pashupathy"/>
    <s v="Others"/>
    <s v="Website"/>
    <n v="27"/>
    <d v="2021-01-16T00:00:00"/>
    <n v="90700"/>
    <x v="0"/>
    <s v="IND"/>
    <n v="2.6794520547945204"/>
    <n v="2721"/>
  </r>
  <r>
    <s v="Mardav Ramaswami"/>
    <s v="Male"/>
    <s v="Procurement"/>
    <n v="30"/>
    <d v="2022-02-15T00:00:00"/>
    <n v="60570"/>
    <x v="1"/>
    <s v="IND"/>
    <n v="1.5972602739726027"/>
    <n v="1212"/>
  </r>
  <r>
    <s v="Sarayu Ragunathan"/>
    <s v="Male"/>
    <s v="Procurement"/>
    <n v="33"/>
    <d v="2020-09-29T00:00:00"/>
    <n v="115920"/>
    <x v="1"/>
    <s v="IND"/>
    <n v="2.978082191780822"/>
    <n v="3478"/>
  </r>
  <r>
    <s v="Kevalkumar Solanki"/>
    <s v="Female"/>
    <s v="Finance"/>
    <n v="33"/>
    <d v="2020-06-24T00:00:00"/>
    <n v="65360"/>
    <x v="1"/>
    <s v="IND"/>
    <n v="3.2438356164383562"/>
    <n v="1961"/>
  </r>
  <r>
    <s v="Upendra Swati"/>
    <s v="Others"/>
    <s v="Finance"/>
    <n v="30"/>
    <d v="2021-12-05T00:00:00"/>
    <n v="64000"/>
    <x v="1"/>
    <s v="IND"/>
    <n v="1.7945205479452055"/>
    <n v="1280"/>
  </r>
  <r>
    <s v="Deepit Ranjana"/>
    <s v="Female"/>
    <s v="Finance"/>
    <n v="34"/>
    <d v="2021-07-06T00:00:00"/>
    <n v="92450"/>
    <x v="1"/>
    <s v="IND"/>
    <n v="2.2109589041095892"/>
    <n v="2774"/>
  </r>
  <r>
    <s v="Amal Nimesh"/>
    <s v="Male"/>
    <s v="Website"/>
    <n v="31"/>
    <d v="2021-09-11T00:00:00"/>
    <n v="48950"/>
    <x v="1"/>
    <s v="IND"/>
    <n v="2.0273972602739727"/>
    <n v="1469"/>
  </r>
  <r>
    <s v="Kunja Prashanta Vibha"/>
    <s v="Female"/>
    <s v="Website"/>
    <n v="27"/>
    <d v="2022-03-05T00:00:00"/>
    <n v="83750"/>
    <x v="1"/>
    <s v="IND"/>
    <n v="1.547945205479452"/>
    <n v="1675"/>
  </r>
  <r>
    <s v="Godavari Veena"/>
    <s v="Female"/>
    <s v="Website"/>
    <n v="40"/>
    <d v="2021-03-21T00:00:00"/>
    <n v="87620"/>
    <x v="1"/>
    <s v="IND"/>
    <n v="2.504109589041096"/>
    <n v="2629"/>
  </r>
  <r>
    <s v="Devasree Fullara Saurin"/>
    <s v="Female"/>
    <s v="Sales"/>
    <n v="20"/>
    <d v="2021-10-07T00:00:00"/>
    <n v="68900"/>
    <x v="2"/>
    <s v="IND"/>
    <n v="1.9561643835616438"/>
    <n v="1378"/>
  </r>
  <r>
    <s v="Geena Raghavanpillai"/>
    <s v="Male"/>
    <s v="Sales"/>
    <n v="32"/>
    <d v="2021-07-26T00:00:00"/>
    <n v="53540"/>
    <x v="1"/>
    <s v="IND"/>
    <n v="2.1561643835616437"/>
    <n v="1607"/>
  </r>
  <r>
    <s v="Rupak Mehra"/>
    <s v="Male"/>
    <s v="Sales"/>
    <n v="28"/>
    <d v="2022-07-16T00:00:00"/>
    <n v="43510"/>
    <x v="4"/>
    <s v="IND"/>
    <n v="1.1835616438356165"/>
    <n v="871"/>
  </r>
  <r>
    <s v="Sawini Chandan"/>
    <s v="Female"/>
    <s v="Sales"/>
    <n v="38"/>
    <d v="2021-04-30T00:00:00"/>
    <n v="109160"/>
    <x v="3"/>
    <s v="IND"/>
    <n v="2.3945205479452056"/>
    <n v="3275"/>
  </r>
  <r>
    <s v="Baruna Ogale"/>
    <s v="Male"/>
    <s v="Procurement"/>
    <n v="40"/>
    <d v="2021-01-08T00:00:00"/>
    <n v="99750"/>
    <x v="1"/>
    <s v="IND"/>
    <n v="2.7013698630136984"/>
    <n v="2993"/>
  </r>
  <r>
    <s v="Jagajeet Viraj"/>
    <s v="Female"/>
    <s v="Website"/>
    <n v="31"/>
    <d v="2020-09-10T00:00:00"/>
    <n v="41980"/>
    <x v="1"/>
    <s v="IND"/>
    <n v="3.0301369863013701"/>
    <n v="1260"/>
  </r>
  <r>
    <s v="Kulbhushan Moorthy"/>
    <s v="Male"/>
    <s v="Finance"/>
    <n v="36"/>
    <d v="2021-03-17T00:00:00"/>
    <n v="71380"/>
    <x v="1"/>
    <s v="IND"/>
    <n v="2.515068493150685"/>
    <n v="2142"/>
  </r>
  <r>
    <s v="Ilesh Dasgupta"/>
    <s v="Male"/>
    <s v="Procurement"/>
    <n v="27"/>
    <d v="2021-12-17T00:00:00"/>
    <n v="113280"/>
    <x v="4"/>
    <s v="IND"/>
    <n v="1.7616438356164383"/>
    <n v="2266"/>
  </r>
  <r>
    <s v="Madhumati Gazala Soumitra"/>
    <s v="Female"/>
    <s v="Finance"/>
    <n v="33"/>
    <d v="2022-07-05T00:00:00"/>
    <n v="86570"/>
    <x v="1"/>
    <s v="IND"/>
    <n v="1.2136986301369863"/>
    <n v="1732"/>
  </r>
  <r>
    <s v="Chitrasen Laul"/>
    <s v="Male"/>
    <s v="Procurement"/>
    <n v="26"/>
    <d v="2021-06-03T00:00:00"/>
    <n v="53540"/>
    <x v="1"/>
    <s v="IND"/>
    <n v="2.3013698630136985"/>
    <n v="1607"/>
  </r>
  <r>
    <s v="Jaishree Atasi Yavatkar"/>
    <s v="Male"/>
    <s v="Website"/>
    <n v="37"/>
    <d v="2022-03-20T00:00:00"/>
    <n v="69070"/>
    <x v="1"/>
    <s v="IND"/>
    <n v="1.5068493150684932"/>
    <n v="1382"/>
  </r>
  <r>
    <s v="Kantimoy Pritish"/>
    <s v="Female"/>
    <s v="Finance"/>
    <n v="30"/>
    <d v="2021-05-12T00:00:00"/>
    <n v="67910"/>
    <x v="2"/>
    <s v="IND"/>
    <n v="2.3616438356164382"/>
    <n v="2038"/>
  </r>
  <r>
    <s v="Rameshwari Chikodi"/>
    <s v="Male"/>
    <s v="Website"/>
    <n v="30"/>
    <d v="2021-01-18T00:00:00"/>
    <n v="69120"/>
    <x v="1"/>
    <s v="IND"/>
    <n v="2.6739726027397261"/>
    <n v="2074"/>
  </r>
  <r>
    <s v="Lalit Kothari"/>
    <s v="Female"/>
    <s v="Finance"/>
    <n v="34"/>
    <d v="2021-12-20T00:00:00"/>
    <n v="60130"/>
    <x v="1"/>
    <s v="IND"/>
    <n v="1.7534246575342465"/>
    <n v="1203"/>
  </r>
  <r>
    <s v="Sahas Sanabhi Shrikant"/>
    <s v="Male"/>
    <s v="Procurement"/>
    <n v="23"/>
    <d v="2021-07-01T00:00:00"/>
    <n v="106460"/>
    <x v="1"/>
    <s v="IND"/>
    <n v="2.2246575342465755"/>
    <n v="3194"/>
  </r>
  <r>
    <s v="Kaishori Harathi Kateel"/>
    <s v="Female"/>
    <s v="HR"/>
    <n v="37"/>
    <d v="2021-07-12T00:00:00"/>
    <n v="118100"/>
    <x v="1"/>
    <s v="IND"/>
    <n v="2.1945205479452055"/>
    <n v="3543"/>
  </r>
  <r>
    <s v="Rushil Kripa"/>
    <s v="Female"/>
    <s v="Procurement"/>
    <n v="36"/>
    <d v="2021-09-29T00:00:00"/>
    <n v="78390"/>
    <x v="1"/>
    <s v="IND"/>
    <n v="1.978082191780822"/>
    <n v="1568"/>
  </r>
  <r>
    <s v="Sarojini Naueshwara"/>
    <s v="Female"/>
    <s v="Procurement"/>
    <n v="30"/>
    <d v="2022-08-16T00:00:00"/>
    <n v="114180"/>
    <x v="1"/>
    <s v="IND"/>
    <n v="1.0986301369863014"/>
    <n v="2284"/>
  </r>
  <r>
    <s v="Sartaj Probal"/>
    <s v="Female"/>
    <s v="Procurement"/>
    <n v="28"/>
    <d v="2022-01-29T00:00:00"/>
    <n v="104120"/>
    <x v="1"/>
    <s v="IND"/>
    <n v="1.6438356164383561"/>
    <n v="2083"/>
  </r>
  <r>
    <s v="Mahindra Sreedharan"/>
    <s v="Male"/>
    <s v="Procurement"/>
    <n v="30"/>
    <d v="2022-03-20T00:00:00"/>
    <n v="67950"/>
    <x v="1"/>
    <s v="IND"/>
    <n v="1.5068493150684932"/>
    <n v="1359"/>
  </r>
  <r>
    <s v="Suchira Bhanupriya Tapti"/>
    <s v="Female"/>
    <s v="Website"/>
    <n v="29"/>
    <d v="2020-05-11T00:00:00"/>
    <n v="34980"/>
    <x v="1"/>
    <s v="IND"/>
    <n v="3.3643835616438356"/>
    <n v="1050"/>
  </r>
  <r>
    <s v="Fullara Sushanti Mokate"/>
    <s v="Female"/>
    <s v="Website"/>
    <n v="24"/>
    <d v="2020-09-13T00:00:00"/>
    <n v="62780"/>
    <x v="1"/>
    <s v="IND"/>
    <n v="3.021917808219178"/>
    <n v="1884"/>
  </r>
  <r>
    <s v="Hridaynath Tendulkar"/>
    <s v="Male"/>
    <s v="Website"/>
    <n v="20"/>
    <d v="2021-07-20T00:00:00"/>
    <n v="107700"/>
    <x v="1"/>
    <s v="IND"/>
    <n v="2.1726027397260275"/>
    <n v="3231"/>
  </r>
  <r>
    <s v="Abhaya Priyavardhan"/>
    <s v="Male"/>
    <s v="Sales"/>
    <n v="25"/>
    <d v="2021-05-06T00:00:00"/>
    <n v="65700"/>
    <x v="1"/>
    <s v="IND"/>
    <n v="2.3780821917808219"/>
    <n v="1971"/>
  </r>
  <r>
    <s v="Ayog Chakrabarti"/>
    <s v="Female"/>
    <s v="Website"/>
    <n v="33"/>
    <d v="2021-04-27T00:00:00"/>
    <n v="75480"/>
    <x v="4"/>
    <s v="IND"/>
    <n v="2.4027397260273973"/>
    <n v="2265"/>
  </r>
  <r>
    <s v="Pragya Nilufar"/>
    <s v="Male"/>
    <s v="Website"/>
    <n v="33"/>
    <d v="2021-09-09T00:00:00"/>
    <n v="53870"/>
    <x v="1"/>
    <s v="IND"/>
    <n v="2.032876712328767"/>
    <n v="1617"/>
  </r>
  <r>
    <s v="Shulabh Qutub Sundaramoorthy"/>
    <s v="Female"/>
    <s v="Sales"/>
    <n v="36"/>
    <d v="2021-08-25T00:00:00"/>
    <n v="78540"/>
    <x v="1"/>
    <s v="IND"/>
    <n v="2.0739726027397261"/>
    <n v="2357"/>
  </r>
  <r>
    <s v="Vinanti Choudhari"/>
    <s v="Male"/>
    <s v="Procurement"/>
    <n v="19"/>
    <d v="2021-01-22T00:00:00"/>
    <n v="58960"/>
    <x v="1"/>
    <s v="IND"/>
    <n v="2.6630136986301371"/>
    <n v="1769"/>
  </r>
  <r>
    <s v="Ranajay Kailashnath Richa"/>
    <s v="Male"/>
    <s v="Procurement"/>
    <n v="46"/>
    <d v="2022-05-16T00:00:00"/>
    <n v="70610"/>
    <x v="1"/>
    <s v="IND"/>
    <n v="1.3506849315068492"/>
    <n v="1413"/>
  </r>
  <r>
    <s v="Asija Pothireddy"/>
    <s v="Male"/>
    <s v="Finance"/>
    <n v="33"/>
    <d v="2020-12-16T00:00:00"/>
    <n v="59430"/>
    <x v="1"/>
    <s v="IND"/>
    <n v="2.7643835616438355"/>
    <n v="1783"/>
  </r>
  <r>
    <s v="Piyali Mahanthapa"/>
    <s v="Male"/>
    <s v="Procurement"/>
    <n v="33"/>
    <d v="2022-03-20T00:00:00"/>
    <n v="48530"/>
    <x v="0"/>
    <s v="IND"/>
    <n v="1.5068493150684932"/>
    <n v="971"/>
  </r>
  <r>
    <s v="Sukhdev Nageshwar"/>
    <s v="Female"/>
    <s v="Website"/>
    <n v="33"/>
    <d v="2020-10-25T00:00:00"/>
    <n v="96140"/>
    <x v="1"/>
    <s v="IND"/>
    <n v="2.9068493150684933"/>
    <n v="28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380C18-B3DD-4071-9AFD-041E902DEE4F}" name="PivotTable4" cacheId="0" dataOnRows="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6:E11"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3">
    <i>
      <x/>
    </i>
    <i>
      <x v="1"/>
    </i>
    <i t="grand">
      <x/>
    </i>
  </colItems>
  <dataFields count="4">
    <dataField name="Count of Name" fld="1" subtotal="count" baseField="0" baseItem="0"/>
    <dataField name="Average of Tuneru" fld="4" subtotal="average" baseField="0" baseItem="0" numFmtId="2"/>
    <dataField name="Average of Salary" fld="3" subtotal="average" baseField="0" baseItem="0" numFmtId="164"/>
    <dataField name="Average of Age" fld="2" subtotal="average" baseField="0" baseItem="0" numFmtId="1"/>
  </dataFields>
  <pivotHierarchies count="18">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F99229-469B-487D-9C3D-D0CFD031B881}"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Rating">
  <location ref="A3:C9" firstHeaderRow="0" firstDataRow="1" firstDataCol="1"/>
  <pivotFields count="10">
    <pivotField dataField="1" showAll="0"/>
    <pivotField showAll="0"/>
    <pivotField showAll="0"/>
    <pivotField showAll="0"/>
    <pivotField numFmtId="14" showAll="0"/>
    <pivotField dataField="1" numFmtId="165" showAll="0"/>
    <pivotField axis="axisRow" showAll="0">
      <items count="6">
        <item x="3"/>
        <item x="0"/>
        <item x="1"/>
        <item x="2"/>
        <item x="4"/>
        <item t="default"/>
      </items>
    </pivotField>
    <pivotField showAll="0"/>
    <pivotField numFmtId="2" showAll="0"/>
    <pivotField numFmtId="165" showAll="0"/>
  </pivotFields>
  <rowFields count="1">
    <field x="6"/>
  </rowFields>
  <rowItems count="6">
    <i>
      <x/>
    </i>
    <i>
      <x v="1"/>
    </i>
    <i>
      <x v="2"/>
    </i>
    <i>
      <x v="3"/>
    </i>
    <i>
      <x v="4"/>
    </i>
    <i t="grand">
      <x/>
    </i>
  </rowItems>
  <colFields count="1">
    <field x="-2"/>
  </colFields>
  <colItems count="2">
    <i>
      <x/>
    </i>
    <i i="1">
      <x v="1"/>
    </i>
  </colItems>
  <dataFields count="2">
    <dataField name="Count of Name" fld="0" subtotal="count" baseField="0" baseItem="0"/>
    <dataField name="Average of Salary" fld="5" subtotal="average" baseField="0" baseItem="0" numFmtId="44"/>
  </dataFields>
  <formats count="4">
    <format dxfId="3">
      <pivotArea collapsedLevelsAreSubtotals="1" fieldPosition="0">
        <references count="2">
          <reference field="4294967294" count="1" selected="0">
            <x v="1"/>
          </reference>
          <reference field="6" count="1">
            <x v="2"/>
          </reference>
        </references>
      </pivotArea>
    </format>
    <format dxfId="2">
      <pivotArea collapsedLevelsAreSubtotals="1" fieldPosition="0">
        <references count="2">
          <reference field="4294967294" count="1" selected="0">
            <x v="1"/>
          </reference>
          <reference field="6" count="1">
            <x v="4"/>
          </reference>
        </references>
      </pivotArea>
    </format>
    <format dxfId="1">
      <pivotArea field="6" grandRow="1" outline="0" collapsedLevelsAreSubtotals="1" axis="axisRow" fieldPosition="0">
        <references count="1">
          <reference field="4294967294" count="1" selected="0">
            <x v="1"/>
          </reference>
        </references>
      </pivotArea>
    </format>
    <format dxfId="0">
      <pivotArea outline="0" collapsedLevelsAreSubtotals="1" fieldPosition="0">
        <references count="1">
          <reference field="4294967294" count="1" selected="0">
            <x v="1"/>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4323883-327C-4EA8-957E-CD043AF17ED4}" autoFormatId="16" applyNumberFormats="0" applyBorderFormats="0" applyFontFormats="0" applyPatternFormats="0" applyAlignmentFormats="0" applyWidthHeightFormats="0">
  <queryTableRefresh nextId="12" unboundColumnsRight="2">
    <queryTableFields count="10">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4ACB652-6C85-45B6-980D-B8EF9BA594CC}" sourceName="[Staff].[Country]">
  <pivotTables>
    <pivotTable tabId="18" name="PivotTable4"/>
  </pivotTables>
  <data>
    <olap pivotCacheId="116958075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I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EC810D-8189-42A7-8FB6-147EA6D0034B}" cache="Slicer_Country" caption="Country" level="1" rowHeight="241300"/>
</slicers>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88A7E8-F537-4F6F-94A8-C71FF41AEC66}" name="Table3" displayName="Table3" ref="B3:H95" totalsRowShown="0">
  <autoFilter ref="B3:H95" xr:uid="{2488A7E8-F537-4F6F-94A8-C71FF41AEC66}"/>
  <tableColumns count="7">
    <tableColumn id="1" xr3:uid="{92F30062-70ED-48EF-AAF3-E4B5BD766805}" name="Name"/>
    <tableColumn id="2" xr3:uid="{FABA85CC-6C84-4EA9-B683-4C6DEDF84E2C}" name="Gender"/>
    <tableColumn id="3" xr3:uid="{77B2E13F-4A78-407A-99FF-77DF22AAFD42}" name="Age" dataDxfId="25"/>
    <tableColumn id="4" xr3:uid="{4D05F2B8-8C76-4BCC-B646-F2710537E317}" name="Rating"/>
    <tableColumn id="5" xr3:uid="{DC96DAD4-CA3C-4C9C-A437-33EC17C97DD0}" name="Date Joined" dataDxfId="24"/>
    <tableColumn id="6" xr3:uid="{E5F8C9DB-9CE3-493C-9A9D-661510966F95}" name="Department"/>
    <tableColumn id="7" xr3:uid="{D2017278-92E4-462B-8EBA-A8EAA2FD64BF}" name="Salary"/>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D9E530-F14A-4457-8E18-112F2E9EB6C7}" name="Table2" displayName="Table2" ref="B5:H97" totalsRowCount="1">
  <autoFilter ref="B5:H96" xr:uid="{2CD9E530-F14A-4457-8E18-112F2E9EB6C7}"/>
  <tableColumns count="7">
    <tableColumn id="1" xr3:uid="{4A97DA39-1284-40E8-A421-5D581A53FDDC}" name="Name" totalsRowLabel="Total"/>
    <tableColumn id="2" xr3:uid="{FB6636C3-9BF2-483F-94E7-C18A2C86C7D1}" name="Gender"/>
    <tableColumn id="3" xr3:uid="{63D85D35-EE84-4B0B-BCED-8F9272919BE2}" name="Department"/>
    <tableColumn id="4" xr3:uid="{5CBE705F-5E6E-4569-9F5C-6D1F9E1E9381}" name="Age" totalsRowFunction="average"/>
    <tableColumn id="5" xr3:uid="{D95EFCE1-725A-48B2-BFE6-4E8792E1FCC9}" name="Date Joined"/>
    <tableColumn id="6" xr3:uid="{DE2E3CDA-F146-4E59-943E-1C9384702767}" name="Salary" totalsRowFunction="average" dataDxfId="23" totalsRowDxfId="22"/>
    <tableColumn id="7" xr3:uid="{C20E9B81-F72E-4E48-A765-A46BC9D4A735}" name="Rating" totalsRowFunction="cou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63B9E8-466E-4550-9C49-336D40EC2A43}" name="Table2_3" displayName="Table2_3" ref="A1:G92" totalsRowShown="0">
  <autoFilter ref="A1:G92" xr:uid="{3F63B9E8-466E-4550-9C49-336D40EC2A43}"/>
  <tableColumns count="7">
    <tableColumn id="1" xr3:uid="{6773779F-ED94-4B95-96AB-7A940973260F}" name="Name" dataDxfId="21"/>
    <tableColumn id="2" xr3:uid="{6CA445FD-9EE1-4EA0-B183-554AF1D21C42}" name="Gender" dataDxfId="20"/>
    <tableColumn id="3" xr3:uid="{FC87C8F7-0DF6-44CE-9615-95295EB8B64D}" name="Department" dataDxfId="19"/>
    <tableColumn id="4" xr3:uid="{4350989A-A097-4C53-9AF3-9AC85962FBC5}" name="Age"/>
    <tableColumn id="5" xr3:uid="{2B3CF260-F613-4331-9EF3-9F4295029404}" name="Date Joined" dataDxfId="18"/>
    <tableColumn id="6" xr3:uid="{691A96AD-792E-4AAC-B032-36EB6BD9CE90}" name="Salary"/>
    <tableColumn id="7" xr3:uid="{615D5E9C-EC73-4451-AB12-6D6CAE704131}" name="Rating" dataDxfId="1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5FE616-A049-4827-AEFC-0DBD76F8DA30}" name="Table3__3" displayName="Table3__3" ref="A1:G93" totalsRowShown="0">
  <autoFilter ref="A1:G93" xr:uid="{785FE616-A049-4827-AEFC-0DBD76F8DA30}"/>
  <tableColumns count="7">
    <tableColumn id="1" xr3:uid="{3229DF91-7B5C-4B10-81F8-E716C7F0FE74}" name="Name" dataDxfId="16"/>
    <tableColumn id="2" xr3:uid="{1C6B3685-079B-4CBD-8135-FFECA4687CFA}" name="Gender" dataDxfId="15"/>
    <tableColumn id="3" xr3:uid="{ABEC0B12-2B25-4BEA-9A28-62154E532C56}" name="Age" dataDxfId="14"/>
    <tableColumn id="4" xr3:uid="{39F9EBE0-03B3-4E36-BDBF-DCA1CA3ADFF6}" name="Rating" dataDxfId="13"/>
    <tableColumn id="5" xr3:uid="{ABF9ECD3-827A-475F-BF13-FE847CDB198B}" name="Date Joined" dataDxfId="12"/>
    <tableColumn id="6" xr3:uid="{357C10E1-D57D-476F-ACCC-A1EDB72F308F}" name="Department" dataDxfId="11"/>
    <tableColumn id="7" xr3:uid="{1D8977AE-C78D-4E56-BE0E-34EC5CC196E1}" name="Salary"/>
  </tableColumns>
  <tableStyleInfo name="TableStyleMedium1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93F0565-3339-4DE3-8D18-932198253871}" name="Staff" displayName="Staff" ref="B4:K187" tableType="queryTable" totalsRowShown="0">
  <autoFilter ref="B4:K187" xr:uid="{593F0565-3339-4DE3-8D18-932198253871}"/>
  <tableColumns count="10">
    <tableColumn id="1" xr3:uid="{8568F5C5-1A79-402D-BEF7-6E8FAE0A2B7E}" uniqueName="1" name="Name" queryTableFieldId="1" dataDxfId="10"/>
    <tableColumn id="2" xr3:uid="{C228B1E9-069D-4873-95FA-AC0D6C6BC7E4}" uniqueName="2" name="Gender" queryTableFieldId="2" dataDxfId="9"/>
    <tableColumn id="3" xr3:uid="{29DEF735-54BC-480D-A8E1-B667D835DA49}" uniqueName="3" name="Department" queryTableFieldId="3" dataDxfId="8"/>
    <tableColumn id="4" xr3:uid="{1BE5004E-29A3-4FB9-82FE-C177F0B4AC85}" uniqueName="4" name="Age" queryTableFieldId="4"/>
    <tableColumn id="5" xr3:uid="{4B0A7342-6F66-41AE-8657-A57161935647}" uniqueName="5" name="Date Joined" queryTableFieldId="5" dataDxfId="7"/>
    <tableColumn id="6" xr3:uid="{EB9C8B40-D580-425F-8858-A5BB418B7C4F}" uniqueName="6" name="Salary" queryTableFieldId="6" dataDxfId="6" dataCellStyle="Currency"/>
    <tableColumn id="7" xr3:uid="{2934CC58-AECD-4E85-A8D4-6E7C186696EF}" uniqueName="7" name="Rating" queryTableFieldId="7"/>
    <tableColumn id="8" xr3:uid="{8D50FFFC-A2C4-455B-BCE5-5C93B0676DA6}" uniqueName="8" name="Country" queryTableFieldId="8"/>
    <tableColumn id="9" xr3:uid="{CA67B482-16E7-4021-AD6B-D6C6C59B457D}" uniqueName="9" name="Tuneru" queryTableFieldId="9" dataDxfId="5">
      <calculatedColumnFormula>(TODAY()-Staff[[#This Row],[Date Joined]])/365</calculatedColumnFormula>
    </tableColumn>
    <tableColumn id="11" xr3:uid="{353272EC-185C-4E41-9F7F-CBB5FAF0CEEB}" uniqueName="11" name="Bonus" queryTableFieldId="11" dataDxfId="4" dataCellStyle="Currency">
      <calculatedColumnFormula>ROUNDUP(IF(Staff[[#This Row],[Tuneru]]&gt;2,3%,2%)*Staff[[#This Row],[Salary]],0)</calculatedColumnFormula>
    </tableColumn>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5"/>
  <sheetViews>
    <sheetView showGridLines="0" workbookViewId="0">
      <selection activeCell="L6" sqref="L6"/>
    </sheetView>
  </sheetViews>
  <sheetFormatPr defaultRowHeight="15" x14ac:dyDescent="0.25"/>
  <cols>
    <col min="1" max="1" width="1.7109375" customWidth="1"/>
    <col min="2" max="2" width="3.7109375" customWidth="1"/>
    <col min="7" max="7" width="10.140625" bestFit="1" customWidth="1"/>
    <col min="8" max="8" width="9.140625"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v>112780</v>
      </c>
      <c r="I6" t="s">
        <v>13</v>
      </c>
    </row>
    <row r="7" spans="1:9" x14ac:dyDescent="0.25">
      <c r="C7" t="s">
        <v>70</v>
      </c>
      <c r="D7" t="s">
        <v>15</v>
      </c>
      <c r="E7" t="s">
        <v>9</v>
      </c>
      <c r="F7">
        <v>46</v>
      </c>
      <c r="G7" s="4">
        <v>44758</v>
      </c>
      <c r="H7">
        <v>70610</v>
      </c>
      <c r="I7" t="s">
        <v>16</v>
      </c>
    </row>
    <row r="8" spans="1:9" x14ac:dyDescent="0.25">
      <c r="C8" t="s">
        <v>75</v>
      </c>
      <c r="D8" t="s">
        <v>8</v>
      </c>
      <c r="E8" t="s">
        <v>19</v>
      </c>
      <c r="F8">
        <v>28</v>
      </c>
      <c r="G8" s="4">
        <v>44357</v>
      </c>
      <c r="H8">
        <v>53240</v>
      </c>
      <c r="I8" t="s">
        <v>16</v>
      </c>
    </row>
    <row r="9" spans="1:9" x14ac:dyDescent="0.25">
      <c r="C9" t="s">
        <v>49</v>
      </c>
      <c r="E9" t="s">
        <v>21</v>
      </c>
      <c r="F9">
        <v>37</v>
      </c>
      <c r="G9" s="4">
        <v>44146</v>
      </c>
      <c r="H9">
        <v>115440</v>
      </c>
      <c r="I9" t="s">
        <v>24</v>
      </c>
    </row>
    <row r="10" spans="1:9" x14ac:dyDescent="0.25">
      <c r="C10" t="s">
        <v>65</v>
      </c>
      <c r="D10" t="s">
        <v>15</v>
      </c>
      <c r="E10" t="s">
        <v>19</v>
      </c>
      <c r="F10">
        <v>32</v>
      </c>
      <c r="G10" s="4">
        <v>44465</v>
      </c>
      <c r="H10">
        <v>53540</v>
      </c>
      <c r="I10" t="s">
        <v>16</v>
      </c>
    </row>
    <row r="11" spans="1:9" x14ac:dyDescent="0.25">
      <c r="C11" t="s">
        <v>81</v>
      </c>
      <c r="D11" t="s">
        <v>8</v>
      </c>
      <c r="E11" t="s">
        <v>9</v>
      </c>
      <c r="F11">
        <v>30</v>
      </c>
      <c r="G11" s="4">
        <v>44861</v>
      </c>
      <c r="H11">
        <v>112570</v>
      </c>
      <c r="I11" t="s">
        <v>16</v>
      </c>
    </row>
    <row r="12" spans="1:9" x14ac:dyDescent="0.25">
      <c r="C12" t="s">
        <v>51</v>
      </c>
      <c r="D12" t="s">
        <v>15</v>
      </c>
      <c r="E12" t="s">
        <v>9</v>
      </c>
      <c r="F12">
        <v>33</v>
      </c>
      <c r="G12" s="4">
        <v>44701</v>
      </c>
      <c r="H12">
        <v>48530</v>
      </c>
      <c r="I12" t="s">
        <v>13</v>
      </c>
    </row>
    <row r="13" spans="1:9" x14ac:dyDescent="0.25">
      <c r="C13" t="s">
        <v>61</v>
      </c>
      <c r="D13" t="s">
        <v>8</v>
      </c>
      <c r="E13" t="s">
        <v>12</v>
      </c>
      <c r="F13">
        <v>24</v>
      </c>
      <c r="G13" s="4">
        <v>44148</v>
      </c>
      <c r="H13">
        <v>62780</v>
      </c>
      <c r="I13" t="s">
        <v>16</v>
      </c>
    </row>
    <row r="14" spans="1:9" x14ac:dyDescent="0.25">
      <c r="C14" t="s">
        <v>82</v>
      </c>
      <c r="D14" t="s">
        <v>15</v>
      </c>
      <c r="E14" t="s">
        <v>12</v>
      </c>
      <c r="F14">
        <v>33</v>
      </c>
      <c r="G14" s="4">
        <v>44509</v>
      </c>
      <c r="H14">
        <v>53870</v>
      </c>
      <c r="I14" t="s">
        <v>16</v>
      </c>
    </row>
    <row r="15" spans="1:9" x14ac:dyDescent="0.25">
      <c r="C15" t="s">
        <v>60</v>
      </c>
      <c r="D15" t="s">
        <v>8</v>
      </c>
      <c r="E15" t="s">
        <v>56</v>
      </c>
      <c r="F15">
        <v>27</v>
      </c>
      <c r="G15" s="4">
        <v>44122</v>
      </c>
      <c r="H15">
        <v>119110</v>
      </c>
      <c r="I15" t="s">
        <v>16</v>
      </c>
    </row>
    <row r="16" spans="1:9" x14ac:dyDescent="0.25">
      <c r="C16" t="s">
        <v>87</v>
      </c>
      <c r="D16" t="s">
        <v>15</v>
      </c>
      <c r="E16" t="s">
        <v>12</v>
      </c>
      <c r="F16">
        <v>29</v>
      </c>
      <c r="G16" s="4">
        <v>44180</v>
      </c>
      <c r="H16">
        <v>112110</v>
      </c>
      <c r="I16" t="s">
        <v>24</v>
      </c>
    </row>
    <row r="17" spans="3:9" x14ac:dyDescent="0.25">
      <c r="C17" t="s">
        <v>76</v>
      </c>
      <c r="D17" t="s">
        <v>15</v>
      </c>
      <c r="E17" t="s">
        <v>19</v>
      </c>
      <c r="F17">
        <v>25</v>
      </c>
      <c r="G17" s="4">
        <v>44383</v>
      </c>
      <c r="H17">
        <v>65700</v>
      </c>
      <c r="I17" t="s">
        <v>16</v>
      </c>
    </row>
    <row r="18" spans="3:9" x14ac:dyDescent="0.25">
      <c r="C18" t="s">
        <v>97</v>
      </c>
      <c r="D18" t="s">
        <v>15</v>
      </c>
      <c r="E18" t="s">
        <v>12</v>
      </c>
      <c r="F18">
        <v>37</v>
      </c>
      <c r="G18" s="4">
        <v>44701</v>
      </c>
      <c r="H18">
        <v>69070</v>
      </c>
      <c r="I18" t="s">
        <v>16</v>
      </c>
    </row>
    <row r="19" spans="3:9" x14ac:dyDescent="0.25">
      <c r="C19" t="s">
        <v>22</v>
      </c>
      <c r="D19" t="s">
        <v>15</v>
      </c>
      <c r="E19" t="s">
        <v>12</v>
      </c>
      <c r="F19">
        <v>20</v>
      </c>
      <c r="G19" s="4">
        <v>44459</v>
      </c>
      <c r="H19">
        <v>107700</v>
      </c>
      <c r="I19" t="s">
        <v>16</v>
      </c>
    </row>
    <row r="20" spans="3:9" x14ac:dyDescent="0.25">
      <c r="C20" t="s">
        <v>84</v>
      </c>
      <c r="D20" t="s">
        <v>8</v>
      </c>
      <c r="E20" t="s">
        <v>12</v>
      </c>
      <c r="F20">
        <v>32</v>
      </c>
      <c r="G20" s="4">
        <v>44354</v>
      </c>
      <c r="H20">
        <v>43840</v>
      </c>
      <c r="I20" t="s">
        <v>13</v>
      </c>
    </row>
    <row r="21" spans="3:9" x14ac:dyDescent="0.25">
      <c r="C21" t="s">
        <v>105</v>
      </c>
      <c r="D21" t="s">
        <v>15</v>
      </c>
      <c r="E21" t="s">
        <v>9</v>
      </c>
      <c r="F21">
        <v>40</v>
      </c>
      <c r="G21" s="4">
        <v>44263</v>
      </c>
      <c r="H21">
        <v>99750</v>
      </c>
      <c r="I21" t="s">
        <v>16</v>
      </c>
    </row>
    <row r="22" spans="3:9" x14ac:dyDescent="0.25">
      <c r="C22" t="s">
        <v>47</v>
      </c>
      <c r="D22" t="s">
        <v>15</v>
      </c>
      <c r="E22" t="s">
        <v>9</v>
      </c>
      <c r="F22">
        <v>21</v>
      </c>
      <c r="G22" s="4">
        <v>44104</v>
      </c>
      <c r="H22">
        <v>37920</v>
      </c>
      <c r="I22" t="s">
        <v>16</v>
      </c>
    </row>
    <row r="23" spans="3:9" x14ac:dyDescent="0.25">
      <c r="C23" t="s">
        <v>31</v>
      </c>
      <c r="D23" t="s">
        <v>15</v>
      </c>
      <c r="E23" t="s">
        <v>9</v>
      </c>
      <c r="F23">
        <v>21</v>
      </c>
      <c r="G23" s="4">
        <v>44762</v>
      </c>
      <c r="H23">
        <v>57090</v>
      </c>
      <c r="I23" t="s">
        <v>16</v>
      </c>
    </row>
    <row r="24" spans="3:9" x14ac:dyDescent="0.25">
      <c r="C24" t="s">
        <v>30</v>
      </c>
      <c r="D24" t="s">
        <v>8</v>
      </c>
      <c r="E24" t="s">
        <v>12</v>
      </c>
      <c r="F24">
        <v>31</v>
      </c>
      <c r="G24" s="4">
        <v>44145</v>
      </c>
      <c r="H24">
        <v>41980</v>
      </c>
      <c r="I24" t="s">
        <v>16</v>
      </c>
    </row>
    <row r="25" spans="3:9" x14ac:dyDescent="0.25">
      <c r="C25" t="s">
        <v>78</v>
      </c>
      <c r="D25" t="s">
        <v>15</v>
      </c>
      <c r="E25" t="s">
        <v>56</v>
      </c>
      <c r="F25">
        <v>21</v>
      </c>
      <c r="G25" s="4">
        <v>44242</v>
      </c>
      <c r="H25">
        <v>75880</v>
      </c>
      <c r="I25" t="s">
        <v>16</v>
      </c>
    </row>
    <row r="26" spans="3:9" x14ac:dyDescent="0.25">
      <c r="C26" t="s">
        <v>36</v>
      </c>
      <c r="D26" t="s">
        <v>8</v>
      </c>
      <c r="E26" t="s">
        <v>21</v>
      </c>
      <c r="F26">
        <v>34</v>
      </c>
      <c r="G26" s="4">
        <v>44653</v>
      </c>
      <c r="H26">
        <v>58940</v>
      </c>
      <c r="I26" t="s">
        <v>16</v>
      </c>
    </row>
    <row r="27" spans="3:9" x14ac:dyDescent="0.25">
      <c r="C27" t="s">
        <v>27</v>
      </c>
      <c r="D27" t="s">
        <v>8</v>
      </c>
      <c r="E27" t="s">
        <v>21</v>
      </c>
      <c r="F27">
        <v>30</v>
      </c>
      <c r="G27" s="4">
        <v>44389</v>
      </c>
      <c r="H27">
        <v>67910</v>
      </c>
      <c r="I27" t="s">
        <v>24</v>
      </c>
    </row>
    <row r="28" spans="3:9" x14ac:dyDescent="0.25">
      <c r="C28" t="s">
        <v>26</v>
      </c>
      <c r="D28" t="s">
        <v>8</v>
      </c>
      <c r="E28" t="s">
        <v>12</v>
      </c>
      <c r="F28">
        <v>31</v>
      </c>
      <c r="G28" s="4">
        <v>44663</v>
      </c>
      <c r="H28">
        <v>58100</v>
      </c>
      <c r="I28" t="s">
        <v>16</v>
      </c>
    </row>
    <row r="29" spans="3:9" x14ac:dyDescent="0.25">
      <c r="C29" t="s">
        <v>53</v>
      </c>
      <c r="D29" t="s">
        <v>15</v>
      </c>
      <c r="E29" t="s">
        <v>21</v>
      </c>
      <c r="F29">
        <v>27</v>
      </c>
      <c r="G29" s="4">
        <v>44567</v>
      </c>
      <c r="H29">
        <v>48980</v>
      </c>
      <c r="I29" t="s">
        <v>16</v>
      </c>
    </row>
    <row r="30" spans="3:9" x14ac:dyDescent="0.25">
      <c r="C30" t="s">
        <v>20</v>
      </c>
      <c r="E30" t="s">
        <v>21</v>
      </c>
      <c r="F30">
        <v>30</v>
      </c>
      <c r="G30" s="4">
        <v>44597</v>
      </c>
      <c r="H30">
        <v>64000</v>
      </c>
      <c r="I30" t="s">
        <v>16</v>
      </c>
    </row>
    <row r="31" spans="3:9" x14ac:dyDescent="0.25">
      <c r="C31" t="s">
        <v>7</v>
      </c>
      <c r="D31" t="s">
        <v>8</v>
      </c>
      <c r="E31" t="s">
        <v>9</v>
      </c>
      <c r="F31">
        <v>42</v>
      </c>
      <c r="G31" s="4">
        <v>44779</v>
      </c>
      <c r="H31">
        <v>75000</v>
      </c>
      <c r="I31" t="s">
        <v>10</v>
      </c>
    </row>
    <row r="32" spans="3:9" x14ac:dyDescent="0.25">
      <c r="C32" t="s">
        <v>74</v>
      </c>
      <c r="D32" t="s">
        <v>8</v>
      </c>
      <c r="E32" t="s">
        <v>12</v>
      </c>
      <c r="F32">
        <v>40</v>
      </c>
      <c r="G32" s="4">
        <v>44337</v>
      </c>
      <c r="H32">
        <v>87620</v>
      </c>
      <c r="I32" t="s">
        <v>16</v>
      </c>
    </row>
    <row r="33" spans="3:9" x14ac:dyDescent="0.25">
      <c r="C33" t="s">
        <v>44</v>
      </c>
      <c r="D33" t="s">
        <v>8</v>
      </c>
      <c r="E33" t="s">
        <v>12</v>
      </c>
      <c r="F33">
        <v>29</v>
      </c>
      <c r="G33" s="4">
        <v>44023</v>
      </c>
      <c r="H33">
        <v>34980</v>
      </c>
      <c r="I33" t="s">
        <v>16</v>
      </c>
    </row>
    <row r="34" spans="3:9" x14ac:dyDescent="0.25">
      <c r="C34" t="s">
        <v>35</v>
      </c>
      <c r="D34" t="s">
        <v>8</v>
      </c>
      <c r="E34" t="s">
        <v>21</v>
      </c>
      <c r="F34">
        <v>28</v>
      </c>
      <c r="G34" s="4">
        <v>44185</v>
      </c>
      <c r="H34">
        <v>75970</v>
      </c>
      <c r="I34" t="s">
        <v>16</v>
      </c>
    </row>
    <row r="35" spans="3:9" x14ac:dyDescent="0.25">
      <c r="C35" t="s">
        <v>38</v>
      </c>
      <c r="D35" t="s">
        <v>8</v>
      </c>
      <c r="E35" t="s">
        <v>21</v>
      </c>
      <c r="F35">
        <v>34</v>
      </c>
      <c r="G35" s="4">
        <v>44612</v>
      </c>
      <c r="H35">
        <v>60130</v>
      </c>
      <c r="I35" t="s">
        <v>16</v>
      </c>
    </row>
    <row r="36" spans="3:9" x14ac:dyDescent="0.25">
      <c r="C36" t="s">
        <v>41</v>
      </c>
      <c r="D36" t="s">
        <v>8</v>
      </c>
      <c r="E36" t="s">
        <v>12</v>
      </c>
      <c r="F36">
        <v>33</v>
      </c>
      <c r="G36" s="4">
        <v>44374</v>
      </c>
      <c r="H36">
        <v>75480</v>
      </c>
      <c r="I36" t="s">
        <v>42</v>
      </c>
    </row>
    <row r="37" spans="3:9" x14ac:dyDescent="0.25">
      <c r="C37" t="s">
        <v>40</v>
      </c>
      <c r="D37" t="s">
        <v>15</v>
      </c>
      <c r="E37" t="s">
        <v>9</v>
      </c>
      <c r="F37">
        <v>33</v>
      </c>
      <c r="G37" s="4">
        <v>44164</v>
      </c>
      <c r="H37">
        <v>115920</v>
      </c>
      <c r="I37" t="s">
        <v>16</v>
      </c>
    </row>
    <row r="38" spans="3:9" x14ac:dyDescent="0.25">
      <c r="C38" t="s">
        <v>48</v>
      </c>
      <c r="D38" t="s">
        <v>8</v>
      </c>
      <c r="E38" t="s">
        <v>19</v>
      </c>
      <c r="F38">
        <v>36</v>
      </c>
      <c r="G38" s="4">
        <v>44494</v>
      </c>
      <c r="H38">
        <v>78540</v>
      </c>
      <c r="I38" t="s">
        <v>16</v>
      </c>
    </row>
    <row r="39" spans="3:9" x14ac:dyDescent="0.25">
      <c r="C39" t="s">
        <v>34</v>
      </c>
      <c r="D39" t="s">
        <v>15</v>
      </c>
      <c r="E39" t="s">
        <v>9</v>
      </c>
      <c r="F39">
        <v>25</v>
      </c>
      <c r="G39" s="4">
        <v>44726</v>
      </c>
      <c r="H39">
        <v>109190</v>
      </c>
      <c r="I39" t="s">
        <v>13</v>
      </c>
    </row>
    <row r="40" spans="3:9" x14ac:dyDescent="0.25">
      <c r="C40" t="s">
        <v>73</v>
      </c>
      <c r="D40" t="s">
        <v>8</v>
      </c>
      <c r="E40" t="s">
        <v>19</v>
      </c>
      <c r="F40">
        <v>34</v>
      </c>
      <c r="G40" s="4">
        <v>44721</v>
      </c>
      <c r="H40">
        <v>49630</v>
      </c>
      <c r="I40" t="s">
        <v>24</v>
      </c>
    </row>
    <row r="41" spans="3:9" x14ac:dyDescent="0.25">
      <c r="C41" t="s">
        <v>107</v>
      </c>
      <c r="D41" t="s">
        <v>8</v>
      </c>
      <c r="E41" t="s">
        <v>9</v>
      </c>
      <c r="F41">
        <v>28</v>
      </c>
      <c r="G41" s="4">
        <v>44630</v>
      </c>
      <c r="H41">
        <v>99970</v>
      </c>
      <c r="I41" t="s">
        <v>16</v>
      </c>
    </row>
    <row r="42" spans="3:9" x14ac:dyDescent="0.25">
      <c r="C42" t="s">
        <v>71</v>
      </c>
      <c r="D42" t="s">
        <v>8</v>
      </c>
      <c r="E42" t="s">
        <v>12</v>
      </c>
      <c r="F42">
        <v>33</v>
      </c>
      <c r="G42" s="4">
        <v>44190</v>
      </c>
      <c r="H42">
        <v>96140</v>
      </c>
      <c r="I42" t="s">
        <v>16</v>
      </c>
    </row>
    <row r="43" spans="3:9" x14ac:dyDescent="0.25">
      <c r="C43" t="s">
        <v>50</v>
      </c>
      <c r="D43" t="s">
        <v>15</v>
      </c>
      <c r="E43" t="s">
        <v>9</v>
      </c>
      <c r="F43">
        <v>31</v>
      </c>
      <c r="G43" s="4">
        <v>44724</v>
      </c>
      <c r="H43">
        <v>103550</v>
      </c>
      <c r="I43" t="s">
        <v>16</v>
      </c>
    </row>
    <row r="44" spans="3:9" x14ac:dyDescent="0.25">
      <c r="C44" t="s">
        <v>14</v>
      </c>
      <c r="D44" t="s">
        <v>15</v>
      </c>
      <c r="E44" t="s">
        <v>12</v>
      </c>
      <c r="F44">
        <v>31</v>
      </c>
      <c r="G44" s="4">
        <v>44511</v>
      </c>
      <c r="H44">
        <v>48950</v>
      </c>
      <c r="I44" t="s">
        <v>16</v>
      </c>
    </row>
    <row r="45" spans="3:9" x14ac:dyDescent="0.25">
      <c r="C45" t="s">
        <v>63</v>
      </c>
      <c r="D45" t="s">
        <v>15</v>
      </c>
      <c r="E45" t="s">
        <v>21</v>
      </c>
      <c r="F45">
        <v>24</v>
      </c>
      <c r="G45" s="4">
        <v>44436</v>
      </c>
      <c r="H45">
        <v>52610</v>
      </c>
      <c r="I45" t="s">
        <v>24</v>
      </c>
    </row>
    <row r="46" spans="3:9" x14ac:dyDescent="0.25">
      <c r="C46" t="s">
        <v>72</v>
      </c>
      <c r="D46" t="s">
        <v>8</v>
      </c>
      <c r="E46" t="s">
        <v>9</v>
      </c>
      <c r="F46">
        <v>36</v>
      </c>
      <c r="G46" s="4">
        <v>44529</v>
      </c>
      <c r="H46">
        <v>78390</v>
      </c>
      <c r="I46" t="s">
        <v>16</v>
      </c>
    </row>
    <row r="47" spans="3:9" x14ac:dyDescent="0.25">
      <c r="C47" t="s">
        <v>88</v>
      </c>
      <c r="D47" t="s">
        <v>8</v>
      </c>
      <c r="E47" t="s">
        <v>21</v>
      </c>
      <c r="F47">
        <v>33</v>
      </c>
      <c r="G47" s="4">
        <v>44809</v>
      </c>
      <c r="H47">
        <v>86570</v>
      </c>
      <c r="I47" t="s">
        <v>16</v>
      </c>
    </row>
    <row r="48" spans="3:9" x14ac:dyDescent="0.25">
      <c r="C48" t="s">
        <v>92</v>
      </c>
      <c r="D48" t="s">
        <v>8</v>
      </c>
      <c r="E48" t="s">
        <v>12</v>
      </c>
      <c r="F48">
        <v>27</v>
      </c>
      <c r="G48" s="4">
        <v>44686</v>
      </c>
      <c r="H48">
        <v>83750</v>
      </c>
      <c r="I48" t="s">
        <v>16</v>
      </c>
    </row>
    <row r="49" spans="3:9" x14ac:dyDescent="0.25">
      <c r="C49" t="s">
        <v>102</v>
      </c>
      <c r="D49" t="s">
        <v>8</v>
      </c>
      <c r="E49" t="s">
        <v>21</v>
      </c>
      <c r="F49">
        <v>34</v>
      </c>
      <c r="G49" s="4">
        <v>44445</v>
      </c>
      <c r="H49">
        <v>92450</v>
      </c>
      <c r="I49" t="s">
        <v>16</v>
      </c>
    </row>
    <row r="50" spans="3:9" x14ac:dyDescent="0.25">
      <c r="C50" t="s">
        <v>64</v>
      </c>
      <c r="D50" t="s">
        <v>15</v>
      </c>
      <c r="E50" t="s">
        <v>12</v>
      </c>
      <c r="F50">
        <v>20</v>
      </c>
      <c r="G50" s="4">
        <v>44183</v>
      </c>
      <c r="H50">
        <v>112650</v>
      </c>
      <c r="I50" t="s">
        <v>16</v>
      </c>
    </row>
    <row r="51" spans="3:9" x14ac:dyDescent="0.25">
      <c r="C51" t="s">
        <v>104</v>
      </c>
      <c r="D51" t="s">
        <v>15</v>
      </c>
      <c r="E51" t="s">
        <v>9</v>
      </c>
      <c r="F51">
        <v>20</v>
      </c>
      <c r="G51" s="4">
        <v>44744</v>
      </c>
      <c r="H51">
        <v>79570</v>
      </c>
      <c r="I51" t="s">
        <v>16</v>
      </c>
    </row>
    <row r="52" spans="3:9" x14ac:dyDescent="0.25">
      <c r="C52" t="s">
        <v>91</v>
      </c>
      <c r="D52" t="s">
        <v>8</v>
      </c>
      <c r="E52" t="s">
        <v>19</v>
      </c>
      <c r="F52">
        <v>20</v>
      </c>
      <c r="G52" s="4">
        <v>44537</v>
      </c>
      <c r="H52">
        <v>68900</v>
      </c>
      <c r="I52" t="s">
        <v>24</v>
      </c>
    </row>
    <row r="53" spans="3:9" x14ac:dyDescent="0.25">
      <c r="C53" t="s">
        <v>39</v>
      </c>
      <c r="D53" t="s">
        <v>8</v>
      </c>
      <c r="E53" t="s">
        <v>12</v>
      </c>
      <c r="F53">
        <v>25</v>
      </c>
      <c r="G53" s="4">
        <v>44694</v>
      </c>
      <c r="H53">
        <v>80700</v>
      </c>
      <c r="I53" t="s">
        <v>13</v>
      </c>
    </row>
    <row r="54" spans="3:9" x14ac:dyDescent="0.25">
      <c r="C54" t="s">
        <v>100</v>
      </c>
      <c r="D54" t="s">
        <v>15</v>
      </c>
      <c r="E54" t="s">
        <v>9</v>
      </c>
      <c r="F54">
        <v>19</v>
      </c>
      <c r="G54" s="4">
        <v>44277</v>
      </c>
      <c r="H54">
        <v>58960</v>
      </c>
      <c r="I54" t="s">
        <v>16</v>
      </c>
    </row>
    <row r="55" spans="3:9" x14ac:dyDescent="0.25">
      <c r="C55" t="s">
        <v>106</v>
      </c>
      <c r="D55" t="s">
        <v>15</v>
      </c>
      <c r="E55" t="s">
        <v>12</v>
      </c>
      <c r="F55">
        <v>36</v>
      </c>
      <c r="G55" s="4">
        <v>44019</v>
      </c>
      <c r="H55">
        <v>118840</v>
      </c>
      <c r="I55" t="s">
        <v>16</v>
      </c>
    </row>
    <row r="56" spans="3:9" x14ac:dyDescent="0.25">
      <c r="C56" t="s">
        <v>29</v>
      </c>
      <c r="D56" t="s">
        <v>15</v>
      </c>
      <c r="E56" t="s">
        <v>21</v>
      </c>
      <c r="F56">
        <v>28</v>
      </c>
      <c r="G56" s="4">
        <v>44041</v>
      </c>
      <c r="H56">
        <v>48170</v>
      </c>
      <c r="I56" t="s">
        <v>13</v>
      </c>
    </row>
    <row r="57" spans="3:9" x14ac:dyDescent="0.25">
      <c r="C57" t="s">
        <v>108</v>
      </c>
      <c r="D57" t="s">
        <v>8</v>
      </c>
      <c r="E57" t="s">
        <v>56</v>
      </c>
      <c r="F57">
        <v>32</v>
      </c>
      <c r="G57" s="4">
        <v>44400</v>
      </c>
      <c r="H57">
        <v>45510</v>
      </c>
      <c r="I57" t="s">
        <v>16</v>
      </c>
    </row>
    <row r="58" spans="3:9" x14ac:dyDescent="0.25">
      <c r="C58" t="s">
        <v>64</v>
      </c>
      <c r="D58" t="s">
        <v>15</v>
      </c>
      <c r="E58" t="s">
        <v>9</v>
      </c>
      <c r="F58">
        <v>34</v>
      </c>
      <c r="G58" s="4">
        <v>44703</v>
      </c>
      <c r="H58">
        <v>112650</v>
      </c>
      <c r="I58" t="s">
        <v>16</v>
      </c>
    </row>
    <row r="59" spans="3:9" x14ac:dyDescent="0.25">
      <c r="C59" t="s">
        <v>83</v>
      </c>
      <c r="D59" t="s">
        <v>8</v>
      </c>
      <c r="E59" t="s">
        <v>9</v>
      </c>
      <c r="F59">
        <v>36</v>
      </c>
      <c r="G59" s="4">
        <v>44085</v>
      </c>
      <c r="H59">
        <v>114890</v>
      </c>
      <c r="I59" t="s">
        <v>16</v>
      </c>
    </row>
    <row r="60" spans="3:9" x14ac:dyDescent="0.25">
      <c r="C60" t="s">
        <v>67</v>
      </c>
      <c r="D60" t="s">
        <v>15</v>
      </c>
      <c r="E60" t="s">
        <v>12</v>
      </c>
      <c r="F60">
        <v>30</v>
      </c>
      <c r="G60" s="4">
        <v>44850</v>
      </c>
      <c r="H60">
        <v>69710</v>
      </c>
      <c r="I60" t="s">
        <v>16</v>
      </c>
    </row>
    <row r="61" spans="3:9" x14ac:dyDescent="0.25">
      <c r="C61" t="s">
        <v>94</v>
      </c>
      <c r="D61" t="s">
        <v>15</v>
      </c>
      <c r="E61" t="s">
        <v>21</v>
      </c>
      <c r="F61">
        <v>36</v>
      </c>
      <c r="G61" s="4">
        <v>44333</v>
      </c>
      <c r="H61">
        <v>71380</v>
      </c>
      <c r="I61" t="s">
        <v>16</v>
      </c>
    </row>
    <row r="62" spans="3:9" x14ac:dyDescent="0.25">
      <c r="C62" t="s">
        <v>33</v>
      </c>
      <c r="D62" t="s">
        <v>8</v>
      </c>
      <c r="E62" t="s">
        <v>19</v>
      </c>
      <c r="F62">
        <v>38</v>
      </c>
      <c r="G62" s="4">
        <v>44377</v>
      </c>
      <c r="H62">
        <v>109160</v>
      </c>
      <c r="I62" t="s">
        <v>10</v>
      </c>
    </row>
    <row r="63" spans="3:9" x14ac:dyDescent="0.25">
      <c r="C63" t="s">
        <v>98</v>
      </c>
      <c r="D63" t="s">
        <v>15</v>
      </c>
      <c r="E63" t="s">
        <v>9</v>
      </c>
      <c r="F63">
        <v>27</v>
      </c>
      <c r="G63" s="4">
        <v>44609</v>
      </c>
      <c r="H63">
        <v>113280</v>
      </c>
      <c r="I63" t="s">
        <v>42</v>
      </c>
    </row>
    <row r="64" spans="3:9" x14ac:dyDescent="0.25">
      <c r="C64" t="s">
        <v>25</v>
      </c>
      <c r="D64" t="s">
        <v>15</v>
      </c>
      <c r="E64" t="s">
        <v>12</v>
      </c>
      <c r="F64">
        <v>30</v>
      </c>
      <c r="G64" s="4">
        <v>44273</v>
      </c>
      <c r="H64">
        <v>69120</v>
      </c>
      <c r="I64" t="s">
        <v>16</v>
      </c>
    </row>
    <row r="65" spans="3:9" x14ac:dyDescent="0.25">
      <c r="C65" t="s">
        <v>55</v>
      </c>
      <c r="D65" t="s">
        <v>8</v>
      </c>
      <c r="E65" t="s">
        <v>56</v>
      </c>
      <c r="F65">
        <v>37</v>
      </c>
      <c r="G65" s="4">
        <v>44451</v>
      </c>
      <c r="H65">
        <v>118100</v>
      </c>
      <c r="I65" t="s">
        <v>16</v>
      </c>
    </row>
    <row r="66" spans="3:9" x14ac:dyDescent="0.25">
      <c r="C66" t="s">
        <v>62</v>
      </c>
      <c r="D66" t="s">
        <v>8</v>
      </c>
      <c r="E66" t="s">
        <v>9</v>
      </c>
      <c r="F66">
        <v>22</v>
      </c>
      <c r="G66" s="4">
        <v>44450</v>
      </c>
      <c r="H66">
        <v>76900</v>
      </c>
      <c r="I66" t="s">
        <v>13</v>
      </c>
    </row>
    <row r="67" spans="3:9" x14ac:dyDescent="0.25">
      <c r="C67" t="s">
        <v>17</v>
      </c>
      <c r="D67" t="s">
        <v>8</v>
      </c>
      <c r="E67" t="s">
        <v>12</v>
      </c>
      <c r="F67">
        <v>43</v>
      </c>
      <c r="G67" s="4">
        <v>45045</v>
      </c>
      <c r="H67">
        <v>114870</v>
      </c>
      <c r="I67" t="s">
        <v>16</v>
      </c>
    </row>
    <row r="68" spans="3:9" x14ac:dyDescent="0.25">
      <c r="C68" t="s">
        <v>52</v>
      </c>
      <c r="E68" t="s">
        <v>12</v>
      </c>
      <c r="F68">
        <v>32</v>
      </c>
      <c r="G68" s="4">
        <v>44774</v>
      </c>
      <c r="H68">
        <v>91310</v>
      </c>
      <c r="I68" t="s">
        <v>16</v>
      </c>
    </row>
    <row r="69" spans="3:9" x14ac:dyDescent="0.25">
      <c r="C69" t="s">
        <v>43</v>
      </c>
      <c r="D69" t="s">
        <v>8</v>
      </c>
      <c r="E69" t="s">
        <v>9</v>
      </c>
      <c r="F69">
        <v>28</v>
      </c>
      <c r="G69" s="4">
        <v>44486</v>
      </c>
      <c r="H69">
        <v>104770</v>
      </c>
      <c r="I69" t="s">
        <v>16</v>
      </c>
    </row>
    <row r="70" spans="3:9" x14ac:dyDescent="0.25">
      <c r="C70" t="s">
        <v>89</v>
      </c>
      <c r="D70" t="s">
        <v>15</v>
      </c>
      <c r="E70" t="s">
        <v>19</v>
      </c>
      <c r="F70">
        <v>27</v>
      </c>
      <c r="G70" s="4">
        <v>44134</v>
      </c>
      <c r="H70">
        <v>54970</v>
      </c>
      <c r="I70" t="s">
        <v>16</v>
      </c>
    </row>
    <row r="71" spans="3:9" x14ac:dyDescent="0.25">
      <c r="C71" t="s">
        <v>11</v>
      </c>
      <c r="E71" t="s">
        <v>12</v>
      </c>
      <c r="F71">
        <v>26</v>
      </c>
      <c r="G71" s="4">
        <v>44271</v>
      </c>
      <c r="H71">
        <v>90700</v>
      </c>
      <c r="I71" t="s">
        <v>13</v>
      </c>
    </row>
    <row r="72" spans="3:9" x14ac:dyDescent="0.25">
      <c r="C72" t="s">
        <v>109</v>
      </c>
      <c r="D72" t="s">
        <v>8</v>
      </c>
      <c r="E72" t="s">
        <v>19</v>
      </c>
      <c r="F72">
        <v>38</v>
      </c>
      <c r="G72" s="4">
        <v>44329</v>
      </c>
      <c r="H72">
        <v>56870</v>
      </c>
      <c r="I72" t="s">
        <v>13</v>
      </c>
    </row>
    <row r="73" spans="3:9" x14ac:dyDescent="0.25">
      <c r="C73" t="s">
        <v>77</v>
      </c>
      <c r="D73" t="s">
        <v>8</v>
      </c>
      <c r="E73" t="s">
        <v>19</v>
      </c>
      <c r="F73">
        <v>25</v>
      </c>
      <c r="G73" s="4">
        <v>44205</v>
      </c>
      <c r="H73">
        <v>92700</v>
      </c>
      <c r="I73" t="s">
        <v>16</v>
      </c>
    </row>
    <row r="74" spans="3:9" x14ac:dyDescent="0.25">
      <c r="C74" t="s">
        <v>32</v>
      </c>
      <c r="D74" t="s">
        <v>8</v>
      </c>
      <c r="E74" t="s">
        <v>21</v>
      </c>
      <c r="F74">
        <v>21</v>
      </c>
      <c r="G74" s="4">
        <v>44317</v>
      </c>
      <c r="H74">
        <v>65920</v>
      </c>
      <c r="I74" t="s">
        <v>16</v>
      </c>
    </row>
    <row r="75" spans="3:9" x14ac:dyDescent="0.25">
      <c r="C75" t="s">
        <v>59</v>
      </c>
      <c r="D75" t="s">
        <v>15</v>
      </c>
      <c r="E75" t="s">
        <v>9</v>
      </c>
      <c r="F75">
        <v>26</v>
      </c>
      <c r="G75" s="4">
        <v>44225</v>
      </c>
      <c r="H75">
        <v>47360</v>
      </c>
      <c r="I75" t="s">
        <v>16</v>
      </c>
    </row>
    <row r="76" spans="3:9" x14ac:dyDescent="0.25">
      <c r="C76" t="s">
        <v>37</v>
      </c>
      <c r="D76" t="s">
        <v>15</v>
      </c>
      <c r="E76" t="s">
        <v>9</v>
      </c>
      <c r="F76">
        <v>30</v>
      </c>
      <c r="G76" s="4">
        <v>44666</v>
      </c>
      <c r="H76">
        <v>60570</v>
      </c>
      <c r="I76" t="s">
        <v>16</v>
      </c>
    </row>
    <row r="77" spans="3:9" x14ac:dyDescent="0.25">
      <c r="C77" t="s">
        <v>96</v>
      </c>
      <c r="D77" t="s">
        <v>8</v>
      </c>
      <c r="E77" t="s">
        <v>9</v>
      </c>
      <c r="F77">
        <v>28</v>
      </c>
      <c r="G77" s="4">
        <v>44649</v>
      </c>
      <c r="H77">
        <v>104120</v>
      </c>
      <c r="I77" t="s">
        <v>16</v>
      </c>
    </row>
    <row r="78" spans="3:9" x14ac:dyDescent="0.25">
      <c r="C78" t="s">
        <v>23</v>
      </c>
      <c r="D78" t="s">
        <v>15</v>
      </c>
      <c r="E78" t="s">
        <v>12</v>
      </c>
      <c r="F78">
        <v>37</v>
      </c>
      <c r="G78" s="4">
        <v>44338</v>
      </c>
      <c r="H78">
        <v>88050</v>
      </c>
      <c r="I78" t="s">
        <v>24</v>
      </c>
    </row>
    <row r="79" spans="3:9" x14ac:dyDescent="0.25">
      <c r="C79" t="s">
        <v>103</v>
      </c>
      <c r="D79" t="s">
        <v>15</v>
      </c>
      <c r="E79" t="s">
        <v>12</v>
      </c>
      <c r="F79">
        <v>24</v>
      </c>
      <c r="G79" s="4">
        <v>44686</v>
      </c>
      <c r="H79">
        <v>100420</v>
      </c>
      <c r="I79" t="s">
        <v>16</v>
      </c>
    </row>
    <row r="80" spans="3:9" x14ac:dyDescent="0.25">
      <c r="C80" t="s">
        <v>54</v>
      </c>
      <c r="D80" t="s">
        <v>8</v>
      </c>
      <c r="E80" t="s">
        <v>9</v>
      </c>
      <c r="F80">
        <v>30</v>
      </c>
      <c r="G80" s="4">
        <v>44850</v>
      </c>
      <c r="H80">
        <v>114180</v>
      </c>
      <c r="I80" t="s">
        <v>16</v>
      </c>
    </row>
    <row r="81" spans="3:9" x14ac:dyDescent="0.25">
      <c r="C81" t="s">
        <v>86</v>
      </c>
      <c r="D81" t="s">
        <v>8</v>
      </c>
      <c r="E81" t="s">
        <v>12</v>
      </c>
      <c r="F81">
        <v>21</v>
      </c>
      <c r="G81" s="4">
        <v>44678</v>
      </c>
      <c r="H81">
        <v>33920</v>
      </c>
      <c r="I81" t="s">
        <v>16</v>
      </c>
    </row>
    <row r="82" spans="3:9" x14ac:dyDescent="0.25">
      <c r="C82" t="s">
        <v>69</v>
      </c>
      <c r="D82" t="s">
        <v>15</v>
      </c>
      <c r="E82" t="s">
        <v>9</v>
      </c>
      <c r="F82">
        <v>23</v>
      </c>
      <c r="G82" s="4">
        <v>44440</v>
      </c>
      <c r="H82">
        <v>106460</v>
      </c>
      <c r="I82" t="s">
        <v>16</v>
      </c>
    </row>
    <row r="83" spans="3:9" x14ac:dyDescent="0.25">
      <c r="C83" t="s">
        <v>57</v>
      </c>
      <c r="D83" t="s">
        <v>15</v>
      </c>
      <c r="E83" t="s">
        <v>9</v>
      </c>
      <c r="F83">
        <v>35</v>
      </c>
      <c r="G83" s="4">
        <v>44727</v>
      </c>
      <c r="H83">
        <v>40400</v>
      </c>
      <c r="I83" t="s">
        <v>16</v>
      </c>
    </row>
    <row r="84" spans="3:9" x14ac:dyDescent="0.25">
      <c r="C84" t="s">
        <v>68</v>
      </c>
      <c r="D84" t="s">
        <v>15</v>
      </c>
      <c r="E84" t="s">
        <v>21</v>
      </c>
      <c r="F84">
        <v>27</v>
      </c>
      <c r="G84" s="4">
        <v>44236</v>
      </c>
      <c r="H84">
        <v>91650</v>
      </c>
      <c r="I84" t="s">
        <v>13</v>
      </c>
    </row>
    <row r="85" spans="3:9" x14ac:dyDescent="0.25">
      <c r="C85" t="s">
        <v>99</v>
      </c>
      <c r="D85" t="s">
        <v>15</v>
      </c>
      <c r="E85" t="s">
        <v>19</v>
      </c>
      <c r="F85">
        <v>43</v>
      </c>
      <c r="G85" s="4">
        <v>44620</v>
      </c>
      <c r="H85">
        <v>36040</v>
      </c>
      <c r="I85" t="s">
        <v>16</v>
      </c>
    </row>
    <row r="86" spans="3:9" x14ac:dyDescent="0.25">
      <c r="C86" t="s">
        <v>101</v>
      </c>
      <c r="D86" t="s">
        <v>8</v>
      </c>
      <c r="E86" t="s">
        <v>12</v>
      </c>
      <c r="F86">
        <v>40</v>
      </c>
      <c r="G86" s="4">
        <v>44381</v>
      </c>
      <c r="H86">
        <v>104410</v>
      </c>
      <c r="I86" t="s">
        <v>16</v>
      </c>
    </row>
    <row r="87" spans="3:9" x14ac:dyDescent="0.25">
      <c r="C87" t="s">
        <v>85</v>
      </c>
      <c r="D87" t="s">
        <v>15</v>
      </c>
      <c r="E87" t="s">
        <v>21</v>
      </c>
      <c r="F87">
        <v>30</v>
      </c>
      <c r="G87" s="4">
        <v>44606</v>
      </c>
      <c r="H87">
        <v>96800</v>
      </c>
      <c r="I87" t="s">
        <v>16</v>
      </c>
    </row>
    <row r="88" spans="3:9" x14ac:dyDescent="0.25">
      <c r="C88" t="s">
        <v>28</v>
      </c>
      <c r="D88" t="s">
        <v>8</v>
      </c>
      <c r="E88" t="s">
        <v>21</v>
      </c>
      <c r="F88">
        <v>34</v>
      </c>
      <c r="G88" s="4">
        <v>44459</v>
      </c>
      <c r="H88">
        <v>85000</v>
      </c>
      <c r="I88" t="s">
        <v>16</v>
      </c>
    </row>
    <row r="89" spans="3:9" x14ac:dyDescent="0.25">
      <c r="C89" t="s">
        <v>80</v>
      </c>
      <c r="D89" t="s">
        <v>15</v>
      </c>
      <c r="E89" t="s">
        <v>19</v>
      </c>
      <c r="F89">
        <v>28</v>
      </c>
      <c r="G89" s="4">
        <v>44820</v>
      </c>
      <c r="H89">
        <v>43510</v>
      </c>
      <c r="I89" t="s">
        <v>42</v>
      </c>
    </row>
    <row r="90" spans="3:9" x14ac:dyDescent="0.25">
      <c r="C90" t="s">
        <v>79</v>
      </c>
      <c r="D90" t="s">
        <v>15</v>
      </c>
      <c r="E90" t="s">
        <v>21</v>
      </c>
      <c r="F90">
        <v>33</v>
      </c>
      <c r="G90" s="4">
        <v>44243</v>
      </c>
      <c r="H90">
        <v>59430</v>
      </c>
      <c r="I90" t="s">
        <v>16</v>
      </c>
    </row>
    <row r="91" spans="3:9" x14ac:dyDescent="0.25">
      <c r="C91" t="s">
        <v>93</v>
      </c>
      <c r="D91" t="s">
        <v>8</v>
      </c>
      <c r="E91" t="s">
        <v>21</v>
      </c>
      <c r="F91">
        <v>33</v>
      </c>
      <c r="G91" s="4">
        <v>44067</v>
      </c>
      <c r="H91">
        <v>65360</v>
      </c>
      <c r="I91" t="s">
        <v>16</v>
      </c>
    </row>
    <row r="92" spans="3:9" x14ac:dyDescent="0.25">
      <c r="C92" t="s">
        <v>66</v>
      </c>
      <c r="D92" t="s">
        <v>8</v>
      </c>
      <c r="E92" t="s">
        <v>9</v>
      </c>
      <c r="F92">
        <v>32</v>
      </c>
      <c r="G92" s="4">
        <v>44611</v>
      </c>
      <c r="H92">
        <v>41570</v>
      </c>
      <c r="I92" t="s">
        <v>16</v>
      </c>
    </row>
    <row r="93" spans="3:9" x14ac:dyDescent="0.25">
      <c r="C93" t="s">
        <v>95</v>
      </c>
      <c r="D93" t="s">
        <v>8</v>
      </c>
      <c r="E93" t="s">
        <v>12</v>
      </c>
      <c r="F93">
        <v>33</v>
      </c>
      <c r="G93" s="4">
        <v>44312</v>
      </c>
      <c r="H93">
        <v>75280</v>
      </c>
      <c r="I93" t="s">
        <v>16</v>
      </c>
    </row>
    <row r="94" spans="3:9" x14ac:dyDescent="0.25">
      <c r="C94" t="s">
        <v>18</v>
      </c>
      <c r="D94" t="s">
        <v>15</v>
      </c>
      <c r="E94" t="s">
        <v>19</v>
      </c>
      <c r="F94">
        <v>33</v>
      </c>
      <c r="G94" s="4">
        <v>44385</v>
      </c>
      <c r="H94">
        <v>74550</v>
      </c>
      <c r="I94" t="s">
        <v>16</v>
      </c>
    </row>
    <row r="95" spans="3:9" x14ac:dyDescent="0.25">
      <c r="C95" t="s">
        <v>45</v>
      </c>
      <c r="D95" t="s">
        <v>15</v>
      </c>
      <c r="E95" t="s">
        <v>9</v>
      </c>
      <c r="F95">
        <v>30</v>
      </c>
      <c r="G95" s="4">
        <v>44701</v>
      </c>
      <c r="H95">
        <v>67950</v>
      </c>
      <c r="I95" t="s">
        <v>16</v>
      </c>
    </row>
    <row r="96" spans="3:9" x14ac:dyDescent="0.25">
      <c r="C96" t="s">
        <v>90</v>
      </c>
      <c r="D96" t="s">
        <v>15</v>
      </c>
      <c r="E96" t="s">
        <v>21</v>
      </c>
      <c r="F96">
        <v>42</v>
      </c>
      <c r="G96" s="4">
        <v>44731</v>
      </c>
      <c r="H96">
        <v>70270</v>
      </c>
      <c r="I96" t="s">
        <v>24</v>
      </c>
    </row>
    <row r="97" spans="3:9" x14ac:dyDescent="0.25">
      <c r="C97" t="s">
        <v>46</v>
      </c>
      <c r="D97" t="s">
        <v>15</v>
      </c>
      <c r="E97" t="s">
        <v>9</v>
      </c>
      <c r="F97">
        <v>26</v>
      </c>
      <c r="G97" s="4">
        <v>44411</v>
      </c>
      <c r="H97">
        <v>53540</v>
      </c>
      <c r="I97" t="s">
        <v>16</v>
      </c>
    </row>
    <row r="98" spans="3:9" x14ac:dyDescent="0.25">
      <c r="C98" t="s">
        <v>58</v>
      </c>
      <c r="D98" t="s">
        <v>15</v>
      </c>
      <c r="E98" t="s">
        <v>19</v>
      </c>
      <c r="F98">
        <v>22</v>
      </c>
      <c r="G98">
        <v>44446</v>
      </c>
      <c r="H98">
        <v>112780</v>
      </c>
      <c r="I98" t="s">
        <v>13</v>
      </c>
    </row>
    <row r="99" spans="3:9" x14ac:dyDescent="0.25">
      <c r="C99" t="s">
        <v>70</v>
      </c>
      <c r="D99" t="s">
        <v>15</v>
      </c>
      <c r="E99" t="s">
        <v>9</v>
      </c>
      <c r="F99">
        <v>46</v>
      </c>
      <c r="G99">
        <v>44758</v>
      </c>
      <c r="H99">
        <v>70610</v>
      </c>
      <c r="I99" t="s">
        <v>16</v>
      </c>
    </row>
    <row r="100" spans="3:9" x14ac:dyDescent="0.25">
      <c r="C100" t="s">
        <v>75</v>
      </c>
      <c r="D100" t="s">
        <v>8</v>
      </c>
      <c r="E100" t="s">
        <v>19</v>
      </c>
      <c r="F100">
        <v>28</v>
      </c>
      <c r="G100">
        <v>44357</v>
      </c>
      <c r="H100">
        <v>53240</v>
      </c>
      <c r="I100" t="s">
        <v>16</v>
      </c>
    </row>
    <row r="101" spans="3:9" x14ac:dyDescent="0.25">
      <c r="C101" t="s">
        <v>49</v>
      </c>
      <c r="E101" t="s">
        <v>21</v>
      </c>
      <c r="F101">
        <v>37</v>
      </c>
      <c r="G101">
        <v>44146</v>
      </c>
      <c r="H101">
        <v>115440</v>
      </c>
      <c r="I101" t="s">
        <v>24</v>
      </c>
    </row>
    <row r="102" spans="3:9" x14ac:dyDescent="0.25">
      <c r="C102" t="s">
        <v>65</v>
      </c>
      <c r="D102" t="s">
        <v>15</v>
      </c>
      <c r="E102" t="s">
        <v>19</v>
      </c>
      <c r="F102">
        <v>32</v>
      </c>
      <c r="G102">
        <v>44465</v>
      </c>
      <c r="H102">
        <v>53540</v>
      </c>
      <c r="I102" t="s">
        <v>16</v>
      </c>
    </row>
    <row r="103" spans="3:9" x14ac:dyDescent="0.25">
      <c r="C103" t="s">
        <v>81</v>
      </c>
      <c r="D103" t="s">
        <v>8</v>
      </c>
      <c r="E103" t="s">
        <v>9</v>
      </c>
      <c r="F103">
        <v>30</v>
      </c>
      <c r="G103">
        <v>44861</v>
      </c>
      <c r="H103">
        <v>112570</v>
      </c>
      <c r="I103" t="s">
        <v>16</v>
      </c>
    </row>
    <row r="104" spans="3:9" x14ac:dyDescent="0.25">
      <c r="C104" t="s">
        <v>51</v>
      </c>
      <c r="D104" t="s">
        <v>15</v>
      </c>
      <c r="E104" t="s">
        <v>9</v>
      </c>
      <c r="F104">
        <v>33</v>
      </c>
      <c r="G104">
        <v>44701</v>
      </c>
      <c r="H104">
        <v>48530</v>
      </c>
      <c r="I104" t="s">
        <v>13</v>
      </c>
    </row>
    <row r="105" spans="3:9" x14ac:dyDescent="0.25">
      <c r="C105" t="s">
        <v>61</v>
      </c>
      <c r="D105" t="s">
        <v>8</v>
      </c>
      <c r="E105" t="s">
        <v>12</v>
      </c>
      <c r="F105">
        <v>24</v>
      </c>
      <c r="G105">
        <v>44148</v>
      </c>
      <c r="H105">
        <v>62780</v>
      </c>
      <c r="I105"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topLeftCell="A4" workbookViewId="0">
      <selection activeCell="F23" sqref="F23"/>
    </sheetView>
  </sheetViews>
  <sheetFormatPr defaultRowHeight="15" x14ac:dyDescent="0.25"/>
  <cols>
    <col min="2" max="8" width="9.42578125"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F44FD-29F7-4F4F-8037-1D4248A8A78A}">
  <dimension ref="B1:H95"/>
  <sheetViews>
    <sheetView topLeftCell="A13" workbookViewId="0">
      <selection activeCell="B4" sqref="B4:B115"/>
    </sheetView>
  </sheetViews>
  <sheetFormatPr defaultRowHeight="15" x14ac:dyDescent="0.25"/>
  <cols>
    <col min="2" max="2" width="30" bestFit="1" customWidth="1"/>
    <col min="3" max="3" width="9.85546875" customWidth="1"/>
    <col min="5" max="5" width="14.28515625" bestFit="1" customWidth="1"/>
    <col min="6" max="6" width="13.7109375" bestFit="1" customWidth="1"/>
    <col min="7" max="7" width="14" bestFit="1" customWidth="1"/>
  </cols>
  <sheetData>
    <row r="1" spans="2:8" x14ac:dyDescent="0.25">
      <c r="B1" s="27" t="s">
        <v>110</v>
      </c>
      <c r="C1" s="27"/>
      <c r="D1" s="27"/>
      <c r="E1" s="27"/>
      <c r="F1" s="27"/>
      <c r="G1" s="27"/>
      <c r="H1" s="27"/>
    </row>
    <row r="3" spans="2:8" x14ac:dyDescent="0.25">
      <c r="B3" t="s">
        <v>0</v>
      </c>
      <c r="C3" t="s">
        <v>1</v>
      </c>
      <c r="D3" t="s">
        <v>3</v>
      </c>
      <c r="E3" t="s">
        <v>6</v>
      </c>
      <c r="F3" t="s">
        <v>4</v>
      </c>
      <c r="G3" t="s">
        <v>2</v>
      </c>
      <c r="H3" t="s">
        <v>5</v>
      </c>
    </row>
    <row r="4" spans="2:8" x14ac:dyDescent="0.25">
      <c r="B4" t="s">
        <v>156</v>
      </c>
      <c r="C4" t="s">
        <v>15</v>
      </c>
      <c r="D4" s="5">
        <v>20</v>
      </c>
      <c r="E4" t="s">
        <v>16</v>
      </c>
      <c r="F4" s="4">
        <v>44122</v>
      </c>
      <c r="G4" t="s">
        <v>12</v>
      </c>
      <c r="H4">
        <v>112650</v>
      </c>
    </row>
    <row r="5" spans="2:8" x14ac:dyDescent="0.25">
      <c r="B5" t="s">
        <v>176</v>
      </c>
      <c r="C5" t="s">
        <v>8</v>
      </c>
      <c r="D5" s="5">
        <v>32</v>
      </c>
      <c r="E5" t="s">
        <v>13</v>
      </c>
      <c r="F5" s="4">
        <v>44293</v>
      </c>
      <c r="G5" t="s">
        <v>12</v>
      </c>
      <c r="H5">
        <v>43840</v>
      </c>
    </row>
    <row r="6" spans="2:8" x14ac:dyDescent="0.25">
      <c r="B6" t="s">
        <v>143</v>
      </c>
      <c r="C6" t="s">
        <v>15</v>
      </c>
      <c r="D6" s="5">
        <v>31</v>
      </c>
      <c r="E6" t="s">
        <v>16</v>
      </c>
      <c r="F6" s="4">
        <v>44663</v>
      </c>
      <c r="G6" t="s">
        <v>9</v>
      </c>
      <c r="H6">
        <v>103550</v>
      </c>
    </row>
    <row r="7" spans="2:8" x14ac:dyDescent="0.25">
      <c r="B7" t="s">
        <v>201</v>
      </c>
      <c r="C7" t="s">
        <v>8</v>
      </c>
      <c r="D7" s="5">
        <v>32</v>
      </c>
      <c r="E7" t="s">
        <v>16</v>
      </c>
      <c r="F7" s="4">
        <v>44339</v>
      </c>
      <c r="G7" t="s">
        <v>56</v>
      </c>
      <c r="H7">
        <v>45510</v>
      </c>
    </row>
    <row r="8" spans="2:8" x14ac:dyDescent="0.25">
      <c r="B8" t="s">
        <v>142</v>
      </c>
      <c r="D8" s="5">
        <v>37</v>
      </c>
      <c r="E8" t="s">
        <v>24</v>
      </c>
      <c r="F8" s="4">
        <v>44085</v>
      </c>
      <c r="G8" t="s">
        <v>21</v>
      </c>
      <c r="H8">
        <v>115440</v>
      </c>
    </row>
    <row r="9" spans="2:8" x14ac:dyDescent="0.25">
      <c r="B9" t="s">
        <v>202</v>
      </c>
      <c r="C9" t="s">
        <v>8</v>
      </c>
      <c r="D9" s="5">
        <v>38</v>
      </c>
      <c r="E9" t="s">
        <v>13</v>
      </c>
      <c r="F9" s="4">
        <v>44268</v>
      </c>
      <c r="G9" t="s">
        <v>19</v>
      </c>
      <c r="H9">
        <v>56870</v>
      </c>
    </row>
    <row r="10" spans="2:8" x14ac:dyDescent="0.25">
      <c r="B10" t="s">
        <v>169</v>
      </c>
      <c r="C10" t="s">
        <v>8</v>
      </c>
      <c r="D10" s="5">
        <v>25</v>
      </c>
      <c r="E10" t="s">
        <v>16</v>
      </c>
      <c r="F10" s="4">
        <v>44144</v>
      </c>
      <c r="G10" t="s">
        <v>19</v>
      </c>
      <c r="H10">
        <v>92700</v>
      </c>
    </row>
    <row r="11" spans="2:8" x14ac:dyDescent="0.25">
      <c r="B11" t="s">
        <v>145</v>
      </c>
      <c r="D11" s="5">
        <v>32</v>
      </c>
      <c r="E11" t="s">
        <v>16</v>
      </c>
      <c r="F11" s="4">
        <v>44713</v>
      </c>
      <c r="G11" t="s">
        <v>12</v>
      </c>
      <c r="H11">
        <v>91310</v>
      </c>
    </row>
    <row r="12" spans="2:8" x14ac:dyDescent="0.25">
      <c r="B12" t="s">
        <v>115</v>
      </c>
      <c r="C12" t="s">
        <v>15</v>
      </c>
      <c r="D12" s="5">
        <v>33</v>
      </c>
      <c r="E12" t="s">
        <v>16</v>
      </c>
      <c r="F12" s="4">
        <v>44324</v>
      </c>
      <c r="G12" t="s">
        <v>19</v>
      </c>
      <c r="H12">
        <v>74550</v>
      </c>
    </row>
    <row r="13" spans="2:8" x14ac:dyDescent="0.25">
      <c r="B13" t="s">
        <v>128</v>
      </c>
      <c r="C13" t="s">
        <v>15</v>
      </c>
      <c r="D13" s="5">
        <v>25</v>
      </c>
      <c r="E13" t="s">
        <v>13</v>
      </c>
      <c r="F13" s="4">
        <v>44665</v>
      </c>
      <c r="G13" t="s">
        <v>9</v>
      </c>
      <c r="H13">
        <v>109190</v>
      </c>
    </row>
    <row r="14" spans="2:8" x14ac:dyDescent="0.25">
      <c r="B14" t="s">
        <v>194</v>
      </c>
      <c r="C14" t="s">
        <v>8</v>
      </c>
      <c r="D14" s="5">
        <v>40</v>
      </c>
      <c r="E14" t="s">
        <v>16</v>
      </c>
      <c r="F14" s="4">
        <v>44320</v>
      </c>
      <c r="G14" t="s">
        <v>12</v>
      </c>
      <c r="H14">
        <v>104410</v>
      </c>
    </row>
    <row r="15" spans="2:8" x14ac:dyDescent="0.25">
      <c r="B15" t="s">
        <v>177</v>
      </c>
      <c r="C15" t="s">
        <v>15</v>
      </c>
      <c r="D15" s="5">
        <v>30</v>
      </c>
      <c r="E15" t="s">
        <v>16</v>
      </c>
      <c r="F15" s="4">
        <v>44544</v>
      </c>
      <c r="G15" t="s">
        <v>21</v>
      </c>
      <c r="H15">
        <v>96800</v>
      </c>
    </row>
    <row r="16" spans="2:8" x14ac:dyDescent="0.25">
      <c r="B16" t="s">
        <v>123</v>
      </c>
      <c r="C16" t="s">
        <v>15</v>
      </c>
      <c r="D16" s="5">
        <v>28</v>
      </c>
      <c r="E16" t="s">
        <v>13</v>
      </c>
      <c r="F16" s="4">
        <v>43980</v>
      </c>
      <c r="G16" t="s">
        <v>21</v>
      </c>
      <c r="H16">
        <v>48170</v>
      </c>
    </row>
    <row r="17" spans="2:8" x14ac:dyDescent="0.25">
      <c r="B17" t="s">
        <v>140</v>
      </c>
      <c r="C17" t="s">
        <v>15</v>
      </c>
      <c r="D17" s="5">
        <v>21</v>
      </c>
      <c r="E17" t="s">
        <v>16</v>
      </c>
      <c r="F17" s="4">
        <v>44042</v>
      </c>
      <c r="G17" t="s">
        <v>9</v>
      </c>
      <c r="H17">
        <v>37920</v>
      </c>
    </row>
    <row r="18" spans="2:8" x14ac:dyDescent="0.25">
      <c r="B18" t="s">
        <v>178</v>
      </c>
      <c r="C18" t="s">
        <v>15</v>
      </c>
      <c r="D18" s="5">
        <v>34</v>
      </c>
      <c r="E18" t="s">
        <v>16</v>
      </c>
      <c r="F18" s="4">
        <v>44642</v>
      </c>
      <c r="G18" t="s">
        <v>9</v>
      </c>
      <c r="H18">
        <v>112650</v>
      </c>
    </row>
    <row r="19" spans="2:8" x14ac:dyDescent="0.25">
      <c r="B19" t="s">
        <v>165</v>
      </c>
      <c r="C19" t="s">
        <v>8</v>
      </c>
      <c r="D19" s="5">
        <v>34</v>
      </c>
      <c r="E19" t="s">
        <v>24</v>
      </c>
      <c r="F19" s="4">
        <v>44660</v>
      </c>
      <c r="G19" t="s">
        <v>19</v>
      </c>
      <c r="H19">
        <v>49630</v>
      </c>
    </row>
    <row r="20" spans="2:8" x14ac:dyDescent="0.25">
      <c r="B20" t="s">
        <v>199</v>
      </c>
      <c r="C20" t="s">
        <v>15</v>
      </c>
      <c r="D20" s="5">
        <v>36</v>
      </c>
      <c r="E20" t="s">
        <v>16</v>
      </c>
      <c r="F20" s="4">
        <v>43958</v>
      </c>
      <c r="G20" t="s">
        <v>12</v>
      </c>
      <c r="H20">
        <v>118840</v>
      </c>
    </row>
    <row r="21" spans="2:8" x14ac:dyDescent="0.25">
      <c r="B21" t="s">
        <v>159</v>
      </c>
      <c r="C21" t="s">
        <v>15</v>
      </c>
      <c r="D21" s="5">
        <v>30</v>
      </c>
      <c r="E21" t="s">
        <v>16</v>
      </c>
      <c r="F21" s="4">
        <v>44789</v>
      </c>
      <c r="G21" t="s">
        <v>12</v>
      </c>
      <c r="H21">
        <v>69710</v>
      </c>
    </row>
    <row r="22" spans="2:8" x14ac:dyDescent="0.25">
      <c r="B22" t="s">
        <v>197</v>
      </c>
      <c r="C22" t="s">
        <v>15</v>
      </c>
      <c r="D22" s="5">
        <v>20</v>
      </c>
      <c r="E22" t="s">
        <v>16</v>
      </c>
      <c r="F22" s="4">
        <v>44683</v>
      </c>
      <c r="G22" t="s">
        <v>9</v>
      </c>
      <c r="H22">
        <v>79570</v>
      </c>
    </row>
    <row r="23" spans="2:8" x14ac:dyDescent="0.25">
      <c r="B23" t="s">
        <v>154</v>
      </c>
      <c r="C23" t="s">
        <v>8</v>
      </c>
      <c r="D23" s="5">
        <v>22</v>
      </c>
      <c r="E23" t="s">
        <v>13</v>
      </c>
      <c r="F23" s="4">
        <v>44388</v>
      </c>
      <c r="G23" t="s">
        <v>9</v>
      </c>
      <c r="H23">
        <v>76900</v>
      </c>
    </row>
    <row r="24" spans="2:8" x14ac:dyDescent="0.25">
      <c r="B24" t="s">
        <v>182</v>
      </c>
      <c r="C24" t="s">
        <v>15</v>
      </c>
      <c r="D24" s="5">
        <v>27</v>
      </c>
      <c r="E24" t="s">
        <v>16</v>
      </c>
      <c r="F24" s="4">
        <v>44073</v>
      </c>
      <c r="G24" t="s">
        <v>19</v>
      </c>
      <c r="H24">
        <v>54970</v>
      </c>
    </row>
    <row r="25" spans="2:8" x14ac:dyDescent="0.25">
      <c r="B25" t="s">
        <v>118</v>
      </c>
      <c r="C25" t="s">
        <v>15</v>
      </c>
      <c r="D25" s="5">
        <v>37</v>
      </c>
      <c r="E25" t="s">
        <v>24</v>
      </c>
      <c r="F25" s="4">
        <v>44277</v>
      </c>
      <c r="G25" t="s">
        <v>12</v>
      </c>
      <c r="H25">
        <v>88050</v>
      </c>
    </row>
    <row r="26" spans="2:8" x14ac:dyDescent="0.25">
      <c r="B26" t="s">
        <v>192</v>
      </c>
      <c r="C26" t="s">
        <v>15</v>
      </c>
      <c r="D26" s="5">
        <v>43</v>
      </c>
      <c r="E26" t="s">
        <v>16</v>
      </c>
      <c r="F26" s="4">
        <v>44558</v>
      </c>
      <c r="G26" t="s">
        <v>19</v>
      </c>
      <c r="H26">
        <v>36040</v>
      </c>
    </row>
    <row r="27" spans="2:8" x14ac:dyDescent="0.25">
      <c r="B27" t="s">
        <v>111</v>
      </c>
      <c r="C27" t="s">
        <v>8</v>
      </c>
      <c r="D27" s="5">
        <v>42</v>
      </c>
      <c r="E27" t="s">
        <v>10</v>
      </c>
      <c r="F27" s="4">
        <v>44718</v>
      </c>
      <c r="G27" t="s">
        <v>9</v>
      </c>
      <c r="H27">
        <v>75000</v>
      </c>
    </row>
    <row r="28" spans="2:8" x14ac:dyDescent="0.25">
      <c r="B28" t="s">
        <v>149</v>
      </c>
      <c r="C28" t="s">
        <v>15</v>
      </c>
      <c r="D28" s="5">
        <v>35</v>
      </c>
      <c r="E28" t="s">
        <v>16</v>
      </c>
      <c r="F28" s="4">
        <v>44666</v>
      </c>
      <c r="G28" t="s">
        <v>9</v>
      </c>
      <c r="H28">
        <v>40400</v>
      </c>
    </row>
    <row r="29" spans="2:8" x14ac:dyDescent="0.25">
      <c r="B29" t="s">
        <v>196</v>
      </c>
      <c r="C29" t="s">
        <v>15</v>
      </c>
      <c r="D29" s="5">
        <v>24</v>
      </c>
      <c r="E29" t="s">
        <v>16</v>
      </c>
      <c r="F29" s="4">
        <v>44625</v>
      </c>
      <c r="G29" t="s">
        <v>12</v>
      </c>
      <c r="H29">
        <v>100420</v>
      </c>
    </row>
    <row r="30" spans="2:8" x14ac:dyDescent="0.25">
      <c r="B30" t="s">
        <v>120</v>
      </c>
      <c r="C30" t="s">
        <v>8</v>
      </c>
      <c r="D30" s="5">
        <v>31</v>
      </c>
      <c r="E30" t="s">
        <v>16</v>
      </c>
      <c r="F30" s="4">
        <v>44604</v>
      </c>
      <c r="G30" t="s">
        <v>12</v>
      </c>
      <c r="H30">
        <v>58100</v>
      </c>
    </row>
    <row r="31" spans="2:8" x14ac:dyDescent="0.25">
      <c r="B31" t="s">
        <v>114</v>
      </c>
      <c r="C31" t="s">
        <v>8</v>
      </c>
      <c r="D31" s="5">
        <v>44</v>
      </c>
      <c r="E31" t="s">
        <v>16</v>
      </c>
      <c r="F31" s="4">
        <v>44985</v>
      </c>
      <c r="G31" t="s">
        <v>12</v>
      </c>
      <c r="H31">
        <v>114870</v>
      </c>
    </row>
    <row r="32" spans="2:8" x14ac:dyDescent="0.25">
      <c r="B32" t="s">
        <v>158</v>
      </c>
      <c r="C32" t="s">
        <v>8</v>
      </c>
      <c r="D32" s="5">
        <v>32</v>
      </c>
      <c r="E32" t="s">
        <v>16</v>
      </c>
      <c r="F32" s="4">
        <v>44549</v>
      </c>
      <c r="G32" t="s">
        <v>9</v>
      </c>
      <c r="H32">
        <v>41570</v>
      </c>
    </row>
    <row r="33" spans="2:8" x14ac:dyDescent="0.25">
      <c r="B33" t="s">
        <v>173</v>
      </c>
      <c r="C33" t="s">
        <v>8</v>
      </c>
      <c r="D33" s="5">
        <v>30</v>
      </c>
      <c r="E33" t="s">
        <v>16</v>
      </c>
      <c r="F33" s="4">
        <v>44800</v>
      </c>
      <c r="G33" t="s">
        <v>9</v>
      </c>
      <c r="H33">
        <v>112570</v>
      </c>
    </row>
    <row r="34" spans="2:8" x14ac:dyDescent="0.25">
      <c r="B34" t="s">
        <v>151</v>
      </c>
      <c r="C34" t="s">
        <v>15</v>
      </c>
      <c r="D34" s="5">
        <v>26</v>
      </c>
      <c r="E34" t="s">
        <v>16</v>
      </c>
      <c r="F34" s="4">
        <v>44164</v>
      </c>
      <c r="G34" t="s">
        <v>9</v>
      </c>
      <c r="H34">
        <v>47360</v>
      </c>
    </row>
    <row r="35" spans="2:8" x14ac:dyDescent="0.25">
      <c r="B35" t="s">
        <v>126</v>
      </c>
      <c r="C35" t="s">
        <v>8</v>
      </c>
      <c r="D35" s="5">
        <v>21</v>
      </c>
      <c r="E35" t="s">
        <v>16</v>
      </c>
      <c r="F35" s="4">
        <v>44256</v>
      </c>
      <c r="G35" t="s">
        <v>21</v>
      </c>
      <c r="H35">
        <v>65920</v>
      </c>
    </row>
    <row r="36" spans="2:8" x14ac:dyDescent="0.25">
      <c r="B36" t="s">
        <v>200</v>
      </c>
      <c r="C36" t="s">
        <v>8</v>
      </c>
      <c r="D36" s="5">
        <v>28</v>
      </c>
      <c r="E36" t="s">
        <v>16</v>
      </c>
      <c r="F36" s="4">
        <v>44571</v>
      </c>
      <c r="G36" t="s">
        <v>9</v>
      </c>
      <c r="H36">
        <v>99970</v>
      </c>
    </row>
    <row r="37" spans="2:8" x14ac:dyDescent="0.25">
      <c r="B37" t="s">
        <v>133</v>
      </c>
      <c r="C37" t="s">
        <v>8</v>
      </c>
      <c r="D37" s="5">
        <v>25</v>
      </c>
      <c r="E37" t="s">
        <v>13</v>
      </c>
      <c r="F37" s="4">
        <v>44633</v>
      </c>
      <c r="G37" t="s">
        <v>12</v>
      </c>
      <c r="H37">
        <v>80700</v>
      </c>
    </row>
    <row r="38" spans="2:8" x14ac:dyDescent="0.25">
      <c r="B38" t="s">
        <v>155</v>
      </c>
      <c r="C38" t="s">
        <v>15</v>
      </c>
      <c r="D38" s="5">
        <v>24</v>
      </c>
      <c r="E38" t="s">
        <v>24</v>
      </c>
      <c r="F38" s="4">
        <v>44375</v>
      </c>
      <c r="G38" t="s">
        <v>21</v>
      </c>
      <c r="H38">
        <v>52610</v>
      </c>
    </row>
    <row r="39" spans="2:8" x14ac:dyDescent="0.25">
      <c r="B39" t="s">
        <v>180</v>
      </c>
      <c r="C39" t="s">
        <v>15</v>
      </c>
      <c r="D39" s="5">
        <v>29</v>
      </c>
      <c r="E39" t="s">
        <v>24</v>
      </c>
      <c r="F39" s="4">
        <v>44119</v>
      </c>
      <c r="G39" t="s">
        <v>12</v>
      </c>
      <c r="H39">
        <v>112110</v>
      </c>
    </row>
    <row r="40" spans="2:8" x14ac:dyDescent="0.25">
      <c r="B40" t="s">
        <v>152</v>
      </c>
      <c r="C40" t="s">
        <v>8</v>
      </c>
      <c r="D40" s="5">
        <v>27</v>
      </c>
      <c r="E40" t="s">
        <v>16</v>
      </c>
      <c r="F40" s="4">
        <v>44061</v>
      </c>
      <c r="G40" t="s">
        <v>56</v>
      </c>
      <c r="H40">
        <v>119110</v>
      </c>
    </row>
    <row r="41" spans="2:8" x14ac:dyDescent="0.25">
      <c r="B41" t="s">
        <v>150</v>
      </c>
      <c r="C41" t="s">
        <v>15</v>
      </c>
      <c r="D41" s="5">
        <v>22</v>
      </c>
      <c r="E41" t="s">
        <v>13</v>
      </c>
      <c r="F41" s="4">
        <v>44384</v>
      </c>
      <c r="G41" t="s">
        <v>19</v>
      </c>
      <c r="H41">
        <v>112780</v>
      </c>
    </row>
    <row r="42" spans="2:8" x14ac:dyDescent="0.25">
      <c r="B42" t="s">
        <v>175</v>
      </c>
      <c r="C42" t="s">
        <v>8</v>
      </c>
      <c r="D42" s="5">
        <v>36</v>
      </c>
      <c r="E42" t="s">
        <v>16</v>
      </c>
      <c r="F42" s="4">
        <v>44023</v>
      </c>
      <c r="G42" t="s">
        <v>9</v>
      </c>
      <c r="H42">
        <v>114890</v>
      </c>
    </row>
    <row r="43" spans="2:8" x14ac:dyDescent="0.25">
      <c r="B43" t="s">
        <v>146</v>
      </c>
      <c r="C43" t="s">
        <v>15</v>
      </c>
      <c r="D43" s="5">
        <v>27</v>
      </c>
      <c r="E43" t="s">
        <v>16</v>
      </c>
      <c r="F43" s="4">
        <v>44506</v>
      </c>
      <c r="G43" t="s">
        <v>21</v>
      </c>
      <c r="H43">
        <v>48980</v>
      </c>
    </row>
    <row r="44" spans="2:8" x14ac:dyDescent="0.25">
      <c r="B44" t="s">
        <v>170</v>
      </c>
      <c r="C44" t="s">
        <v>15</v>
      </c>
      <c r="D44" s="5">
        <v>21</v>
      </c>
      <c r="E44" t="s">
        <v>16</v>
      </c>
      <c r="F44" s="4">
        <v>44180</v>
      </c>
      <c r="G44" t="s">
        <v>56</v>
      </c>
      <c r="H44">
        <v>75880</v>
      </c>
    </row>
    <row r="45" spans="2:8" x14ac:dyDescent="0.25">
      <c r="B45" t="s">
        <v>167</v>
      </c>
      <c r="C45" t="s">
        <v>8</v>
      </c>
      <c r="D45" s="5">
        <v>28</v>
      </c>
      <c r="E45" t="s">
        <v>16</v>
      </c>
      <c r="F45" s="4">
        <v>44296</v>
      </c>
      <c r="G45" t="s">
        <v>19</v>
      </c>
      <c r="H45">
        <v>53240</v>
      </c>
    </row>
    <row r="46" spans="2:8" x14ac:dyDescent="0.25">
      <c r="B46" t="s">
        <v>122</v>
      </c>
      <c r="C46" t="s">
        <v>8</v>
      </c>
      <c r="D46" s="5">
        <v>34</v>
      </c>
      <c r="E46" t="s">
        <v>16</v>
      </c>
      <c r="F46" s="4">
        <v>44397</v>
      </c>
      <c r="G46" t="s">
        <v>21</v>
      </c>
      <c r="H46">
        <v>85000</v>
      </c>
    </row>
    <row r="47" spans="2:8" x14ac:dyDescent="0.25">
      <c r="B47" t="s">
        <v>179</v>
      </c>
      <c r="C47" t="s">
        <v>8</v>
      </c>
      <c r="D47" s="5">
        <v>21</v>
      </c>
      <c r="E47" t="s">
        <v>16</v>
      </c>
      <c r="F47" s="4">
        <v>44619</v>
      </c>
      <c r="G47" t="s">
        <v>12</v>
      </c>
      <c r="H47">
        <v>33920</v>
      </c>
    </row>
    <row r="48" spans="2:8" x14ac:dyDescent="0.25">
      <c r="B48" t="s">
        <v>188</v>
      </c>
      <c r="C48" t="s">
        <v>8</v>
      </c>
      <c r="D48" s="5">
        <v>33</v>
      </c>
      <c r="E48" t="s">
        <v>16</v>
      </c>
      <c r="F48" s="4">
        <v>44253</v>
      </c>
      <c r="G48" t="s">
        <v>12</v>
      </c>
      <c r="H48">
        <v>75280</v>
      </c>
    </row>
    <row r="49" spans="2:8" x14ac:dyDescent="0.25">
      <c r="B49" t="s">
        <v>130</v>
      </c>
      <c r="C49" t="s">
        <v>8</v>
      </c>
      <c r="D49" s="5">
        <v>34</v>
      </c>
      <c r="E49" t="s">
        <v>16</v>
      </c>
      <c r="F49" s="4">
        <v>44594</v>
      </c>
      <c r="G49" t="s">
        <v>21</v>
      </c>
      <c r="H49">
        <v>58940</v>
      </c>
    </row>
    <row r="50" spans="2:8" x14ac:dyDescent="0.25">
      <c r="B50" t="s">
        <v>136</v>
      </c>
      <c r="C50" t="s">
        <v>8</v>
      </c>
      <c r="D50" s="5">
        <v>28</v>
      </c>
      <c r="E50" t="s">
        <v>16</v>
      </c>
      <c r="F50" s="4">
        <v>44425</v>
      </c>
      <c r="G50" t="s">
        <v>9</v>
      </c>
      <c r="H50">
        <v>104770</v>
      </c>
    </row>
    <row r="51" spans="2:8" x14ac:dyDescent="0.25">
      <c r="B51" t="s">
        <v>125</v>
      </c>
      <c r="C51" t="s">
        <v>15</v>
      </c>
      <c r="D51" s="5">
        <v>21</v>
      </c>
      <c r="E51" t="s">
        <v>16</v>
      </c>
      <c r="F51" s="4">
        <v>44701</v>
      </c>
      <c r="G51" t="s">
        <v>9</v>
      </c>
      <c r="H51">
        <v>57090</v>
      </c>
    </row>
    <row r="52" spans="2:8" x14ac:dyDescent="0.25">
      <c r="B52" t="s">
        <v>160</v>
      </c>
      <c r="C52" t="s">
        <v>15</v>
      </c>
      <c r="D52" s="5">
        <v>27</v>
      </c>
      <c r="E52" t="s">
        <v>13</v>
      </c>
      <c r="F52" s="4">
        <v>44174</v>
      </c>
      <c r="G52" t="s">
        <v>21</v>
      </c>
      <c r="H52">
        <v>91650</v>
      </c>
    </row>
    <row r="53" spans="2:8" x14ac:dyDescent="0.25">
      <c r="B53" t="s">
        <v>183</v>
      </c>
      <c r="C53" t="s">
        <v>15</v>
      </c>
      <c r="D53" s="5">
        <v>42</v>
      </c>
      <c r="E53" t="s">
        <v>24</v>
      </c>
      <c r="F53" s="4">
        <v>44670</v>
      </c>
      <c r="G53" t="s">
        <v>21</v>
      </c>
      <c r="H53">
        <v>70270</v>
      </c>
    </row>
    <row r="54" spans="2:8" x14ac:dyDescent="0.25">
      <c r="B54" t="s">
        <v>129</v>
      </c>
      <c r="C54" t="s">
        <v>8</v>
      </c>
      <c r="D54" s="5">
        <v>28</v>
      </c>
      <c r="E54" t="s">
        <v>16</v>
      </c>
      <c r="F54" s="4">
        <v>44124</v>
      </c>
      <c r="G54" t="s">
        <v>21</v>
      </c>
      <c r="H54">
        <v>75970</v>
      </c>
    </row>
    <row r="55" spans="2:8" x14ac:dyDescent="0.25">
      <c r="B55" t="s">
        <v>112</v>
      </c>
      <c r="D55" s="5">
        <v>27</v>
      </c>
      <c r="E55" t="s">
        <v>13</v>
      </c>
      <c r="F55" s="4">
        <v>44212</v>
      </c>
      <c r="G55" t="s">
        <v>12</v>
      </c>
      <c r="H55">
        <v>90700</v>
      </c>
    </row>
    <row r="56" spans="2:8" x14ac:dyDescent="0.25">
      <c r="B56" t="s">
        <v>131</v>
      </c>
      <c r="C56" t="s">
        <v>15</v>
      </c>
      <c r="D56" s="5">
        <v>30</v>
      </c>
      <c r="E56" t="s">
        <v>16</v>
      </c>
      <c r="F56" s="4">
        <v>44607</v>
      </c>
      <c r="G56" t="s">
        <v>9</v>
      </c>
      <c r="H56">
        <v>60570</v>
      </c>
    </row>
    <row r="57" spans="2:8" x14ac:dyDescent="0.25">
      <c r="B57" t="s">
        <v>134</v>
      </c>
      <c r="C57" t="s">
        <v>15</v>
      </c>
      <c r="D57" s="5">
        <v>33</v>
      </c>
      <c r="E57" t="s">
        <v>16</v>
      </c>
      <c r="F57" s="4">
        <v>44103</v>
      </c>
      <c r="G57" t="s">
        <v>9</v>
      </c>
      <c r="H57">
        <v>115920</v>
      </c>
    </row>
    <row r="58" spans="2:8" x14ac:dyDescent="0.25">
      <c r="B58" t="s">
        <v>186</v>
      </c>
      <c r="C58" t="s">
        <v>8</v>
      </c>
      <c r="D58" s="5">
        <v>33</v>
      </c>
      <c r="E58" t="s">
        <v>16</v>
      </c>
      <c r="F58" s="4">
        <v>44006</v>
      </c>
      <c r="G58" t="s">
        <v>21</v>
      </c>
      <c r="H58">
        <v>65360</v>
      </c>
    </row>
    <row r="59" spans="2:8" x14ac:dyDescent="0.25">
      <c r="B59" t="s">
        <v>116</v>
      </c>
      <c r="D59" s="5">
        <v>30</v>
      </c>
      <c r="E59" t="s">
        <v>16</v>
      </c>
      <c r="F59" s="4">
        <v>44535</v>
      </c>
      <c r="G59" t="s">
        <v>21</v>
      </c>
      <c r="H59">
        <v>64000</v>
      </c>
    </row>
    <row r="60" spans="2:8" x14ac:dyDescent="0.25">
      <c r="B60" t="s">
        <v>195</v>
      </c>
      <c r="C60" t="s">
        <v>8</v>
      </c>
      <c r="D60" s="5">
        <v>34</v>
      </c>
      <c r="E60" t="s">
        <v>16</v>
      </c>
      <c r="F60" s="4">
        <v>44383</v>
      </c>
      <c r="G60" t="s">
        <v>21</v>
      </c>
      <c r="H60">
        <v>92450</v>
      </c>
    </row>
    <row r="61" spans="2:8" x14ac:dyDescent="0.25">
      <c r="B61" t="s">
        <v>113</v>
      </c>
      <c r="C61" t="s">
        <v>15</v>
      </c>
      <c r="D61" s="5">
        <v>31</v>
      </c>
      <c r="E61" t="s">
        <v>16</v>
      </c>
      <c r="F61" s="4">
        <v>44450</v>
      </c>
      <c r="G61" t="s">
        <v>12</v>
      </c>
      <c r="H61">
        <v>48950</v>
      </c>
    </row>
    <row r="62" spans="2:8" x14ac:dyDescent="0.25">
      <c r="B62" t="s">
        <v>185</v>
      </c>
      <c r="C62" t="s">
        <v>8</v>
      </c>
      <c r="D62" s="5">
        <v>27</v>
      </c>
      <c r="E62" t="s">
        <v>16</v>
      </c>
      <c r="F62" s="4">
        <v>44625</v>
      </c>
      <c r="G62" t="s">
        <v>12</v>
      </c>
      <c r="H62">
        <v>83750</v>
      </c>
    </row>
    <row r="63" spans="2:8" x14ac:dyDescent="0.25">
      <c r="B63" t="s">
        <v>166</v>
      </c>
      <c r="C63" t="s">
        <v>8</v>
      </c>
      <c r="D63" s="5">
        <v>40</v>
      </c>
      <c r="E63" t="s">
        <v>16</v>
      </c>
      <c r="F63" s="4">
        <v>44276</v>
      </c>
      <c r="G63" t="s">
        <v>12</v>
      </c>
      <c r="H63">
        <v>87620</v>
      </c>
    </row>
    <row r="64" spans="2:8" x14ac:dyDescent="0.25">
      <c r="B64" t="s">
        <v>184</v>
      </c>
      <c r="C64" t="s">
        <v>8</v>
      </c>
      <c r="D64" s="5">
        <v>20</v>
      </c>
      <c r="E64" t="s">
        <v>24</v>
      </c>
      <c r="F64" s="4">
        <v>44476</v>
      </c>
      <c r="G64" t="s">
        <v>19</v>
      </c>
      <c r="H64">
        <v>68900</v>
      </c>
    </row>
    <row r="65" spans="2:8" x14ac:dyDescent="0.25">
      <c r="B65" t="s">
        <v>157</v>
      </c>
      <c r="C65" t="s">
        <v>15</v>
      </c>
      <c r="D65" s="5">
        <v>32</v>
      </c>
      <c r="E65" t="s">
        <v>16</v>
      </c>
      <c r="F65" s="4">
        <v>44403</v>
      </c>
      <c r="G65" t="s">
        <v>19</v>
      </c>
      <c r="H65">
        <v>53540</v>
      </c>
    </row>
    <row r="66" spans="2:8" x14ac:dyDescent="0.25">
      <c r="B66" t="s">
        <v>172</v>
      </c>
      <c r="C66" t="s">
        <v>15</v>
      </c>
      <c r="D66" s="5">
        <v>28</v>
      </c>
      <c r="E66" t="s">
        <v>42</v>
      </c>
      <c r="F66" s="4">
        <v>44758</v>
      </c>
      <c r="G66" t="s">
        <v>19</v>
      </c>
      <c r="H66">
        <v>43510</v>
      </c>
    </row>
    <row r="67" spans="2:8" x14ac:dyDescent="0.25">
      <c r="B67" t="s">
        <v>127</v>
      </c>
      <c r="C67" t="s">
        <v>8</v>
      </c>
      <c r="D67" s="5">
        <v>38</v>
      </c>
      <c r="E67" t="s">
        <v>10</v>
      </c>
      <c r="F67" s="4">
        <v>44316</v>
      </c>
      <c r="G67" t="s">
        <v>19</v>
      </c>
      <c r="H67">
        <v>109160</v>
      </c>
    </row>
    <row r="68" spans="2:8" x14ac:dyDescent="0.25">
      <c r="B68" t="s">
        <v>198</v>
      </c>
      <c r="C68" t="s">
        <v>15</v>
      </c>
      <c r="D68" s="5">
        <v>40</v>
      </c>
      <c r="E68" t="s">
        <v>16</v>
      </c>
      <c r="F68" s="4">
        <v>44204</v>
      </c>
      <c r="G68" t="s">
        <v>9</v>
      </c>
      <c r="H68">
        <v>99750</v>
      </c>
    </row>
    <row r="69" spans="2:8" x14ac:dyDescent="0.25">
      <c r="B69" t="s">
        <v>124</v>
      </c>
      <c r="C69" t="s">
        <v>8</v>
      </c>
      <c r="D69" s="5">
        <v>31</v>
      </c>
      <c r="E69" t="s">
        <v>16</v>
      </c>
      <c r="F69" s="4">
        <v>44084</v>
      </c>
      <c r="G69" t="s">
        <v>12</v>
      </c>
      <c r="H69">
        <v>41980</v>
      </c>
    </row>
    <row r="70" spans="2:8" x14ac:dyDescent="0.25">
      <c r="B70" t="s">
        <v>187</v>
      </c>
      <c r="C70" t="s">
        <v>15</v>
      </c>
      <c r="D70" s="5">
        <v>36</v>
      </c>
      <c r="E70" t="s">
        <v>16</v>
      </c>
      <c r="F70" s="4">
        <v>44272</v>
      </c>
      <c r="G70" t="s">
        <v>21</v>
      </c>
      <c r="H70">
        <v>71380</v>
      </c>
    </row>
    <row r="71" spans="2:8" x14ac:dyDescent="0.25">
      <c r="B71" t="s">
        <v>191</v>
      </c>
      <c r="C71" t="s">
        <v>15</v>
      </c>
      <c r="D71" s="5">
        <v>27</v>
      </c>
      <c r="E71" t="s">
        <v>42</v>
      </c>
      <c r="F71" s="4">
        <v>44547</v>
      </c>
      <c r="G71" t="s">
        <v>9</v>
      </c>
      <c r="H71">
        <v>113280</v>
      </c>
    </row>
    <row r="72" spans="2:8" x14ac:dyDescent="0.25">
      <c r="B72" t="s">
        <v>181</v>
      </c>
      <c r="C72" t="s">
        <v>8</v>
      </c>
      <c r="D72" s="5">
        <v>33</v>
      </c>
      <c r="E72" t="s">
        <v>16</v>
      </c>
      <c r="F72" s="4">
        <v>44747</v>
      </c>
      <c r="G72" t="s">
        <v>21</v>
      </c>
      <c r="H72">
        <v>86570</v>
      </c>
    </row>
    <row r="73" spans="2:8" x14ac:dyDescent="0.25">
      <c r="B73" t="s">
        <v>139</v>
      </c>
      <c r="C73" t="s">
        <v>15</v>
      </c>
      <c r="D73" s="5">
        <v>26</v>
      </c>
      <c r="E73" t="s">
        <v>16</v>
      </c>
      <c r="F73" s="4">
        <v>44350</v>
      </c>
      <c r="G73" t="s">
        <v>9</v>
      </c>
      <c r="H73">
        <v>53540</v>
      </c>
    </row>
    <row r="74" spans="2:8" x14ac:dyDescent="0.25">
      <c r="B74" t="s">
        <v>190</v>
      </c>
      <c r="C74" t="s">
        <v>15</v>
      </c>
      <c r="D74" s="5">
        <v>37</v>
      </c>
      <c r="E74" t="s">
        <v>16</v>
      </c>
      <c r="F74" s="4">
        <v>44640</v>
      </c>
      <c r="G74" t="s">
        <v>12</v>
      </c>
      <c r="H74">
        <v>69070</v>
      </c>
    </row>
    <row r="75" spans="2:8" x14ac:dyDescent="0.25">
      <c r="B75" t="s">
        <v>121</v>
      </c>
      <c r="C75" t="s">
        <v>8</v>
      </c>
      <c r="D75" s="5">
        <v>30</v>
      </c>
      <c r="E75" t="s">
        <v>24</v>
      </c>
      <c r="F75" s="4">
        <v>44328</v>
      </c>
      <c r="G75" t="s">
        <v>21</v>
      </c>
      <c r="H75">
        <v>67910</v>
      </c>
    </row>
    <row r="76" spans="2:8" x14ac:dyDescent="0.25">
      <c r="B76" t="s">
        <v>119</v>
      </c>
      <c r="C76" t="s">
        <v>15</v>
      </c>
      <c r="D76" s="5">
        <v>30</v>
      </c>
      <c r="E76" t="s">
        <v>16</v>
      </c>
      <c r="F76" s="4">
        <v>44214</v>
      </c>
      <c r="G76" t="s">
        <v>12</v>
      </c>
      <c r="H76">
        <v>69120</v>
      </c>
    </row>
    <row r="77" spans="2:8" x14ac:dyDescent="0.25">
      <c r="B77" t="s">
        <v>132</v>
      </c>
      <c r="C77" t="s">
        <v>8</v>
      </c>
      <c r="D77" s="5">
        <v>34</v>
      </c>
      <c r="E77" t="s">
        <v>16</v>
      </c>
      <c r="F77" s="4">
        <v>44550</v>
      </c>
      <c r="G77" t="s">
        <v>21</v>
      </c>
      <c r="H77">
        <v>60130</v>
      </c>
    </row>
    <row r="78" spans="2:8" x14ac:dyDescent="0.25">
      <c r="B78" t="s">
        <v>161</v>
      </c>
      <c r="C78" t="s">
        <v>15</v>
      </c>
      <c r="D78" s="5">
        <v>23</v>
      </c>
      <c r="E78" t="s">
        <v>16</v>
      </c>
      <c r="F78" s="4">
        <v>44378</v>
      </c>
      <c r="G78" t="s">
        <v>9</v>
      </c>
      <c r="H78">
        <v>106460</v>
      </c>
    </row>
    <row r="79" spans="2:8" x14ac:dyDescent="0.25">
      <c r="B79" t="s">
        <v>148</v>
      </c>
      <c r="C79" t="s">
        <v>8</v>
      </c>
      <c r="D79" s="5">
        <v>37</v>
      </c>
      <c r="E79" t="s">
        <v>16</v>
      </c>
      <c r="F79" s="4">
        <v>44389</v>
      </c>
      <c r="G79" t="s">
        <v>56</v>
      </c>
      <c r="H79">
        <v>118100</v>
      </c>
    </row>
    <row r="80" spans="2:8" x14ac:dyDescent="0.25">
      <c r="B80" t="s">
        <v>164</v>
      </c>
      <c r="C80" t="s">
        <v>8</v>
      </c>
      <c r="D80" s="5">
        <v>36</v>
      </c>
      <c r="E80" t="s">
        <v>16</v>
      </c>
      <c r="F80" s="4">
        <v>44468</v>
      </c>
      <c r="G80" t="s">
        <v>9</v>
      </c>
      <c r="H80">
        <v>78390</v>
      </c>
    </row>
    <row r="81" spans="2:8" x14ac:dyDescent="0.25">
      <c r="B81" t="s">
        <v>147</v>
      </c>
      <c r="C81" t="s">
        <v>8</v>
      </c>
      <c r="D81" s="5">
        <v>30</v>
      </c>
      <c r="E81" t="s">
        <v>16</v>
      </c>
      <c r="F81" s="4">
        <v>44789</v>
      </c>
      <c r="G81" t="s">
        <v>9</v>
      </c>
      <c r="H81">
        <v>114180</v>
      </c>
    </row>
    <row r="82" spans="2:8" x14ac:dyDescent="0.25">
      <c r="B82" t="s">
        <v>189</v>
      </c>
      <c r="C82" t="s">
        <v>8</v>
      </c>
      <c r="D82" s="5">
        <v>28</v>
      </c>
      <c r="E82" t="s">
        <v>16</v>
      </c>
      <c r="F82" s="4">
        <v>44590</v>
      </c>
      <c r="G82" t="s">
        <v>9</v>
      </c>
      <c r="H82">
        <v>104120</v>
      </c>
    </row>
    <row r="83" spans="2:8" x14ac:dyDescent="0.25">
      <c r="B83" t="s">
        <v>138</v>
      </c>
      <c r="C83" t="s">
        <v>15</v>
      </c>
      <c r="D83" s="5">
        <v>30</v>
      </c>
      <c r="E83" t="s">
        <v>16</v>
      </c>
      <c r="F83" s="4">
        <v>44640</v>
      </c>
      <c r="G83" t="s">
        <v>9</v>
      </c>
      <c r="H83">
        <v>67950</v>
      </c>
    </row>
    <row r="84" spans="2:8" x14ac:dyDescent="0.25">
      <c r="B84" t="s">
        <v>137</v>
      </c>
      <c r="C84" t="s">
        <v>8</v>
      </c>
      <c r="D84" s="5">
        <v>29</v>
      </c>
      <c r="E84" t="s">
        <v>16</v>
      </c>
      <c r="F84" s="4">
        <v>43962</v>
      </c>
      <c r="G84" t="s">
        <v>12</v>
      </c>
      <c r="H84">
        <v>34980</v>
      </c>
    </row>
    <row r="85" spans="2:8" x14ac:dyDescent="0.25">
      <c r="B85" t="s">
        <v>153</v>
      </c>
      <c r="C85" t="s">
        <v>8</v>
      </c>
      <c r="D85" s="5">
        <v>24</v>
      </c>
      <c r="E85" t="s">
        <v>16</v>
      </c>
      <c r="F85" s="4">
        <v>44087</v>
      </c>
      <c r="G85" t="s">
        <v>12</v>
      </c>
      <c r="H85">
        <v>62780</v>
      </c>
    </row>
    <row r="86" spans="2:8" x14ac:dyDescent="0.25">
      <c r="B86" t="s">
        <v>117</v>
      </c>
      <c r="C86" t="s">
        <v>15</v>
      </c>
      <c r="D86" s="5">
        <v>20</v>
      </c>
      <c r="E86" t="s">
        <v>16</v>
      </c>
      <c r="F86" s="4">
        <v>44397</v>
      </c>
      <c r="G86" t="s">
        <v>12</v>
      </c>
      <c r="H86">
        <v>107700</v>
      </c>
    </row>
    <row r="87" spans="2:8" x14ac:dyDescent="0.25">
      <c r="B87" t="s">
        <v>168</v>
      </c>
      <c r="C87" t="s">
        <v>15</v>
      </c>
      <c r="D87" s="5">
        <v>25</v>
      </c>
      <c r="E87" t="s">
        <v>16</v>
      </c>
      <c r="F87" s="4">
        <v>44322</v>
      </c>
      <c r="G87" t="s">
        <v>19</v>
      </c>
      <c r="H87">
        <v>65700</v>
      </c>
    </row>
    <row r="88" spans="2:8" x14ac:dyDescent="0.25">
      <c r="B88" t="s">
        <v>135</v>
      </c>
      <c r="C88" t="s">
        <v>8</v>
      </c>
      <c r="D88" s="5">
        <v>33</v>
      </c>
      <c r="E88" t="s">
        <v>42</v>
      </c>
      <c r="F88" s="4">
        <v>44313</v>
      </c>
      <c r="G88" t="s">
        <v>12</v>
      </c>
      <c r="H88">
        <v>75480</v>
      </c>
    </row>
    <row r="89" spans="2:8" x14ac:dyDescent="0.25">
      <c r="B89" t="s">
        <v>174</v>
      </c>
      <c r="C89" t="s">
        <v>15</v>
      </c>
      <c r="D89" s="5">
        <v>33</v>
      </c>
      <c r="E89" t="s">
        <v>16</v>
      </c>
      <c r="F89" s="4">
        <v>44448</v>
      </c>
      <c r="G89" t="s">
        <v>12</v>
      </c>
      <c r="H89">
        <v>53870</v>
      </c>
    </row>
    <row r="90" spans="2:8" x14ac:dyDescent="0.25">
      <c r="B90" t="s">
        <v>141</v>
      </c>
      <c r="C90" t="s">
        <v>8</v>
      </c>
      <c r="D90" s="5">
        <v>36</v>
      </c>
      <c r="E90" t="s">
        <v>16</v>
      </c>
      <c r="F90" s="4">
        <v>44433</v>
      </c>
      <c r="G90" t="s">
        <v>19</v>
      </c>
      <c r="H90">
        <v>78540</v>
      </c>
    </row>
    <row r="91" spans="2:8" x14ac:dyDescent="0.25">
      <c r="B91" t="s">
        <v>193</v>
      </c>
      <c r="C91" t="s">
        <v>15</v>
      </c>
      <c r="D91" s="5">
        <v>19</v>
      </c>
      <c r="E91" t="s">
        <v>16</v>
      </c>
      <c r="F91" s="4">
        <v>44218</v>
      </c>
      <c r="G91" t="s">
        <v>9</v>
      </c>
      <c r="H91">
        <v>58960</v>
      </c>
    </row>
    <row r="92" spans="2:8" x14ac:dyDescent="0.25">
      <c r="B92" t="s">
        <v>162</v>
      </c>
      <c r="C92" t="s">
        <v>15</v>
      </c>
      <c r="D92" s="5">
        <v>46</v>
      </c>
      <c r="E92" t="s">
        <v>16</v>
      </c>
      <c r="F92" s="4">
        <v>44697</v>
      </c>
      <c r="G92" t="s">
        <v>9</v>
      </c>
      <c r="H92">
        <v>70610</v>
      </c>
    </row>
    <row r="93" spans="2:8" x14ac:dyDescent="0.25">
      <c r="B93" t="s">
        <v>171</v>
      </c>
      <c r="C93" t="s">
        <v>15</v>
      </c>
      <c r="D93" s="5">
        <v>33</v>
      </c>
      <c r="E93" t="s">
        <v>16</v>
      </c>
      <c r="F93" s="4">
        <v>44181</v>
      </c>
      <c r="G93" t="s">
        <v>21</v>
      </c>
      <c r="H93">
        <v>59430</v>
      </c>
    </row>
    <row r="94" spans="2:8" x14ac:dyDescent="0.25">
      <c r="B94" t="s">
        <v>144</v>
      </c>
      <c r="C94" t="s">
        <v>15</v>
      </c>
      <c r="D94" s="5">
        <v>33</v>
      </c>
      <c r="E94" t="s">
        <v>13</v>
      </c>
      <c r="F94" s="4">
        <v>44640</v>
      </c>
      <c r="G94" t="s">
        <v>9</v>
      </c>
      <c r="H94">
        <v>48530</v>
      </c>
    </row>
    <row r="95" spans="2:8" x14ac:dyDescent="0.25">
      <c r="B95" t="s">
        <v>163</v>
      </c>
      <c r="C95" t="s">
        <v>8</v>
      </c>
      <c r="D95" s="5">
        <v>33</v>
      </c>
      <c r="E95" t="s">
        <v>16</v>
      </c>
      <c r="F95" s="4">
        <v>44129</v>
      </c>
      <c r="G95" t="s">
        <v>12</v>
      </c>
      <c r="H95">
        <v>96140</v>
      </c>
    </row>
  </sheetData>
  <mergeCells count="1">
    <mergeCell ref="B1:H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F100-8534-49FD-9140-0E64F3BFEE99}">
  <dimension ref="B1:K97"/>
  <sheetViews>
    <sheetView tabSelected="1" topLeftCell="B16" workbookViewId="0">
      <selection activeCell="J7" sqref="J7"/>
    </sheetView>
  </sheetViews>
  <sheetFormatPr defaultRowHeight="15" x14ac:dyDescent="0.25"/>
  <cols>
    <col min="2" max="2" width="21.42578125" bestFit="1" customWidth="1"/>
    <col min="3" max="3" width="9.85546875" customWidth="1"/>
    <col min="4" max="4" width="13.85546875" customWidth="1"/>
    <col min="6" max="6" width="13.5703125" customWidth="1"/>
    <col min="7" max="7" width="11.85546875" bestFit="1" customWidth="1"/>
    <col min="8" max="8" width="14.28515625" bestFit="1" customWidth="1"/>
  </cols>
  <sheetData>
    <row r="1" spans="2:11" x14ac:dyDescent="0.25">
      <c r="B1" s="27" t="s">
        <v>110</v>
      </c>
      <c r="C1" s="27"/>
      <c r="D1" s="27"/>
      <c r="E1" s="27"/>
      <c r="F1" s="27"/>
      <c r="G1" s="27"/>
      <c r="H1" s="27"/>
    </row>
    <row r="5" spans="2:11" x14ac:dyDescent="0.25">
      <c r="B5" t="s">
        <v>0</v>
      </c>
      <c r="C5" t="s">
        <v>1</v>
      </c>
      <c r="D5" t="s">
        <v>2</v>
      </c>
      <c r="E5" t="s">
        <v>3</v>
      </c>
      <c r="F5" s="4" t="s">
        <v>4</v>
      </c>
      <c r="G5" t="s">
        <v>5</v>
      </c>
      <c r="H5" t="s">
        <v>6</v>
      </c>
      <c r="K5" t="s">
        <v>203</v>
      </c>
    </row>
    <row r="6" spans="2:11" x14ac:dyDescent="0.25">
      <c r="B6" t="s">
        <v>58</v>
      </c>
      <c r="C6" t="s">
        <v>15</v>
      </c>
      <c r="D6" t="s">
        <v>19</v>
      </c>
      <c r="E6">
        <v>22</v>
      </c>
      <c r="F6" s="4">
        <v>44446</v>
      </c>
      <c r="G6" s="7">
        <v>112780</v>
      </c>
      <c r="H6" t="s">
        <v>13</v>
      </c>
    </row>
    <row r="7" spans="2:11" x14ac:dyDescent="0.25">
      <c r="B7" t="s">
        <v>70</v>
      </c>
      <c r="C7" t="s">
        <v>15</v>
      </c>
      <c r="D7" t="s">
        <v>9</v>
      </c>
      <c r="E7">
        <v>46</v>
      </c>
      <c r="F7" s="4">
        <v>44758</v>
      </c>
      <c r="G7" s="7">
        <v>70610</v>
      </c>
      <c r="H7" t="s">
        <v>16</v>
      </c>
      <c r="K7" t="s">
        <v>205</v>
      </c>
    </row>
    <row r="8" spans="2:11" x14ac:dyDescent="0.25">
      <c r="B8" t="s">
        <v>75</v>
      </c>
      <c r="C8" t="s">
        <v>8</v>
      </c>
      <c r="D8" t="s">
        <v>19</v>
      </c>
      <c r="E8">
        <v>28</v>
      </c>
      <c r="F8" s="4">
        <v>44357</v>
      </c>
      <c r="G8" s="7">
        <v>53240</v>
      </c>
      <c r="H8" t="s">
        <v>16</v>
      </c>
    </row>
    <row r="9" spans="2:11" x14ac:dyDescent="0.25">
      <c r="B9" t="s">
        <v>49</v>
      </c>
      <c r="C9" t="s">
        <v>206</v>
      </c>
      <c r="D9" t="s">
        <v>21</v>
      </c>
      <c r="E9">
        <v>37</v>
      </c>
      <c r="F9" s="4">
        <v>44146</v>
      </c>
      <c r="G9" s="7">
        <v>115440</v>
      </c>
      <c r="H9" t="s">
        <v>24</v>
      </c>
      <c r="K9" t="s">
        <v>207</v>
      </c>
    </row>
    <row r="10" spans="2:11" x14ac:dyDescent="0.25">
      <c r="B10" t="s">
        <v>65</v>
      </c>
      <c r="C10" t="s">
        <v>15</v>
      </c>
      <c r="D10" t="s">
        <v>19</v>
      </c>
      <c r="E10">
        <v>32</v>
      </c>
      <c r="F10" s="4">
        <v>44465</v>
      </c>
      <c r="G10" s="7">
        <v>53540</v>
      </c>
      <c r="H10" t="s">
        <v>16</v>
      </c>
    </row>
    <row r="11" spans="2:11" x14ac:dyDescent="0.25">
      <c r="B11" t="s">
        <v>81</v>
      </c>
      <c r="C11" t="s">
        <v>8</v>
      </c>
      <c r="D11" t="s">
        <v>9</v>
      </c>
      <c r="E11">
        <v>30</v>
      </c>
      <c r="F11" s="4">
        <v>44861</v>
      </c>
      <c r="G11" s="7">
        <v>112570</v>
      </c>
      <c r="H11" t="s">
        <v>16</v>
      </c>
      <c r="K11" t="s">
        <v>208</v>
      </c>
    </row>
    <row r="12" spans="2:11" x14ac:dyDescent="0.25">
      <c r="B12" t="s">
        <v>51</v>
      </c>
      <c r="C12" t="s">
        <v>15</v>
      </c>
      <c r="D12" t="s">
        <v>9</v>
      </c>
      <c r="E12">
        <v>33</v>
      </c>
      <c r="F12" s="4">
        <v>44701</v>
      </c>
      <c r="G12" s="7">
        <v>48530</v>
      </c>
      <c r="H12" t="s">
        <v>13</v>
      </c>
    </row>
    <row r="13" spans="2:11" x14ac:dyDescent="0.25">
      <c r="B13" t="s">
        <v>61</v>
      </c>
      <c r="C13" t="s">
        <v>8</v>
      </c>
      <c r="D13" t="s">
        <v>12</v>
      </c>
      <c r="E13">
        <v>24</v>
      </c>
      <c r="F13" s="4">
        <v>44148</v>
      </c>
      <c r="G13" s="7">
        <v>62780</v>
      </c>
      <c r="H13" t="s">
        <v>16</v>
      </c>
      <c r="K13" t="s">
        <v>209</v>
      </c>
    </row>
    <row r="14" spans="2:11" x14ac:dyDescent="0.25">
      <c r="B14" t="s">
        <v>82</v>
      </c>
      <c r="C14" t="s">
        <v>15</v>
      </c>
      <c r="D14" t="s">
        <v>12</v>
      </c>
      <c r="E14">
        <v>33</v>
      </c>
      <c r="F14" s="4">
        <v>44509</v>
      </c>
      <c r="G14" s="7">
        <v>53870</v>
      </c>
      <c r="H14" t="s">
        <v>16</v>
      </c>
    </row>
    <row r="15" spans="2:11" x14ac:dyDescent="0.25">
      <c r="B15" t="s">
        <v>60</v>
      </c>
      <c r="C15" t="s">
        <v>8</v>
      </c>
      <c r="D15" t="s">
        <v>56</v>
      </c>
      <c r="E15">
        <v>27</v>
      </c>
      <c r="F15" s="4">
        <v>44122</v>
      </c>
      <c r="G15" s="7">
        <v>119110</v>
      </c>
      <c r="H15" t="s">
        <v>16</v>
      </c>
    </row>
    <row r="16" spans="2:11" x14ac:dyDescent="0.25">
      <c r="B16" t="s">
        <v>87</v>
      </c>
      <c r="C16" t="s">
        <v>15</v>
      </c>
      <c r="D16" t="s">
        <v>12</v>
      </c>
      <c r="E16">
        <v>29</v>
      </c>
      <c r="F16" s="4">
        <v>44180</v>
      </c>
      <c r="G16" s="7">
        <v>112110</v>
      </c>
      <c r="H16" t="s">
        <v>24</v>
      </c>
    </row>
    <row r="17" spans="2:8" x14ac:dyDescent="0.25">
      <c r="B17" t="s">
        <v>76</v>
      </c>
      <c r="C17" t="s">
        <v>15</v>
      </c>
      <c r="D17" t="s">
        <v>19</v>
      </c>
      <c r="E17">
        <v>25</v>
      </c>
      <c r="F17" s="4">
        <v>44383</v>
      </c>
      <c r="G17" s="7">
        <v>65700</v>
      </c>
      <c r="H17" t="s">
        <v>16</v>
      </c>
    </row>
    <row r="18" spans="2:8" x14ac:dyDescent="0.25">
      <c r="B18" t="s">
        <v>97</v>
      </c>
      <c r="C18" t="s">
        <v>15</v>
      </c>
      <c r="D18" t="s">
        <v>12</v>
      </c>
      <c r="E18">
        <v>37</v>
      </c>
      <c r="F18" s="4">
        <v>44701</v>
      </c>
      <c r="G18" s="7">
        <v>69070</v>
      </c>
      <c r="H18" t="s">
        <v>16</v>
      </c>
    </row>
    <row r="19" spans="2:8" x14ac:dyDescent="0.25">
      <c r="B19" t="s">
        <v>22</v>
      </c>
      <c r="C19" t="s">
        <v>15</v>
      </c>
      <c r="D19" t="s">
        <v>12</v>
      </c>
      <c r="E19">
        <v>20</v>
      </c>
      <c r="F19" s="4">
        <v>44459</v>
      </c>
      <c r="G19" s="7">
        <v>107700</v>
      </c>
      <c r="H19" t="s">
        <v>16</v>
      </c>
    </row>
    <row r="20" spans="2:8" x14ac:dyDescent="0.25">
      <c r="B20" t="s">
        <v>84</v>
      </c>
      <c r="C20" t="s">
        <v>8</v>
      </c>
      <c r="D20" t="s">
        <v>12</v>
      </c>
      <c r="E20">
        <v>32</v>
      </c>
      <c r="F20" s="4">
        <v>44354</v>
      </c>
      <c r="G20" s="7">
        <v>43840</v>
      </c>
      <c r="H20" t="s">
        <v>13</v>
      </c>
    </row>
    <row r="21" spans="2:8" x14ac:dyDescent="0.25">
      <c r="B21" t="s">
        <v>105</v>
      </c>
      <c r="C21" t="s">
        <v>15</v>
      </c>
      <c r="D21" t="s">
        <v>9</v>
      </c>
      <c r="E21">
        <v>40</v>
      </c>
      <c r="F21" s="4">
        <v>44263</v>
      </c>
      <c r="G21" s="7">
        <v>99750</v>
      </c>
      <c r="H21" t="s">
        <v>16</v>
      </c>
    </row>
    <row r="22" spans="2:8" x14ac:dyDescent="0.25">
      <c r="B22" t="s">
        <v>47</v>
      </c>
      <c r="C22" t="s">
        <v>15</v>
      </c>
      <c r="D22" t="s">
        <v>9</v>
      </c>
      <c r="E22">
        <v>21</v>
      </c>
      <c r="F22" s="4">
        <v>44104</v>
      </c>
      <c r="G22" s="7">
        <v>37920</v>
      </c>
      <c r="H22" t="s">
        <v>16</v>
      </c>
    </row>
    <row r="23" spans="2:8" x14ac:dyDescent="0.25">
      <c r="B23" t="s">
        <v>31</v>
      </c>
      <c r="C23" t="s">
        <v>15</v>
      </c>
      <c r="D23" t="s">
        <v>9</v>
      </c>
      <c r="E23">
        <v>21</v>
      </c>
      <c r="F23" s="4">
        <v>44762</v>
      </c>
      <c r="G23" s="7">
        <v>57090</v>
      </c>
      <c r="H23" t="s">
        <v>16</v>
      </c>
    </row>
    <row r="24" spans="2:8" x14ac:dyDescent="0.25">
      <c r="B24" t="s">
        <v>30</v>
      </c>
      <c r="C24" t="s">
        <v>8</v>
      </c>
      <c r="D24" t="s">
        <v>12</v>
      </c>
      <c r="E24">
        <v>31</v>
      </c>
      <c r="F24" s="4">
        <v>44145</v>
      </c>
      <c r="G24" s="7">
        <v>41980</v>
      </c>
      <c r="H24" t="s">
        <v>16</v>
      </c>
    </row>
    <row r="25" spans="2:8" x14ac:dyDescent="0.25">
      <c r="B25" t="s">
        <v>78</v>
      </c>
      <c r="C25" t="s">
        <v>15</v>
      </c>
      <c r="D25" t="s">
        <v>56</v>
      </c>
      <c r="E25">
        <v>21</v>
      </c>
      <c r="F25" s="4">
        <v>44242</v>
      </c>
      <c r="G25" s="7">
        <v>75880</v>
      </c>
      <c r="H25" t="s">
        <v>16</v>
      </c>
    </row>
    <row r="26" spans="2:8" x14ac:dyDescent="0.25">
      <c r="B26" t="s">
        <v>36</v>
      </c>
      <c r="C26" t="s">
        <v>8</v>
      </c>
      <c r="D26" t="s">
        <v>21</v>
      </c>
      <c r="E26">
        <v>34</v>
      </c>
      <c r="F26" s="4">
        <v>44653</v>
      </c>
      <c r="G26" s="7">
        <v>58940</v>
      </c>
      <c r="H26" t="s">
        <v>16</v>
      </c>
    </row>
    <row r="27" spans="2:8" x14ac:dyDescent="0.25">
      <c r="B27" t="s">
        <v>27</v>
      </c>
      <c r="C27" t="s">
        <v>8</v>
      </c>
      <c r="D27" t="s">
        <v>21</v>
      </c>
      <c r="E27">
        <v>30</v>
      </c>
      <c r="F27" s="4">
        <v>44389</v>
      </c>
      <c r="G27" s="7">
        <v>67910</v>
      </c>
      <c r="H27" t="s">
        <v>24</v>
      </c>
    </row>
    <row r="28" spans="2:8" x14ac:dyDescent="0.25">
      <c r="B28" t="s">
        <v>26</v>
      </c>
      <c r="C28" t="s">
        <v>8</v>
      </c>
      <c r="D28" t="s">
        <v>12</v>
      </c>
      <c r="E28">
        <v>31</v>
      </c>
      <c r="F28" s="4">
        <v>44663</v>
      </c>
      <c r="G28" s="7">
        <v>58100</v>
      </c>
      <c r="H28" t="s">
        <v>16</v>
      </c>
    </row>
    <row r="29" spans="2:8" x14ac:dyDescent="0.25">
      <c r="B29" t="s">
        <v>53</v>
      </c>
      <c r="C29" t="s">
        <v>15</v>
      </c>
      <c r="D29" t="s">
        <v>21</v>
      </c>
      <c r="E29">
        <v>27</v>
      </c>
      <c r="F29" s="4">
        <v>44567</v>
      </c>
      <c r="G29" s="7">
        <v>48980</v>
      </c>
      <c r="H29" t="s">
        <v>16</v>
      </c>
    </row>
    <row r="30" spans="2:8" x14ac:dyDescent="0.25">
      <c r="B30" t="s">
        <v>20</v>
      </c>
      <c r="C30" t="s">
        <v>206</v>
      </c>
      <c r="D30" t="s">
        <v>21</v>
      </c>
      <c r="E30">
        <v>30</v>
      </c>
      <c r="F30" s="4">
        <v>44597</v>
      </c>
      <c r="G30" s="7">
        <v>64000</v>
      </c>
      <c r="H30" t="s">
        <v>16</v>
      </c>
    </row>
    <row r="31" spans="2:8" x14ac:dyDescent="0.25">
      <c r="B31" t="s">
        <v>7</v>
      </c>
      <c r="C31" t="s">
        <v>8</v>
      </c>
      <c r="D31" t="s">
        <v>9</v>
      </c>
      <c r="E31">
        <v>42</v>
      </c>
      <c r="F31" s="4">
        <v>44779</v>
      </c>
      <c r="G31" s="7">
        <v>75000</v>
      </c>
      <c r="H31" t="s">
        <v>10</v>
      </c>
    </row>
    <row r="32" spans="2:8" x14ac:dyDescent="0.25">
      <c r="B32" t="s">
        <v>74</v>
      </c>
      <c r="C32" t="s">
        <v>8</v>
      </c>
      <c r="D32" t="s">
        <v>12</v>
      </c>
      <c r="E32">
        <v>40</v>
      </c>
      <c r="F32" s="4">
        <v>44337</v>
      </c>
      <c r="G32" s="7">
        <v>87620</v>
      </c>
      <c r="H32" t="s">
        <v>16</v>
      </c>
    </row>
    <row r="33" spans="2:8" x14ac:dyDescent="0.25">
      <c r="B33" t="s">
        <v>44</v>
      </c>
      <c r="C33" t="s">
        <v>8</v>
      </c>
      <c r="D33" t="s">
        <v>12</v>
      </c>
      <c r="E33">
        <v>29</v>
      </c>
      <c r="F33" s="4">
        <v>44023</v>
      </c>
      <c r="G33" s="7">
        <v>34980</v>
      </c>
      <c r="H33" t="s">
        <v>16</v>
      </c>
    </row>
    <row r="34" spans="2:8" x14ac:dyDescent="0.25">
      <c r="B34" t="s">
        <v>35</v>
      </c>
      <c r="C34" t="s">
        <v>8</v>
      </c>
      <c r="D34" t="s">
        <v>21</v>
      </c>
      <c r="E34">
        <v>28</v>
      </c>
      <c r="F34" s="4">
        <v>44185</v>
      </c>
      <c r="G34" s="7">
        <v>75970</v>
      </c>
      <c r="H34" t="s">
        <v>16</v>
      </c>
    </row>
    <row r="35" spans="2:8" x14ac:dyDescent="0.25">
      <c r="B35" t="s">
        <v>38</v>
      </c>
      <c r="C35" t="s">
        <v>8</v>
      </c>
      <c r="D35" t="s">
        <v>21</v>
      </c>
      <c r="E35">
        <v>34</v>
      </c>
      <c r="F35" s="4">
        <v>44612</v>
      </c>
      <c r="G35" s="7">
        <v>60130</v>
      </c>
      <c r="H35" t="s">
        <v>16</v>
      </c>
    </row>
    <row r="36" spans="2:8" x14ac:dyDescent="0.25">
      <c r="B36" t="s">
        <v>41</v>
      </c>
      <c r="C36" t="s">
        <v>8</v>
      </c>
      <c r="D36" t="s">
        <v>12</v>
      </c>
      <c r="E36">
        <v>33</v>
      </c>
      <c r="F36" s="4">
        <v>44374</v>
      </c>
      <c r="G36" s="7">
        <v>75480</v>
      </c>
      <c r="H36" t="s">
        <v>42</v>
      </c>
    </row>
    <row r="37" spans="2:8" x14ac:dyDescent="0.25">
      <c r="B37" t="s">
        <v>40</v>
      </c>
      <c r="C37" t="s">
        <v>15</v>
      </c>
      <c r="D37" t="s">
        <v>9</v>
      </c>
      <c r="E37">
        <v>33</v>
      </c>
      <c r="F37" s="4">
        <v>44164</v>
      </c>
      <c r="G37" s="7">
        <v>115920</v>
      </c>
      <c r="H37" t="s">
        <v>16</v>
      </c>
    </row>
    <row r="38" spans="2:8" x14ac:dyDescent="0.25">
      <c r="B38" t="s">
        <v>48</v>
      </c>
      <c r="C38" t="s">
        <v>8</v>
      </c>
      <c r="D38" t="s">
        <v>19</v>
      </c>
      <c r="E38">
        <v>36</v>
      </c>
      <c r="F38" s="4">
        <v>44494</v>
      </c>
      <c r="G38" s="7">
        <v>78540</v>
      </c>
      <c r="H38" t="s">
        <v>16</v>
      </c>
    </row>
    <row r="39" spans="2:8" x14ac:dyDescent="0.25">
      <c r="B39" t="s">
        <v>34</v>
      </c>
      <c r="C39" t="s">
        <v>15</v>
      </c>
      <c r="D39" t="s">
        <v>9</v>
      </c>
      <c r="E39">
        <v>25</v>
      </c>
      <c r="F39" s="4">
        <v>44726</v>
      </c>
      <c r="G39" s="7">
        <v>109190</v>
      </c>
      <c r="H39" t="s">
        <v>13</v>
      </c>
    </row>
    <row r="40" spans="2:8" x14ac:dyDescent="0.25">
      <c r="B40" t="s">
        <v>73</v>
      </c>
      <c r="C40" t="s">
        <v>8</v>
      </c>
      <c r="D40" t="s">
        <v>19</v>
      </c>
      <c r="E40">
        <v>34</v>
      </c>
      <c r="F40" s="4">
        <v>44721</v>
      </c>
      <c r="G40" s="7">
        <v>49630</v>
      </c>
      <c r="H40" t="s">
        <v>24</v>
      </c>
    </row>
    <row r="41" spans="2:8" x14ac:dyDescent="0.25">
      <c r="B41" t="s">
        <v>107</v>
      </c>
      <c r="C41" t="s">
        <v>8</v>
      </c>
      <c r="D41" t="s">
        <v>9</v>
      </c>
      <c r="E41">
        <v>28</v>
      </c>
      <c r="F41" s="4">
        <v>44630</v>
      </c>
      <c r="G41" s="7">
        <v>99970</v>
      </c>
      <c r="H41" t="s">
        <v>16</v>
      </c>
    </row>
    <row r="42" spans="2:8" x14ac:dyDescent="0.25">
      <c r="B42" t="s">
        <v>71</v>
      </c>
      <c r="C42" t="s">
        <v>8</v>
      </c>
      <c r="D42" t="s">
        <v>12</v>
      </c>
      <c r="E42">
        <v>33</v>
      </c>
      <c r="F42" s="4">
        <v>44190</v>
      </c>
      <c r="G42" s="7">
        <v>96140</v>
      </c>
      <c r="H42" t="s">
        <v>16</v>
      </c>
    </row>
    <row r="43" spans="2:8" x14ac:dyDescent="0.25">
      <c r="B43" t="s">
        <v>50</v>
      </c>
      <c r="C43" t="s">
        <v>15</v>
      </c>
      <c r="D43" t="s">
        <v>9</v>
      </c>
      <c r="E43">
        <v>31</v>
      </c>
      <c r="F43" s="4">
        <v>44724</v>
      </c>
      <c r="G43" s="7">
        <v>103550</v>
      </c>
      <c r="H43" t="s">
        <v>16</v>
      </c>
    </row>
    <row r="44" spans="2:8" x14ac:dyDescent="0.25">
      <c r="B44" t="s">
        <v>14</v>
      </c>
      <c r="C44" t="s">
        <v>15</v>
      </c>
      <c r="D44" t="s">
        <v>12</v>
      </c>
      <c r="E44">
        <v>31</v>
      </c>
      <c r="F44" s="4">
        <v>44511</v>
      </c>
      <c r="G44" s="7">
        <v>48950</v>
      </c>
      <c r="H44" t="s">
        <v>16</v>
      </c>
    </row>
    <row r="45" spans="2:8" x14ac:dyDescent="0.25">
      <c r="B45" t="s">
        <v>63</v>
      </c>
      <c r="C45" t="s">
        <v>15</v>
      </c>
      <c r="D45" t="s">
        <v>21</v>
      </c>
      <c r="E45">
        <v>24</v>
      </c>
      <c r="F45" s="4">
        <v>44436</v>
      </c>
      <c r="G45" s="7">
        <v>52610</v>
      </c>
      <c r="H45" t="s">
        <v>24</v>
      </c>
    </row>
    <row r="46" spans="2:8" x14ac:dyDescent="0.25">
      <c r="B46" t="s">
        <v>72</v>
      </c>
      <c r="C46" t="s">
        <v>8</v>
      </c>
      <c r="D46" t="s">
        <v>9</v>
      </c>
      <c r="E46">
        <v>36</v>
      </c>
      <c r="F46" s="4">
        <v>44529</v>
      </c>
      <c r="G46" s="7">
        <v>78390</v>
      </c>
      <c r="H46" t="s">
        <v>16</v>
      </c>
    </row>
    <row r="47" spans="2:8" x14ac:dyDescent="0.25">
      <c r="B47" t="s">
        <v>88</v>
      </c>
      <c r="C47" t="s">
        <v>8</v>
      </c>
      <c r="D47" t="s">
        <v>21</v>
      </c>
      <c r="E47">
        <v>33</v>
      </c>
      <c r="F47" s="4">
        <v>44809</v>
      </c>
      <c r="G47" s="7">
        <v>86570</v>
      </c>
      <c r="H47" t="s">
        <v>16</v>
      </c>
    </row>
    <row r="48" spans="2:8" x14ac:dyDescent="0.25">
      <c r="B48" t="s">
        <v>92</v>
      </c>
      <c r="C48" t="s">
        <v>8</v>
      </c>
      <c r="D48" t="s">
        <v>12</v>
      </c>
      <c r="E48">
        <v>27</v>
      </c>
      <c r="F48" s="4">
        <v>44686</v>
      </c>
      <c r="G48" s="7">
        <v>83750</v>
      </c>
      <c r="H48" t="s">
        <v>16</v>
      </c>
    </row>
    <row r="49" spans="2:8" x14ac:dyDescent="0.25">
      <c r="B49" t="s">
        <v>102</v>
      </c>
      <c r="C49" t="s">
        <v>8</v>
      </c>
      <c r="D49" t="s">
        <v>21</v>
      </c>
      <c r="E49">
        <v>34</v>
      </c>
      <c r="F49" s="4">
        <v>44445</v>
      </c>
      <c r="G49" s="7">
        <v>92450</v>
      </c>
      <c r="H49" t="s">
        <v>16</v>
      </c>
    </row>
    <row r="50" spans="2:8" x14ac:dyDescent="0.25">
      <c r="B50" t="s">
        <v>64</v>
      </c>
      <c r="C50" t="s">
        <v>15</v>
      </c>
      <c r="D50" t="s">
        <v>12</v>
      </c>
      <c r="E50">
        <v>20</v>
      </c>
      <c r="F50" s="4">
        <v>44183</v>
      </c>
      <c r="G50" s="7">
        <v>112650</v>
      </c>
      <c r="H50" t="s">
        <v>16</v>
      </c>
    </row>
    <row r="51" spans="2:8" x14ac:dyDescent="0.25">
      <c r="B51" t="s">
        <v>104</v>
      </c>
      <c r="C51" t="s">
        <v>15</v>
      </c>
      <c r="D51" t="s">
        <v>9</v>
      </c>
      <c r="E51">
        <v>20</v>
      </c>
      <c r="F51" s="4">
        <v>44744</v>
      </c>
      <c r="G51" s="7">
        <v>79570</v>
      </c>
      <c r="H51" t="s">
        <v>16</v>
      </c>
    </row>
    <row r="52" spans="2:8" x14ac:dyDescent="0.25">
      <c r="B52" t="s">
        <v>91</v>
      </c>
      <c r="C52" t="s">
        <v>8</v>
      </c>
      <c r="D52" t="s">
        <v>19</v>
      </c>
      <c r="E52">
        <v>20</v>
      </c>
      <c r="F52" s="4">
        <v>44537</v>
      </c>
      <c r="G52" s="7">
        <v>68900</v>
      </c>
      <c r="H52" t="s">
        <v>24</v>
      </c>
    </row>
    <row r="53" spans="2:8" x14ac:dyDescent="0.25">
      <c r="B53" t="s">
        <v>39</v>
      </c>
      <c r="C53" t="s">
        <v>8</v>
      </c>
      <c r="D53" t="s">
        <v>12</v>
      </c>
      <c r="E53">
        <v>25</v>
      </c>
      <c r="F53" s="4">
        <v>44694</v>
      </c>
      <c r="G53" s="7">
        <v>80700</v>
      </c>
      <c r="H53" t="s">
        <v>13</v>
      </c>
    </row>
    <row r="54" spans="2:8" x14ac:dyDescent="0.25">
      <c r="B54" t="s">
        <v>100</v>
      </c>
      <c r="C54" t="s">
        <v>15</v>
      </c>
      <c r="D54" t="s">
        <v>9</v>
      </c>
      <c r="E54">
        <v>19</v>
      </c>
      <c r="F54" s="4">
        <v>44277</v>
      </c>
      <c r="G54" s="7">
        <v>58960</v>
      </c>
      <c r="H54" t="s">
        <v>16</v>
      </c>
    </row>
    <row r="55" spans="2:8" x14ac:dyDescent="0.25">
      <c r="B55" t="s">
        <v>106</v>
      </c>
      <c r="C55" t="s">
        <v>15</v>
      </c>
      <c r="D55" t="s">
        <v>12</v>
      </c>
      <c r="E55">
        <v>36</v>
      </c>
      <c r="F55" s="4">
        <v>44019</v>
      </c>
      <c r="G55" s="7">
        <v>118840</v>
      </c>
      <c r="H55" t="s">
        <v>16</v>
      </c>
    </row>
    <row r="56" spans="2:8" x14ac:dyDescent="0.25">
      <c r="B56" t="s">
        <v>29</v>
      </c>
      <c r="C56" t="s">
        <v>15</v>
      </c>
      <c r="D56" t="s">
        <v>21</v>
      </c>
      <c r="E56">
        <v>28</v>
      </c>
      <c r="F56" s="4">
        <v>44041</v>
      </c>
      <c r="G56" s="7">
        <v>48170</v>
      </c>
      <c r="H56" t="s">
        <v>13</v>
      </c>
    </row>
    <row r="57" spans="2:8" x14ac:dyDescent="0.25">
      <c r="B57" t="s">
        <v>108</v>
      </c>
      <c r="C57" t="s">
        <v>8</v>
      </c>
      <c r="D57" t="s">
        <v>56</v>
      </c>
      <c r="E57">
        <v>32</v>
      </c>
      <c r="F57" s="4">
        <v>44400</v>
      </c>
      <c r="G57" s="7">
        <v>45510</v>
      </c>
      <c r="H57" t="s">
        <v>16</v>
      </c>
    </row>
    <row r="58" spans="2:8" x14ac:dyDescent="0.25">
      <c r="B58" t="s">
        <v>83</v>
      </c>
      <c r="C58" t="s">
        <v>8</v>
      </c>
      <c r="D58" t="s">
        <v>9</v>
      </c>
      <c r="E58">
        <v>36</v>
      </c>
      <c r="F58" s="4">
        <v>44085</v>
      </c>
      <c r="G58" s="7">
        <v>114890</v>
      </c>
      <c r="H58" t="s">
        <v>16</v>
      </c>
    </row>
    <row r="59" spans="2:8" x14ac:dyDescent="0.25">
      <c r="B59" t="s">
        <v>67</v>
      </c>
      <c r="C59" t="s">
        <v>15</v>
      </c>
      <c r="D59" t="s">
        <v>12</v>
      </c>
      <c r="E59">
        <v>30</v>
      </c>
      <c r="F59" s="4">
        <v>44850</v>
      </c>
      <c r="G59" s="7">
        <v>69710</v>
      </c>
      <c r="H59" t="s">
        <v>16</v>
      </c>
    </row>
    <row r="60" spans="2:8" x14ac:dyDescent="0.25">
      <c r="B60" t="s">
        <v>94</v>
      </c>
      <c r="C60" t="s">
        <v>15</v>
      </c>
      <c r="D60" t="s">
        <v>21</v>
      </c>
      <c r="E60">
        <v>36</v>
      </c>
      <c r="F60" s="4">
        <v>44333</v>
      </c>
      <c r="G60" s="7">
        <v>71380</v>
      </c>
      <c r="H60" t="s">
        <v>16</v>
      </c>
    </row>
    <row r="61" spans="2:8" x14ac:dyDescent="0.25">
      <c r="B61" t="s">
        <v>33</v>
      </c>
      <c r="C61" t="s">
        <v>8</v>
      </c>
      <c r="D61" t="s">
        <v>19</v>
      </c>
      <c r="E61">
        <v>38</v>
      </c>
      <c r="F61" s="4">
        <v>44377</v>
      </c>
      <c r="G61" s="7">
        <v>109160</v>
      </c>
      <c r="H61" t="s">
        <v>10</v>
      </c>
    </row>
    <row r="62" spans="2:8" x14ac:dyDescent="0.25">
      <c r="B62" t="s">
        <v>98</v>
      </c>
      <c r="C62" t="s">
        <v>15</v>
      </c>
      <c r="D62" t="s">
        <v>9</v>
      </c>
      <c r="E62">
        <v>27</v>
      </c>
      <c r="F62" s="4">
        <v>44609</v>
      </c>
      <c r="G62" s="7">
        <v>113280</v>
      </c>
      <c r="H62" t="s">
        <v>42</v>
      </c>
    </row>
    <row r="63" spans="2:8" x14ac:dyDescent="0.25">
      <c r="B63" t="s">
        <v>25</v>
      </c>
      <c r="C63" t="s">
        <v>15</v>
      </c>
      <c r="D63" t="s">
        <v>12</v>
      </c>
      <c r="E63">
        <v>30</v>
      </c>
      <c r="F63" s="4">
        <v>44273</v>
      </c>
      <c r="G63" s="7">
        <v>69120</v>
      </c>
      <c r="H63" t="s">
        <v>16</v>
      </c>
    </row>
    <row r="64" spans="2:8" x14ac:dyDescent="0.25">
      <c r="B64" t="s">
        <v>55</v>
      </c>
      <c r="C64" t="s">
        <v>8</v>
      </c>
      <c r="D64" t="s">
        <v>56</v>
      </c>
      <c r="E64">
        <v>37</v>
      </c>
      <c r="F64" s="4">
        <v>44451</v>
      </c>
      <c r="G64" s="7">
        <v>118100</v>
      </c>
      <c r="H64" t="s">
        <v>16</v>
      </c>
    </row>
    <row r="65" spans="2:8" x14ac:dyDescent="0.25">
      <c r="B65" t="s">
        <v>62</v>
      </c>
      <c r="C65" t="s">
        <v>8</v>
      </c>
      <c r="D65" t="s">
        <v>9</v>
      </c>
      <c r="E65">
        <v>22</v>
      </c>
      <c r="F65" s="4">
        <v>44450</v>
      </c>
      <c r="G65" s="7">
        <v>76900</v>
      </c>
      <c r="H65" t="s">
        <v>13</v>
      </c>
    </row>
    <row r="66" spans="2:8" x14ac:dyDescent="0.25">
      <c r="B66" t="s">
        <v>17</v>
      </c>
      <c r="C66" t="s">
        <v>8</v>
      </c>
      <c r="D66" t="s">
        <v>12</v>
      </c>
      <c r="E66">
        <v>43</v>
      </c>
      <c r="F66" s="4">
        <v>45045</v>
      </c>
      <c r="G66" s="7">
        <v>114870</v>
      </c>
      <c r="H66" t="s">
        <v>16</v>
      </c>
    </row>
    <row r="67" spans="2:8" x14ac:dyDescent="0.25">
      <c r="B67" t="s">
        <v>52</v>
      </c>
      <c r="C67" t="s">
        <v>206</v>
      </c>
      <c r="D67" t="s">
        <v>12</v>
      </c>
      <c r="E67">
        <v>32</v>
      </c>
      <c r="F67" s="4">
        <v>44774</v>
      </c>
      <c r="G67" s="7">
        <v>91310</v>
      </c>
      <c r="H67" t="s">
        <v>16</v>
      </c>
    </row>
    <row r="68" spans="2:8" x14ac:dyDescent="0.25">
      <c r="B68" t="s">
        <v>43</v>
      </c>
      <c r="C68" t="s">
        <v>8</v>
      </c>
      <c r="D68" t="s">
        <v>9</v>
      </c>
      <c r="E68">
        <v>28</v>
      </c>
      <c r="F68" s="4">
        <v>44486</v>
      </c>
      <c r="G68" s="7">
        <v>104770</v>
      </c>
      <c r="H68" t="s">
        <v>16</v>
      </c>
    </row>
    <row r="69" spans="2:8" x14ac:dyDescent="0.25">
      <c r="B69" t="s">
        <v>89</v>
      </c>
      <c r="C69" t="s">
        <v>15</v>
      </c>
      <c r="D69" t="s">
        <v>19</v>
      </c>
      <c r="E69">
        <v>27</v>
      </c>
      <c r="F69" s="4">
        <v>44134</v>
      </c>
      <c r="G69" s="7">
        <v>54970</v>
      </c>
      <c r="H69" t="s">
        <v>16</v>
      </c>
    </row>
    <row r="70" spans="2:8" x14ac:dyDescent="0.25">
      <c r="B70" t="s">
        <v>11</v>
      </c>
      <c r="C70" t="s">
        <v>206</v>
      </c>
      <c r="D70" t="s">
        <v>12</v>
      </c>
      <c r="E70">
        <v>26</v>
      </c>
      <c r="F70" s="4">
        <v>44271</v>
      </c>
      <c r="G70" s="7">
        <v>90700</v>
      </c>
      <c r="H70" t="s">
        <v>13</v>
      </c>
    </row>
    <row r="71" spans="2:8" x14ac:dyDescent="0.25">
      <c r="B71" t="s">
        <v>109</v>
      </c>
      <c r="C71" t="s">
        <v>8</v>
      </c>
      <c r="D71" t="s">
        <v>19</v>
      </c>
      <c r="E71">
        <v>38</v>
      </c>
      <c r="F71" s="4">
        <v>44329</v>
      </c>
      <c r="G71" s="7">
        <v>56870</v>
      </c>
      <c r="H71" t="s">
        <v>13</v>
      </c>
    </row>
    <row r="72" spans="2:8" x14ac:dyDescent="0.25">
      <c r="B72" t="s">
        <v>77</v>
      </c>
      <c r="C72" t="s">
        <v>8</v>
      </c>
      <c r="D72" t="s">
        <v>19</v>
      </c>
      <c r="E72">
        <v>25</v>
      </c>
      <c r="F72" s="4">
        <v>44205</v>
      </c>
      <c r="G72" s="7">
        <v>92700</v>
      </c>
      <c r="H72" t="s">
        <v>16</v>
      </c>
    </row>
    <row r="73" spans="2:8" x14ac:dyDescent="0.25">
      <c r="B73" t="s">
        <v>32</v>
      </c>
      <c r="C73" t="s">
        <v>8</v>
      </c>
      <c r="D73" t="s">
        <v>21</v>
      </c>
      <c r="E73">
        <v>21</v>
      </c>
      <c r="F73" s="4">
        <v>44317</v>
      </c>
      <c r="G73" s="7">
        <v>65920</v>
      </c>
      <c r="H73" t="s">
        <v>16</v>
      </c>
    </row>
    <row r="74" spans="2:8" x14ac:dyDescent="0.25">
      <c r="B74" t="s">
        <v>59</v>
      </c>
      <c r="C74" t="s">
        <v>15</v>
      </c>
      <c r="D74" t="s">
        <v>9</v>
      </c>
      <c r="E74">
        <v>26</v>
      </c>
      <c r="F74" s="4">
        <v>44225</v>
      </c>
      <c r="G74" s="7">
        <v>47360</v>
      </c>
      <c r="H74" t="s">
        <v>16</v>
      </c>
    </row>
    <row r="75" spans="2:8" x14ac:dyDescent="0.25">
      <c r="B75" t="s">
        <v>37</v>
      </c>
      <c r="C75" t="s">
        <v>15</v>
      </c>
      <c r="D75" t="s">
        <v>9</v>
      </c>
      <c r="E75">
        <v>30</v>
      </c>
      <c r="F75" s="4">
        <v>44666</v>
      </c>
      <c r="G75" s="7">
        <v>60570</v>
      </c>
      <c r="H75" t="s">
        <v>16</v>
      </c>
    </row>
    <row r="76" spans="2:8" x14ac:dyDescent="0.25">
      <c r="B76" t="s">
        <v>96</v>
      </c>
      <c r="C76" t="s">
        <v>8</v>
      </c>
      <c r="D76" t="s">
        <v>9</v>
      </c>
      <c r="E76">
        <v>28</v>
      </c>
      <c r="F76" s="4">
        <v>44649</v>
      </c>
      <c r="G76" s="7">
        <v>104120</v>
      </c>
      <c r="H76" t="s">
        <v>16</v>
      </c>
    </row>
    <row r="77" spans="2:8" x14ac:dyDescent="0.25">
      <c r="B77" t="s">
        <v>23</v>
      </c>
      <c r="C77" t="s">
        <v>15</v>
      </c>
      <c r="D77" t="s">
        <v>12</v>
      </c>
      <c r="E77">
        <v>37</v>
      </c>
      <c r="F77" s="4">
        <v>44338</v>
      </c>
      <c r="G77" s="7">
        <v>88050</v>
      </c>
      <c r="H77" t="s">
        <v>24</v>
      </c>
    </row>
    <row r="78" spans="2:8" x14ac:dyDescent="0.25">
      <c r="B78" t="s">
        <v>103</v>
      </c>
      <c r="C78" t="s">
        <v>15</v>
      </c>
      <c r="D78" t="s">
        <v>12</v>
      </c>
      <c r="E78">
        <v>24</v>
      </c>
      <c r="F78" s="4">
        <v>44686</v>
      </c>
      <c r="G78" s="7">
        <v>100420</v>
      </c>
      <c r="H78" t="s">
        <v>16</v>
      </c>
    </row>
    <row r="79" spans="2:8" x14ac:dyDescent="0.25">
      <c r="B79" t="s">
        <v>54</v>
      </c>
      <c r="C79" t="s">
        <v>8</v>
      </c>
      <c r="D79" t="s">
        <v>9</v>
      </c>
      <c r="E79">
        <v>30</v>
      </c>
      <c r="F79" s="4">
        <v>44850</v>
      </c>
      <c r="G79" s="7">
        <v>114180</v>
      </c>
      <c r="H79" t="s">
        <v>16</v>
      </c>
    </row>
    <row r="80" spans="2:8" x14ac:dyDescent="0.25">
      <c r="B80" t="s">
        <v>86</v>
      </c>
      <c r="C80" t="s">
        <v>8</v>
      </c>
      <c r="D80" t="s">
        <v>12</v>
      </c>
      <c r="E80">
        <v>21</v>
      </c>
      <c r="F80" s="4">
        <v>44678</v>
      </c>
      <c r="G80" s="7">
        <v>33920</v>
      </c>
      <c r="H80" t="s">
        <v>16</v>
      </c>
    </row>
    <row r="81" spans="2:8" x14ac:dyDescent="0.25">
      <c r="B81" t="s">
        <v>69</v>
      </c>
      <c r="C81" t="s">
        <v>15</v>
      </c>
      <c r="D81" t="s">
        <v>9</v>
      </c>
      <c r="E81">
        <v>23</v>
      </c>
      <c r="F81" s="4">
        <v>44440</v>
      </c>
      <c r="G81" s="7">
        <v>106460</v>
      </c>
      <c r="H81" t="s">
        <v>16</v>
      </c>
    </row>
    <row r="82" spans="2:8" x14ac:dyDescent="0.25">
      <c r="B82" t="s">
        <v>57</v>
      </c>
      <c r="C82" t="s">
        <v>15</v>
      </c>
      <c r="D82" t="s">
        <v>9</v>
      </c>
      <c r="E82">
        <v>35</v>
      </c>
      <c r="F82" s="4">
        <v>44727</v>
      </c>
      <c r="G82" s="7">
        <v>40400</v>
      </c>
      <c r="H82" t="s">
        <v>16</v>
      </c>
    </row>
    <row r="83" spans="2:8" x14ac:dyDescent="0.25">
      <c r="B83" t="s">
        <v>68</v>
      </c>
      <c r="C83" t="s">
        <v>15</v>
      </c>
      <c r="D83" t="s">
        <v>21</v>
      </c>
      <c r="E83">
        <v>27</v>
      </c>
      <c r="F83" s="4">
        <v>44236</v>
      </c>
      <c r="G83" s="7">
        <v>91650</v>
      </c>
      <c r="H83" t="s">
        <v>13</v>
      </c>
    </row>
    <row r="84" spans="2:8" x14ac:dyDescent="0.25">
      <c r="B84" t="s">
        <v>99</v>
      </c>
      <c r="C84" t="s">
        <v>15</v>
      </c>
      <c r="D84" t="s">
        <v>19</v>
      </c>
      <c r="E84">
        <v>43</v>
      </c>
      <c r="F84" s="4">
        <v>44620</v>
      </c>
      <c r="G84" s="7">
        <v>36040</v>
      </c>
      <c r="H84" t="s">
        <v>16</v>
      </c>
    </row>
    <row r="85" spans="2:8" x14ac:dyDescent="0.25">
      <c r="B85" t="s">
        <v>101</v>
      </c>
      <c r="C85" t="s">
        <v>8</v>
      </c>
      <c r="D85" t="s">
        <v>12</v>
      </c>
      <c r="E85">
        <v>40</v>
      </c>
      <c r="F85" s="4">
        <v>44381</v>
      </c>
      <c r="G85" s="7">
        <v>104410</v>
      </c>
      <c r="H85" t="s">
        <v>16</v>
      </c>
    </row>
    <row r="86" spans="2:8" x14ac:dyDescent="0.25">
      <c r="B86" t="s">
        <v>85</v>
      </c>
      <c r="C86" t="s">
        <v>15</v>
      </c>
      <c r="D86" t="s">
        <v>21</v>
      </c>
      <c r="E86">
        <v>30</v>
      </c>
      <c r="F86" s="4">
        <v>44606</v>
      </c>
      <c r="G86" s="7">
        <v>96800</v>
      </c>
      <c r="H86" t="s">
        <v>16</v>
      </c>
    </row>
    <row r="87" spans="2:8" x14ac:dyDescent="0.25">
      <c r="B87" t="s">
        <v>28</v>
      </c>
      <c r="C87" t="s">
        <v>8</v>
      </c>
      <c r="D87" t="s">
        <v>21</v>
      </c>
      <c r="E87">
        <v>34</v>
      </c>
      <c r="F87" s="4">
        <v>44459</v>
      </c>
      <c r="G87" s="7">
        <v>85000</v>
      </c>
      <c r="H87" t="s">
        <v>16</v>
      </c>
    </row>
    <row r="88" spans="2:8" x14ac:dyDescent="0.25">
      <c r="B88" t="s">
        <v>80</v>
      </c>
      <c r="C88" t="s">
        <v>15</v>
      </c>
      <c r="D88" t="s">
        <v>19</v>
      </c>
      <c r="E88">
        <v>28</v>
      </c>
      <c r="F88" s="4">
        <v>44820</v>
      </c>
      <c r="G88" s="7">
        <v>43510</v>
      </c>
      <c r="H88" t="s">
        <v>42</v>
      </c>
    </row>
    <row r="89" spans="2:8" x14ac:dyDescent="0.25">
      <c r="B89" t="s">
        <v>79</v>
      </c>
      <c r="C89" t="s">
        <v>15</v>
      </c>
      <c r="D89" t="s">
        <v>21</v>
      </c>
      <c r="E89">
        <v>33</v>
      </c>
      <c r="F89" s="4">
        <v>44243</v>
      </c>
      <c r="G89" s="7">
        <v>59430</v>
      </c>
      <c r="H89" t="s">
        <v>16</v>
      </c>
    </row>
    <row r="90" spans="2:8" x14ac:dyDescent="0.25">
      <c r="B90" t="s">
        <v>93</v>
      </c>
      <c r="C90" t="s">
        <v>8</v>
      </c>
      <c r="D90" t="s">
        <v>21</v>
      </c>
      <c r="E90">
        <v>33</v>
      </c>
      <c r="F90" s="4">
        <v>44067</v>
      </c>
      <c r="G90" s="7">
        <v>65360</v>
      </c>
      <c r="H90" t="s">
        <v>16</v>
      </c>
    </row>
    <row r="91" spans="2:8" x14ac:dyDescent="0.25">
      <c r="B91" t="s">
        <v>66</v>
      </c>
      <c r="C91" t="s">
        <v>8</v>
      </c>
      <c r="D91" t="s">
        <v>9</v>
      </c>
      <c r="E91">
        <v>32</v>
      </c>
      <c r="F91" s="4">
        <v>44611</v>
      </c>
      <c r="G91" s="7">
        <v>41570</v>
      </c>
      <c r="H91" t="s">
        <v>16</v>
      </c>
    </row>
    <row r="92" spans="2:8" x14ac:dyDescent="0.25">
      <c r="B92" t="s">
        <v>95</v>
      </c>
      <c r="C92" t="s">
        <v>8</v>
      </c>
      <c r="D92" t="s">
        <v>12</v>
      </c>
      <c r="E92">
        <v>33</v>
      </c>
      <c r="F92" s="4">
        <v>44312</v>
      </c>
      <c r="G92" s="7">
        <v>75280</v>
      </c>
      <c r="H92" t="s">
        <v>16</v>
      </c>
    </row>
    <row r="93" spans="2:8" x14ac:dyDescent="0.25">
      <c r="B93" t="s">
        <v>18</v>
      </c>
      <c r="C93" t="s">
        <v>15</v>
      </c>
      <c r="D93" t="s">
        <v>19</v>
      </c>
      <c r="E93">
        <v>33</v>
      </c>
      <c r="F93" s="4">
        <v>44385</v>
      </c>
      <c r="G93" s="7">
        <v>74550</v>
      </c>
      <c r="H93" t="s">
        <v>16</v>
      </c>
    </row>
    <row r="94" spans="2:8" x14ac:dyDescent="0.25">
      <c r="B94" t="s">
        <v>45</v>
      </c>
      <c r="C94" t="s">
        <v>15</v>
      </c>
      <c r="D94" t="s">
        <v>9</v>
      </c>
      <c r="E94">
        <v>30</v>
      </c>
      <c r="F94" s="4">
        <v>44701</v>
      </c>
      <c r="G94" s="7">
        <v>67950</v>
      </c>
      <c r="H94" t="s">
        <v>16</v>
      </c>
    </row>
    <row r="95" spans="2:8" x14ac:dyDescent="0.25">
      <c r="B95" t="s">
        <v>90</v>
      </c>
      <c r="C95" t="s">
        <v>15</v>
      </c>
      <c r="D95" t="s">
        <v>21</v>
      </c>
      <c r="E95">
        <v>42</v>
      </c>
      <c r="F95" s="4">
        <v>44731</v>
      </c>
      <c r="G95" s="7">
        <v>70270</v>
      </c>
      <c r="H95" t="s">
        <v>24</v>
      </c>
    </row>
    <row r="96" spans="2:8" x14ac:dyDescent="0.25">
      <c r="B96" t="s">
        <v>46</v>
      </c>
      <c r="C96" t="s">
        <v>15</v>
      </c>
      <c r="D96" t="s">
        <v>9</v>
      </c>
      <c r="E96">
        <v>26</v>
      </c>
      <c r="F96" s="4">
        <v>44411</v>
      </c>
      <c r="G96" s="7">
        <v>53540</v>
      </c>
      <c r="H96" t="s">
        <v>16</v>
      </c>
    </row>
    <row r="97" spans="2:8" x14ac:dyDescent="0.25">
      <c r="B97" t="s">
        <v>204</v>
      </c>
      <c r="E97">
        <f>SUBTOTAL(101,Table2[Age])</f>
        <v>30.395604395604394</v>
      </c>
      <c r="G97" s="7">
        <f>SUBTOTAL(101,Table2[Salary])</f>
        <v>76978.791208791212</v>
      </c>
      <c r="H97">
        <f>SUBTOTAL(103,Table2[Rating])</f>
        <v>91</v>
      </c>
    </row>
  </sheetData>
  <mergeCells count="1">
    <mergeCell ref="B1:H1"/>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DCAC7-FFC6-4398-B9DC-2AD5E41C9969}">
  <dimension ref="A1:G92"/>
  <sheetViews>
    <sheetView workbookViewId="0"/>
  </sheetViews>
  <sheetFormatPr defaultRowHeight="15" x14ac:dyDescent="0.25"/>
  <cols>
    <col min="1" max="1" width="21.42578125" bestFit="1" customWidth="1"/>
    <col min="2" max="2" width="10" bestFit="1" customWidth="1"/>
    <col min="3" max="3" width="14" bestFit="1" customWidth="1"/>
    <col min="4" max="4" width="6.7109375" bestFit="1" customWidth="1"/>
    <col min="5" max="5" width="13.7109375" bestFit="1" customWidth="1"/>
    <col min="6" max="6" width="8.5703125" bestFit="1" customWidth="1"/>
    <col min="7" max="7" width="14.28515625" bestFit="1" customWidth="1"/>
  </cols>
  <sheetData>
    <row r="1" spans="1:7" x14ac:dyDescent="0.25">
      <c r="A1" t="s">
        <v>0</v>
      </c>
      <c r="B1" t="s">
        <v>1</v>
      </c>
      <c r="C1" t="s">
        <v>2</v>
      </c>
      <c r="D1" t="s">
        <v>3</v>
      </c>
      <c r="E1" t="s">
        <v>4</v>
      </c>
      <c r="F1" t="s">
        <v>5</v>
      </c>
      <c r="G1" t="s">
        <v>6</v>
      </c>
    </row>
    <row r="2" spans="1:7" x14ac:dyDescent="0.25">
      <c r="A2" s="8" t="s">
        <v>58</v>
      </c>
      <c r="B2" s="8" t="s">
        <v>15</v>
      </c>
      <c r="C2" s="8" t="s">
        <v>19</v>
      </c>
      <c r="D2">
        <v>22</v>
      </c>
      <c r="E2" s="9">
        <v>44446</v>
      </c>
      <c r="F2">
        <v>112780</v>
      </c>
      <c r="G2" s="8" t="s">
        <v>13</v>
      </c>
    </row>
    <row r="3" spans="1:7" x14ac:dyDescent="0.25">
      <c r="A3" s="8" t="s">
        <v>70</v>
      </c>
      <c r="B3" s="8" t="s">
        <v>15</v>
      </c>
      <c r="C3" s="8" t="s">
        <v>9</v>
      </c>
      <c r="D3">
        <v>46</v>
      </c>
      <c r="E3" s="9">
        <v>44758</v>
      </c>
      <c r="F3">
        <v>70610</v>
      </c>
      <c r="G3" s="8" t="s">
        <v>16</v>
      </c>
    </row>
    <row r="4" spans="1:7" x14ac:dyDescent="0.25">
      <c r="A4" s="8" t="s">
        <v>75</v>
      </c>
      <c r="B4" s="8" t="s">
        <v>8</v>
      </c>
      <c r="C4" s="8" t="s">
        <v>19</v>
      </c>
      <c r="D4">
        <v>28</v>
      </c>
      <c r="E4" s="9">
        <v>44357</v>
      </c>
      <c r="F4">
        <v>53240</v>
      </c>
      <c r="G4" s="8" t="s">
        <v>16</v>
      </c>
    </row>
    <row r="5" spans="1:7" x14ac:dyDescent="0.25">
      <c r="A5" s="8" t="s">
        <v>49</v>
      </c>
      <c r="B5" s="8" t="s">
        <v>206</v>
      </c>
      <c r="C5" s="8" t="s">
        <v>21</v>
      </c>
      <c r="D5">
        <v>37</v>
      </c>
      <c r="E5" s="9">
        <v>44146</v>
      </c>
      <c r="F5">
        <v>115440</v>
      </c>
      <c r="G5" s="8" t="s">
        <v>24</v>
      </c>
    </row>
    <row r="6" spans="1:7" x14ac:dyDescent="0.25">
      <c r="A6" s="8" t="s">
        <v>65</v>
      </c>
      <c r="B6" s="8" t="s">
        <v>15</v>
      </c>
      <c r="C6" s="8" t="s">
        <v>19</v>
      </c>
      <c r="D6">
        <v>32</v>
      </c>
      <c r="E6" s="9">
        <v>44465</v>
      </c>
      <c r="F6">
        <v>53540</v>
      </c>
      <c r="G6" s="8" t="s">
        <v>16</v>
      </c>
    </row>
    <row r="7" spans="1:7" x14ac:dyDescent="0.25">
      <c r="A7" s="8" t="s">
        <v>81</v>
      </c>
      <c r="B7" s="8" t="s">
        <v>8</v>
      </c>
      <c r="C7" s="8" t="s">
        <v>9</v>
      </c>
      <c r="D7">
        <v>30</v>
      </c>
      <c r="E7" s="9">
        <v>44861</v>
      </c>
      <c r="F7">
        <v>112570</v>
      </c>
      <c r="G7" s="8" t="s">
        <v>16</v>
      </c>
    </row>
    <row r="8" spans="1:7" x14ac:dyDescent="0.25">
      <c r="A8" s="8" t="s">
        <v>51</v>
      </c>
      <c r="B8" s="8" t="s">
        <v>15</v>
      </c>
      <c r="C8" s="8" t="s">
        <v>9</v>
      </c>
      <c r="D8">
        <v>33</v>
      </c>
      <c r="E8" s="9">
        <v>44701</v>
      </c>
      <c r="F8">
        <v>48530</v>
      </c>
      <c r="G8" s="8" t="s">
        <v>13</v>
      </c>
    </row>
    <row r="9" spans="1:7" x14ac:dyDescent="0.25">
      <c r="A9" s="8" t="s">
        <v>61</v>
      </c>
      <c r="B9" s="8" t="s">
        <v>8</v>
      </c>
      <c r="C9" s="8" t="s">
        <v>12</v>
      </c>
      <c r="D9">
        <v>24</v>
      </c>
      <c r="E9" s="9">
        <v>44148</v>
      </c>
      <c r="F9">
        <v>62780</v>
      </c>
      <c r="G9" s="8" t="s">
        <v>16</v>
      </c>
    </row>
    <row r="10" spans="1:7" x14ac:dyDescent="0.25">
      <c r="A10" s="8" t="s">
        <v>82</v>
      </c>
      <c r="B10" s="8" t="s">
        <v>15</v>
      </c>
      <c r="C10" s="8" t="s">
        <v>12</v>
      </c>
      <c r="D10">
        <v>33</v>
      </c>
      <c r="E10" s="9">
        <v>44509</v>
      </c>
      <c r="F10">
        <v>53870</v>
      </c>
      <c r="G10" s="8" t="s">
        <v>16</v>
      </c>
    </row>
    <row r="11" spans="1:7" x14ac:dyDescent="0.25">
      <c r="A11" s="8" t="s">
        <v>60</v>
      </c>
      <c r="B11" s="8" t="s">
        <v>8</v>
      </c>
      <c r="C11" s="8" t="s">
        <v>56</v>
      </c>
      <c r="D11">
        <v>27</v>
      </c>
      <c r="E11" s="9">
        <v>44122</v>
      </c>
      <c r="F11">
        <v>119110</v>
      </c>
      <c r="G11" s="8" t="s">
        <v>16</v>
      </c>
    </row>
    <row r="12" spans="1:7" x14ac:dyDescent="0.25">
      <c r="A12" s="8" t="s">
        <v>87</v>
      </c>
      <c r="B12" s="8" t="s">
        <v>15</v>
      </c>
      <c r="C12" s="8" t="s">
        <v>12</v>
      </c>
      <c r="D12">
        <v>29</v>
      </c>
      <c r="E12" s="9">
        <v>44180</v>
      </c>
      <c r="F12">
        <v>112110</v>
      </c>
      <c r="G12" s="8" t="s">
        <v>24</v>
      </c>
    </row>
    <row r="13" spans="1:7" x14ac:dyDescent="0.25">
      <c r="A13" s="8" t="s">
        <v>76</v>
      </c>
      <c r="B13" s="8" t="s">
        <v>15</v>
      </c>
      <c r="C13" s="8" t="s">
        <v>19</v>
      </c>
      <c r="D13">
        <v>25</v>
      </c>
      <c r="E13" s="9">
        <v>44383</v>
      </c>
      <c r="F13">
        <v>65700</v>
      </c>
      <c r="G13" s="8" t="s">
        <v>16</v>
      </c>
    </row>
    <row r="14" spans="1:7" x14ac:dyDescent="0.25">
      <c r="A14" s="8" t="s">
        <v>97</v>
      </c>
      <c r="B14" s="8" t="s">
        <v>15</v>
      </c>
      <c r="C14" s="8" t="s">
        <v>12</v>
      </c>
      <c r="D14">
        <v>37</v>
      </c>
      <c r="E14" s="9">
        <v>44701</v>
      </c>
      <c r="F14">
        <v>69070</v>
      </c>
      <c r="G14" s="8" t="s">
        <v>16</v>
      </c>
    </row>
    <row r="15" spans="1:7" x14ac:dyDescent="0.25">
      <c r="A15" s="8" t="s">
        <v>22</v>
      </c>
      <c r="B15" s="8" t="s">
        <v>15</v>
      </c>
      <c r="C15" s="8" t="s">
        <v>12</v>
      </c>
      <c r="D15">
        <v>20</v>
      </c>
      <c r="E15" s="9">
        <v>44459</v>
      </c>
      <c r="F15">
        <v>107700</v>
      </c>
      <c r="G15" s="8" t="s">
        <v>16</v>
      </c>
    </row>
    <row r="16" spans="1:7" x14ac:dyDescent="0.25">
      <c r="A16" s="8" t="s">
        <v>84</v>
      </c>
      <c r="B16" s="8" t="s">
        <v>8</v>
      </c>
      <c r="C16" s="8" t="s">
        <v>12</v>
      </c>
      <c r="D16">
        <v>32</v>
      </c>
      <c r="E16" s="9">
        <v>44354</v>
      </c>
      <c r="F16">
        <v>43840</v>
      </c>
      <c r="G16" s="8" t="s">
        <v>13</v>
      </c>
    </row>
    <row r="17" spans="1:7" x14ac:dyDescent="0.25">
      <c r="A17" s="8" t="s">
        <v>105</v>
      </c>
      <c r="B17" s="8" t="s">
        <v>15</v>
      </c>
      <c r="C17" s="8" t="s">
        <v>9</v>
      </c>
      <c r="D17">
        <v>40</v>
      </c>
      <c r="E17" s="9">
        <v>44263</v>
      </c>
      <c r="F17">
        <v>99750</v>
      </c>
      <c r="G17" s="8" t="s">
        <v>16</v>
      </c>
    </row>
    <row r="18" spans="1:7" x14ac:dyDescent="0.25">
      <c r="A18" s="8" t="s">
        <v>47</v>
      </c>
      <c r="B18" s="8" t="s">
        <v>15</v>
      </c>
      <c r="C18" s="8" t="s">
        <v>9</v>
      </c>
      <c r="D18">
        <v>21</v>
      </c>
      <c r="E18" s="9">
        <v>44104</v>
      </c>
      <c r="F18">
        <v>37920</v>
      </c>
      <c r="G18" s="8" t="s">
        <v>16</v>
      </c>
    </row>
    <row r="19" spans="1:7" x14ac:dyDescent="0.25">
      <c r="A19" s="8" t="s">
        <v>31</v>
      </c>
      <c r="B19" s="8" t="s">
        <v>15</v>
      </c>
      <c r="C19" s="8" t="s">
        <v>9</v>
      </c>
      <c r="D19">
        <v>21</v>
      </c>
      <c r="E19" s="9">
        <v>44762</v>
      </c>
      <c r="F19">
        <v>57090</v>
      </c>
      <c r="G19" s="8" t="s">
        <v>16</v>
      </c>
    </row>
    <row r="20" spans="1:7" x14ac:dyDescent="0.25">
      <c r="A20" s="8" t="s">
        <v>30</v>
      </c>
      <c r="B20" s="8" t="s">
        <v>8</v>
      </c>
      <c r="C20" s="8" t="s">
        <v>12</v>
      </c>
      <c r="D20">
        <v>31</v>
      </c>
      <c r="E20" s="9">
        <v>44145</v>
      </c>
      <c r="F20">
        <v>41980</v>
      </c>
      <c r="G20" s="8" t="s">
        <v>16</v>
      </c>
    </row>
    <row r="21" spans="1:7" x14ac:dyDescent="0.25">
      <c r="A21" s="8" t="s">
        <v>78</v>
      </c>
      <c r="B21" s="8" t="s">
        <v>15</v>
      </c>
      <c r="C21" s="8" t="s">
        <v>56</v>
      </c>
      <c r="D21">
        <v>21</v>
      </c>
      <c r="E21" s="9">
        <v>44242</v>
      </c>
      <c r="F21">
        <v>75880</v>
      </c>
      <c r="G21" s="8" t="s">
        <v>16</v>
      </c>
    </row>
    <row r="22" spans="1:7" x14ac:dyDescent="0.25">
      <c r="A22" s="8" t="s">
        <v>36</v>
      </c>
      <c r="B22" s="8" t="s">
        <v>8</v>
      </c>
      <c r="C22" s="8" t="s">
        <v>21</v>
      </c>
      <c r="D22">
        <v>34</v>
      </c>
      <c r="E22" s="9">
        <v>44653</v>
      </c>
      <c r="F22">
        <v>58940</v>
      </c>
      <c r="G22" s="8" t="s">
        <v>16</v>
      </c>
    </row>
    <row r="23" spans="1:7" x14ac:dyDescent="0.25">
      <c r="A23" s="8" t="s">
        <v>27</v>
      </c>
      <c r="B23" s="8" t="s">
        <v>8</v>
      </c>
      <c r="C23" s="8" t="s">
        <v>21</v>
      </c>
      <c r="D23">
        <v>30</v>
      </c>
      <c r="E23" s="9">
        <v>44389</v>
      </c>
      <c r="F23">
        <v>67910</v>
      </c>
      <c r="G23" s="8" t="s">
        <v>24</v>
      </c>
    </row>
    <row r="24" spans="1:7" x14ac:dyDescent="0.25">
      <c r="A24" s="8" t="s">
        <v>26</v>
      </c>
      <c r="B24" s="8" t="s">
        <v>8</v>
      </c>
      <c r="C24" s="8" t="s">
        <v>12</v>
      </c>
      <c r="D24">
        <v>31</v>
      </c>
      <c r="E24" s="9">
        <v>44663</v>
      </c>
      <c r="F24">
        <v>58100</v>
      </c>
      <c r="G24" s="8" t="s">
        <v>16</v>
      </c>
    </row>
    <row r="25" spans="1:7" x14ac:dyDescent="0.25">
      <c r="A25" s="8" t="s">
        <v>53</v>
      </c>
      <c r="B25" s="8" t="s">
        <v>15</v>
      </c>
      <c r="C25" s="8" t="s">
        <v>21</v>
      </c>
      <c r="D25">
        <v>27</v>
      </c>
      <c r="E25" s="9">
        <v>44567</v>
      </c>
      <c r="F25">
        <v>48980</v>
      </c>
      <c r="G25" s="8" t="s">
        <v>16</v>
      </c>
    </row>
    <row r="26" spans="1:7" x14ac:dyDescent="0.25">
      <c r="A26" s="8" t="s">
        <v>20</v>
      </c>
      <c r="B26" s="8" t="s">
        <v>206</v>
      </c>
      <c r="C26" s="8" t="s">
        <v>21</v>
      </c>
      <c r="D26">
        <v>30</v>
      </c>
      <c r="E26" s="9">
        <v>44597</v>
      </c>
      <c r="F26">
        <v>64000</v>
      </c>
      <c r="G26" s="8" t="s">
        <v>16</v>
      </c>
    </row>
    <row r="27" spans="1:7" x14ac:dyDescent="0.25">
      <c r="A27" s="8" t="s">
        <v>7</v>
      </c>
      <c r="B27" s="8" t="s">
        <v>8</v>
      </c>
      <c r="C27" s="8" t="s">
        <v>9</v>
      </c>
      <c r="D27">
        <v>42</v>
      </c>
      <c r="E27" s="9">
        <v>44779</v>
      </c>
      <c r="F27">
        <v>75000</v>
      </c>
      <c r="G27" s="8" t="s">
        <v>10</v>
      </c>
    </row>
    <row r="28" spans="1:7" x14ac:dyDescent="0.25">
      <c r="A28" s="8" t="s">
        <v>74</v>
      </c>
      <c r="B28" s="8" t="s">
        <v>8</v>
      </c>
      <c r="C28" s="8" t="s">
        <v>12</v>
      </c>
      <c r="D28">
        <v>40</v>
      </c>
      <c r="E28" s="9">
        <v>44337</v>
      </c>
      <c r="F28">
        <v>87620</v>
      </c>
      <c r="G28" s="8" t="s">
        <v>16</v>
      </c>
    </row>
    <row r="29" spans="1:7" x14ac:dyDescent="0.25">
      <c r="A29" s="8" t="s">
        <v>44</v>
      </c>
      <c r="B29" s="8" t="s">
        <v>8</v>
      </c>
      <c r="C29" s="8" t="s">
        <v>12</v>
      </c>
      <c r="D29">
        <v>29</v>
      </c>
      <c r="E29" s="9">
        <v>44023</v>
      </c>
      <c r="F29">
        <v>34980</v>
      </c>
      <c r="G29" s="8" t="s">
        <v>16</v>
      </c>
    </row>
    <row r="30" spans="1:7" x14ac:dyDescent="0.25">
      <c r="A30" s="8" t="s">
        <v>35</v>
      </c>
      <c r="B30" s="8" t="s">
        <v>8</v>
      </c>
      <c r="C30" s="8" t="s">
        <v>21</v>
      </c>
      <c r="D30">
        <v>28</v>
      </c>
      <c r="E30" s="9">
        <v>44185</v>
      </c>
      <c r="F30">
        <v>75970</v>
      </c>
      <c r="G30" s="8" t="s">
        <v>16</v>
      </c>
    </row>
    <row r="31" spans="1:7" x14ac:dyDescent="0.25">
      <c r="A31" s="8" t="s">
        <v>38</v>
      </c>
      <c r="B31" s="8" t="s">
        <v>8</v>
      </c>
      <c r="C31" s="8" t="s">
        <v>21</v>
      </c>
      <c r="D31">
        <v>34</v>
      </c>
      <c r="E31" s="9">
        <v>44612</v>
      </c>
      <c r="F31">
        <v>60130</v>
      </c>
      <c r="G31" s="8" t="s">
        <v>16</v>
      </c>
    </row>
    <row r="32" spans="1:7" x14ac:dyDescent="0.25">
      <c r="A32" s="8" t="s">
        <v>41</v>
      </c>
      <c r="B32" s="8" t="s">
        <v>8</v>
      </c>
      <c r="C32" s="8" t="s">
        <v>12</v>
      </c>
      <c r="D32">
        <v>33</v>
      </c>
      <c r="E32" s="9">
        <v>44374</v>
      </c>
      <c r="F32">
        <v>75480</v>
      </c>
      <c r="G32" s="8" t="s">
        <v>42</v>
      </c>
    </row>
    <row r="33" spans="1:7" x14ac:dyDescent="0.25">
      <c r="A33" s="8" t="s">
        <v>40</v>
      </c>
      <c r="B33" s="8" t="s">
        <v>15</v>
      </c>
      <c r="C33" s="8" t="s">
        <v>9</v>
      </c>
      <c r="D33">
        <v>33</v>
      </c>
      <c r="E33" s="9">
        <v>44164</v>
      </c>
      <c r="F33">
        <v>115920</v>
      </c>
      <c r="G33" s="8" t="s">
        <v>16</v>
      </c>
    </row>
    <row r="34" spans="1:7" x14ac:dyDescent="0.25">
      <c r="A34" s="8" t="s">
        <v>48</v>
      </c>
      <c r="B34" s="8" t="s">
        <v>8</v>
      </c>
      <c r="C34" s="8" t="s">
        <v>19</v>
      </c>
      <c r="D34">
        <v>36</v>
      </c>
      <c r="E34" s="9">
        <v>44494</v>
      </c>
      <c r="F34">
        <v>78540</v>
      </c>
      <c r="G34" s="8" t="s">
        <v>16</v>
      </c>
    </row>
    <row r="35" spans="1:7" x14ac:dyDescent="0.25">
      <c r="A35" s="8" t="s">
        <v>34</v>
      </c>
      <c r="B35" s="8" t="s">
        <v>15</v>
      </c>
      <c r="C35" s="8" t="s">
        <v>9</v>
      </c>
      <c r="D35">
        <v>25</v>
      </c>
      <c r="E35" s="9">
        <v>44726</v>
      </c>
      <c r="F35">
        <v>109190</v>
      </c>
      <c r="G35" s="8" t="s">
        <v>13</v>
      </c>
    </row>
    <row r="36" spans="1:7" x14ac:dyDescent="0.25">
      <c r="A36" s="8" t="s">
        <v>73</v>
      </c>
      <c r="B36" s="8" t="s">
        <v>8</v>
      </c>
      <c r="C36" s="8" t="s">
        <v>19</v>
      </c>
      <c r="D36">
        <v>34</v>
      </c>
      <c r="E36" s="9">
        <v>44721</v>
      </c>
      <c r="F36">
        <v>49630</v>
      </c>
      <c r="G36" s="8" t="s">
        <v>24</v>
      </c>
    </row>
    <row r="37" spans="1:7" x14ac:dyDescent="0.25">
      <c r="A37" s="8" t="s">
        <v>107</v>
      </c>
      <c r="B37" s="8" t="s">
        <v>8</v>
      </c>
      <c r="C37" s="8" t="s">
        <v>9</v>
      </c>
      <c r="D37">
        <v>28</v>
      </c>
      <c r="E37" s="9">
        <v>44630</v>
      </c>
      <c r="F37">
        <v>99970</v>
      </c>
      <c r="G37" s="8" t="s">
        <v>16</v>
      </c>
    </row>
    <row r="38" spans="1:7" x14ac:dyDescent="0.25">
      <c r="A38" s="8" t="s">
        <v>71</v>
      </c>
      <c r="B38" s="8" t="s">
        <v>8</v>
      </c>
      <c r="C38" s="8" t="s">
        <v>12</v>
      </c>
      <c r="D38">
        <v>33</v>
      </c>
      <c r="E38" s="9">
        <v>44190</v>
      </c>
      <c r="F38">
        <v>96140</v>
      </c>
      <c r="G38" s="8" t="s">
        <v>16</v>
      </c>
    </row>
    <row r="39" spans="1:7" x14ac:dyDescent="0.25">
      <c r="A39" s="8" t="s">
        <v>50</v>
      </c>
      <c r="B39" s="8" t="s">
        <v>15</v>
      </c>
      <c r="C39" s="8" t="s">
        <v>9</v>
      </c>
      <c r="D39">
        <v>31</v>
      </c>
      <c r="E39" s="9">
        <v>44724</v>
      </c>
      <c r="F39">
        <v>103550</v>
      </c>
      <c r="G39" s="8" t="s">
        <v>16</v>
      </c>
    </row>
    <row r="40" spans="1:7" x14ac:dyDescent="0.25">
      <c r="A40" s="8" t="s">
        <v>14</v>
      </c>
      <c r="B40" s="8" t="s">
        <v>15</v>
      </c>
      <c r="C40" s="8" t="s">
        <v>12</v>
      </c>
      <c r="D40">
        <v>31</v>
      </c>
      <c r="E40" s="9">
        <v>44511</v>
      </c>
      <c r="F40">
        <v>48950</v>
      </c>
      <c r="G40" s="8" t="s">
        <v>16</v>
      </c>
    </row>
    <row r="41" spans="1:7" x14ac:dyDescent="0.25">
      <c r="A41" s="8" t="s">
        <v>63</v>
      </c>
      <c r="B41" s="8" t="s">
        <v>15</v>
      </c>
      <c r="C41" s="8" t="s">
        <v>21</v>
      </c>
      <c r="D41">
        <v>24</v>
      </c>
      <c r="E41" s="9">
        <v>44436</v>
      </c>
      <c r="F41">
        <v>52610</v>
      </c>
      <c r="G41" s="8" t="s">
        <v>24</v>
      </c>
    </row>
    <row r="42" spans="1:7" x14ac:dyDescent="0.25">
      <c r="A42" s="8" t="s">
        <v>72</v>
      </c>
      <c r="B42" s="8" t="s">
        <v>8</v>
      </c>
      <c r="C42" s="8" t="s">
        <v>9</v>
      </c>
      <c r="D42">
        <v>36</v>
      </c>
      <c r="E42" s="9">
        <v>44529</v>
      </c>
      <c r="F42">
        <v>78390</v>
      </c>
      <c r="G42" s="8" t="s">
        <v>16</v>
      </c>
    </row>
    <row r="43" spans="1:7" x14ac:dyDescent="0.25">
      <c r="A43" s="8" t="s">
        <v>88</v>
      </c>
      <c r="B43" s="8" t="s">
        <v>8</v>
      </c>
      <c r="C43" s="8" t="s">
        <v>21</v>
      </c>
      <c r="D43">
        <v>33</v>
      </c>
      <c r="E43" s="9">
        <v>44809</v>
      </c>
      <c r="F43">
        <v>86570</v>
      </c>
      <c r="G43" s="8" t="s">
        <v>16</v>
      </c>
    </row>
    <row r="44" spans="1:7" x14ac:dyDescent="0.25">
      <c r="A44" s="8" t="s">
        <v>92</v>
      </c>
      <c r="B44" s="8" t="s">
        <v>8</v>
      </c>
      <c r="C44" s="8" t="s">
        <v>12</v>
      </c>
      <c r="D44">
        <v>27</v>
      </c>
      <c r="E44" s="9">
        <v>44686</v>
      </c>
      <c r="F44">
        <v>83750</v>
      </c>
      <c r="G44" s="8" t="s">
        <v>16</v>
      </c>
    </row>
    <row r="45" spans="1:7" x14ac:dyDescent="0.25">
      <c r="A45" s="8" t="s">
        <v>102</v>
      </c>
      <c r="B45" s="8" t="s">
        <v>8</v>
      </c>
      <c r="C45" s="8" t="s">
        <v>21</v>
      </c>
      <c r="D45">
        <v>34</v>
      </c>
      <c r="E45" s="9">
        <v>44445</v>
      </c>
      <c r="F45">
        <v>92450</v>
      </c>
      <c r="G45" s="8" t="s">
        <v>16</v>
      </c>
    </row>
    <row r="46" spans="1:7" x14ac:dyDescent="0.25">
      <c r="A46" s="8" t="s">
        <v>64</v>
      </c>
      <c r="B46" s="8" t="s">
        <v>15</v>
      </c>
      <c r="C46" s="8" t="s">
        <v>12</v>
      </c>
      <c r="D46">
        <v>20</v>
      </c>
      <c r="E46" s="9">
        <v>44183</v>
      </c>
      <c r="F46">
        <v>112650</v>
      </c>
      <c r="G46" s="8" t="s">
        <v>16</v>
      </c>
    </row>
    <row r="47" spans="1:7" x14ac:dyDescent="0.25">
      <c r="A47" s="8" t="s">
        <v>104</v>
      </c>
      <c r="B47" s="8" t="s">
        <v>15</v>
      </c>
      <c r="C47" s="8" t="s">
        <v>9</v>
      </c>
      <c r="D47">
        <v>20</v>
      </c>
      <c r="E47" s="9">
        <v>44744</v>
      </c>
      <c r="F47">
        <v>79570</v>
      </c>
      <c r="G47" s="8" t="s">
        <v>16</v>
      </c>
    </row>
    <row r="48" spans="1:7" x14ac:dyDescent="0.25">
      <c r="A48" s="8" t="s">
        <v>91</v>
      </c>
      <c r="B48" s="8" t="s">
        <v>8</v>
      </c>
      <c r="C48" s="8" t="s">
        <v>19</v>
      </c>
      <c r="D48">
        <v>20</v>
      </c>
      <c r="E48" s="9">
        <v>44537</v>
      </c>
      <c r="F48">
        <v>68900</v>
      </c>
      <c r="G48" s="8" t="s">
        <v>24</v>
      </c>
    </row>
    <row r="49" spans="1:7" x14ac:dyDescent="0.25">
      <c r="A49" s="8" t="s">
        <v>39</v>
      </c>
      <c r="B49" s="8" t="s">
        <v>8</v>
      </c>
      <c r="C49" s="8" t="s">
        <v>12</v>
      </c>
      <c r="D49">
        <v>25</v>
      </c>
      <c r="E49" s="9">
        <v>44694</v>
      </c>
      <c r="F49">
        <v>80700</v>
      </c>
      <c r="G49" s="8" t="s">
        <v>13</v>
      </c>
    </row>
    <row r="50" spans="1:7" x14ac:dyDescent="0.25">
      <c r="A50" s="8" t="s">
        <v>100</v>
      </c>
      <c r="B50" s="8" t="s">
        <v>15</v>
      </c>
      <c r="C50" s="8" t="s">
        <v>9</v>
      </c>
      <c r="D50">
        <v>19</v>
      </c>
      <c r="E50" s="9">
        <v>44277</v>
      </c>
      <c r="F50">
        <v>58960</v>
      </c>
      <c r="G50" s="8" t="s">
        <v>16</v>
      </c>
    </row>
    <row r="51" spans="1:7" x14ac:dyDescent="0.25">
      <c r="A51" s="8" t="s">
        <v>106</v>
      </c>
      <c r="B51" s="8" t="s">
        <v>15</v>
      </c>
      <c r="C51" s="8" t="s">
        <v>12</v>
      </c>
      <c r="D51">
        <v>36</v>
      </c>
      <c r="E51" s="9">
        <v>44019</v>
      </c>
      <c r="F51">
        <v>118840</v>
      </c>
      <c r="G51" s="8" t="s">
        <v>16</v>
      </c>
    </row>
    <row r="52" spans="1:7" x14ac:dyDescent="0.25">
      <c r="A52" s="8" t="s">
        <v>29</v>
      </c>
      <c r="B52" s="8" t="s">
        <v>15</v>
      </c>
      <c r="C52" s="8" t="s">
        <v>21</v>
      </c>
      <c r="D52">
        <v>28</v>
      </c>
      <c r="E52" s="9">
        <v>44041</v>
      </c>
      <c r="F52">
        <v>48170</v>
      </c>
      <c r="G52" s="8" t="s">
        <v>13</v>
      </c>
    </row>
    <row r="53" spans="1:7" x14ac:dyDescent="0.25">
      <c r="A53" s="8" t="s">
        <v>108</v>
      </c>
      <c r="B53" s="8" t="s">
        <v>8</v>
      </c>
      <c r="C53" s="8" t="s">
        <v>56</v>
      </c>
      <c r="D53">
        <v>32</v>
      </c>
      <c r="E53" s="9">
        <v>44400</v>
      </c>
      <c r="F53">
        <v>45510</v>
      </c>
      <c r="G53" s="8" t="s">
        <v>16</v>
      </c>
    </row>
    <row r="54" spans="1:7" x14ac:dyDescent="0.25">
      <c r="A54" s="8" t="s">
        <v>83</v>
      </c>
      <c r="B54" s="8" t="s">
        <v>8</v>
      </c>
      <c r="C54" s="8" t="s">
        <v>9</v>
      </c>
      <c r="D54">
        <v>36</v>
      </c>
      <c r="E54" s="9">
        <v>44085</v>
      </c>
      <c r="F54">
        <v>114890</v>
      </c>
      <c r="G54" s="8" t="s">
        <v>16</v>
      </c>
    </row>
    <row r="55" spans="1:7" x14ac:dyDescent="0.25">
      <c r="A55" s="8" t="s">
        <v>67</v>
      </c>
      <c r="B55" s="8" t="s">
        <v>15</v>
      </c>
      <c r="C55" s="8" t="s">
        <v>12</v>
      </c>
      <c r="D55">
        <v>30</v>
      </c>
      <c r="E55" s="9">
        <v>44850</v>
      </c>
      <c r="F55">
        <v>69710</v>
      </c>
      <c r="G55" s="8" t="s">
        <v>16</v>
      </c>
    </row>
    <row r="56" spans="1:7" x14ac:dyDescent="0.25">
      <c r="A56" s="8" t="s">
        <v>94</v>
      </c>
      <c r="B56" s="8" t="s">
        <v>15</v>
      </c>
      <c r="C56" s="8" t="s">
        <v>21</v>
      </c>
      <c r="D56">
        <v>36</v>
      </c>
      <c r="E56" s="9">
        <v>44333</v>
      </c>
      <c r="F56">
        <v>71380</v>
      </c>
      <c r="G56" s="8" t="s">
        <v>16</v>
      </c>
    </row>
    <row r="57" spans="1:7" x14ac:dyDescent="0.25">
      <c r="A57" s="8" t="s">
        <v>33</v>
      </c>
      <c r="B57" s="8" t="s">
        <v>8</v>
      </c>
      <c r="C57" s="8" t="s">
        <v>19</v>
      </c>
      <c r="D57">
        <v>38</v>
      </c>
      <c r="E57" s="9">
        <v>44377</v>
      </c>
      <c r="F57">
        <v>109160</v>
      </c>
      <c r="G57" s="8" t="s">
        <v>10</v>
      </c>
    </row>
    <row r="58" spans="1:7" x14ac:dyDescent="0.25">
      <c r="A58" s="8" t="s">
        <v>98</v>
      </c>
      <c r="B58" s="8" t="s">
        <v>15</v>
      </c>
      <c r="C58" s="8" t="s">
        <v>9</v>
      </c>
      <c r="D58">
        <v>27</v>
      </c>
      <c r="E58" s="9">
        <v>44609</v>
      </c>
      <c r="F58">
        <v>113280</v>
      </c>
      <c r="G58" s="8" t="s">
        <v>42</v>
      </c>
    </row>
    <row r="59" spans="1:7" x14ac:dyDescent="0.25">
      <c r="A59" s="8" t="s">
        <v>25</v>
      </c>
      <c r="B59" s="8" t="s">
        <v>15</v>
      </c>
      <c r="C59" s="8" t="s">
        <v>12</v>
      </c>
      <c r="D59">
        <v>30</v>
      </c>
      <c r="E59" s="9">
        <v>44273</v>
      </c>
      <c r="F59">
        <v>69120</v>
      </c>
      <c r="G59" s="8" t="s">
        <v>16</v>
      </c>
    </row>
    <row r="60" spans="1:7" x14ac:dyDescent="0.25">
      <c r="A60" s="8" t="s">
        <v>55</v>
      </c>
      <c r="B60" s="8" t="s">
        <v>8</v>
      </c>
      <c r="C60" s="8" t="s">
        <v>56</v>
      </c>
      <c r="D60">
        <v>37</v>
      </c>
      <c r="E60" s="9">
        <v>44451</v>
      </c>
      <c r="F60">
        <v>118100</v>
      </c>
      <c r="G60" s="8" t="s">
        <v>16</v>
      </c>
    </row>
    <row r="61" spans="1:7" x14ac:dyDescent="0.25">
      <c r="A61" s="8" t="s">
        <v>62</v>
      </c>
      <c r="B61" s="8" t="s">
        <v>8</v>
      </c>
      <c r="C61" s="8" t="s">
        <v>9</v>
      </c>
      <c r="D61">
        <v>22</v>
      </c>
      <c r="E61" s="9">
        <v>44450</v>
      </c>
      <c r="F61">
        <v>76900</v>
      </c>
      <c r="G61" s="8" t="s">
        <v>13</v>
      </c>
    </row>
    <row r="62" spans="1:7" x14ac:dyDescent="0.25">
      <c r="A62" s="8" t="s">
        <v>17</v>
      </c>
      <c r="B62" s="8" t="s">
        <v>8</v>
      </c>
      <c r="C62" s="8" t="s">
        <v>12</v>
      </c>
      <c r="D62">
        <v>43</v>
      </c>
      <c r="E62" s="9">
        <v>45045</v>
      </c>
      <c r="F62">
        <v>114870</v>
      </c>
      <c r="G62" s="8" t="s">
        <v>16</v>
      </c>
    </row>
    <row r="63" spans="1:7" x14ac:dyDescent="0.25">
      <c r="A63" s="8" t="s">
        <v>52</v>
      </c>
      <c r="B63" s="8" t="s">
        <v>206</v>
      </c>
      <c r="C63" s="8" t="s">
        <v>12</v>
      </c>
      <c r="D63">
        <v>32</v>
      </c>
      <c r="E63" s="9">
        <v>44774</v>
      </c>
      <c r="F63">
        <v>91310</v>
      </c>
      <c r="G63" s="8" t="s">
        <v>16</v>
      </c>
    </row>
    <row r="64" spans="1:7" x14ac:dyDescent="0.25">
      <c r="A64" s="8" t="s">
        <v>43</v>
      </c>
      <c r="B64" s="8" t="s">
        <v>8</v>
      </c>
      <c r="C64" s="8" t="s">
        <v>9</v>
      </c>
      <c r="D64">
        <v>28</v>
      </c>
      <c r="E64" s="9">
        <v>44486</v>
      </c>
      <c r="F64">
        <v>104770</v>
      </c>
      <c r="G64" s="8" t="s">
        <v>16</v>
      </c>
    </row>
    <row r="65" spans="1:7" x14ac:dyDescent="0.25">
      <c r="A65" s="8" t="s">
        <v>89</v>
      </c>
      <c r="B65" s="8" t="s">
        <v>15</v>
      </c>
      <c r="C65" s="8" t="s">
        <v>19</v>
      </c>
      <c r="D65">
        <v>27</v>
      </c>
      <c r="E65" s="9">
        <v>44134</v>
      </c>
      <c r="F65">
        <v>54970</v>
      </c>
      <c r="G65" s="8" t="s">
        <v>16</v>
      </c>
    </row>
    <row r="66" spans="1:7" x14ac:dyDescent="0.25">
      <c r="A66" s="8" t="s">
        <v>11</v>
      </c>
      <c r="B66" s="8" t="s">
        <v>206</v>
      </c>
      <c r="C66" s="8" t="s">
        <v>12</v>
      </c>
      <c r="D66">
        <v>26</v>
      </c>
      <c r="E66" s="9">
        <v>44271</v>
      </c>
      <c r="F66">
        <v>90700</v>
      </c>
      <c r="G66" s="8" t="s">
        <v>13</v>
      </c>
    </row>
    <row r="67" spans="1:7" x14ac:dyDescent="0.25">
      <c r="A67" s="8" t="s">
        <v>109</v>
      </c>
      <c r="B67" s="8" t="s">
        <v>8</v>
      </c>
      <c r="C67" s="8" t="s">
        <v>19</v>
      </c>
      <c r="D67">
        <v>38</v>
      </c>
      <c r="E67" s="9">
        <v>44329</v>
      </c>
      <c r="F67">
        <v>56870</v>
      </c>
      <c r="G67" s="8" t="s">
        <v>13</v>
      </c>
    </row>
    <row r="68" spans="1:7" x14ac:dyDescent="0.25">
      <c r="A68" s="8" t="s">
        <v>77</v>
      </c>
      <c r="B68" s="8" t="s">
        <v>8</v>
      </c>
      <c r="C68" s="8" t="s">
        <v>19</v>
      </c>
      <c r="D68">
        <v>25</v>
      </c>
      <c r="E68" s="9">
        <v>44205</v>
      </c>
      <c r="F68">
        <v>92700</v>
      </c>
      <c r="G68" s="8" t="s">
        <v>16</v>
      </c>
    </row>
    <row r="69" spans="1:7" x14ac:dyDescent="0.25">
      <c r="A69" s="8" t="s">
        <v>32</v>
      </c>
      <c r="B69" s="8" t="s">
        <v>8</v>
      </c>
      <c r="C69" s="8" t="s">
        <v>21</v>
      </c>
      <c r="D69">
        <v>21</v>
      </c>
      <c r="E69" s="9">
        <v>44317</v>
      </c>
      <c r="F69">
        <v>65920</v>
      </c>
      <c r="G69" s="8" t="s">
        <v>16</v>
      </c>
    </row>
    <row r="70" spans="1:7" x14ac:dyDescent="0.25">
      <c r="A70" s="8" t="s">
        <v>59</v>
      </c>
      <c r="B70" s="8" t="s">
        <v>15</v>
      </c>
      <c r="C70" s="8" t="s">
        <v>9</v>
      </c>
      <c r="D70">
        <v>26</v>
      </c>
      <c r="E70" s="9">
        <v>44225</v>
      </c>
      <c r="F70">
        <v>47360</v>
      </c>
      <c r="G70" s="8" t="s">
        <v>16</v>
      </c>
    </row>
    <row r="71" spans="1:7" x14ac:dyDescent="0.25">
      <c r="A71" s="8" t="s">
        <v>37</v>
      </c>
      <c r="B71" s="8" t="s">
        <v>15</v>
      </c>
      <c r="C71" s="8" t="s">
        <v>9</v>
      </c>
      <c r="D71">
        <v>30</v>
      </c>
      <c r="E71" s="9">
        <v>44666</v>
      </c>
      <c r="F71">
        <v>60570</v>
      </c>
      <c r="G71" s="8" t="s">
        <v>16</v>
      </c>
    </row>
    <row r="72" spans="1:7" x14ac:dyDescent="0.25">
      <c r="A72" s="8" t="s">
        <v>96</v>
      </c>
      <c r="B72" s="8" t="s">
        <v>8</v>
      </c>
      <c r="C72" s="8" t="s">
        <v>9</v>
      </c>
      <c r="D72">
        <v>28</v>
      </c>
      <c r="E72" s="9">
        <v>44649</v>
      </c>
      <c r="F72">
        <v>104120</v>
      </c>
      <c r="G72" s="8" t="s">
        <v>16</v>
      </c>
    </row>
    <row r="73" spans="1:7" x14ac:dyDescent="0.25">
      <c r="A73" s="8" t="s">
        <v>23</v>
      </c>
      <c r="B73" s="8" t="s">
        <v>15</v>
      </c>
      <c r="C73" s="8" t="s">
        <v>12</v>
      </c>
      <c r="D73">
        <v>37</v>
      </c>
      <c r="E73" s="9">
        <v>44338</v>
      </c>
      <c r="F73">
        <v>88050</v>
      </c>
      <c r="G73" s="8" t="s">
        <v>24</v>
      </c>
    </row>
    <row r="74" spans="1:7" x14ac:dyDescent="0.25">
      <c r="A74" s="8" t="s">
        <v>103</v>
      </c>
      <c r="B74" s="8" t="s">
        <v>15</v>
      </c>
      <c r="C74" s="8" t="s">
        <v>12</v>
      </c>
      <c r="D74">
        <v>24</v>
      </c>
      <c r="E74" s="9">
        <v>44686</v>
      </c>
      <c r="F74">
        <v>100420</v>
      </c>
      <c r="G74" s="8" t="s">
        <v>16</v>
      </c>
    </row>
    <row r="75" spans="1:7" x14ac:dyDescent="0.25">
      <c r="A75" s="8" t="s">
        <v>54</v>
      </c>
      <c r="B75" s="8" t="s">
        <v>8</v>
      </c>
      <c r="C75" s="8" t="s">
        <v>9</v>
      </c>
      <c r="D75">
        <v>30</v>
      </c>
      <c r="E75" s="9">
        <v>44850</v>
      </c>
      <c r="F75">
        <v>114180</v>
      </c>
      <c r="G75" s="8" t="s">
        <v>16</v>
      </c>
    </row>
    <row r="76" spans="1:7" x14ac:dyDescent="0.25">
      <c r="A76" s="8" t="s">
        <v>86</v>
      </c>
      <c r="B76" s="8" t="s">
        <v>8</v>
      </c>
      <c r="C76" s="8" t="s">
        <v>12</v>
      </c>
      <c r="D76">
        <v>21</v>
      </c>
      <c r="E76" s="9">
        <v>44678</v>
      </c>
      <c r="F76">
        <v>33920</v>
      </c>
      <c r="G76" s="8" t="s">
        <v>16</v>
      </c>
    </row>
    <row r="77" spans="1:7" x14ac:dyDescent="0.25">
      <c r="A77" s="8" t="s">
        <v>69</v>
      </c>
      <c r="B77" s="8" t="s">
        <v>15</v>
      </c>
      <c r="C77" s="8" t="s">
        <v>9</v>
      </c>
      <c r="D77">
        <v>23</v>
      </c>
      <c r="E77" s="9">
        <v>44440</v>
      </c>
      <c r="F77">
        <v>106460</v>
      </c>
      <c r="G77" s="8" t="s">
        <v>16</v>
      </c>
    </row>
    <row r="78" spans="1:7" x14ac:dyDescent="0.25">
      <c r="A78" s="8" t="s">
        <v>57</v>
      </c>
      <c r="B78" s="8" t="s">
        <v>15</v>
      </c>
      <c r="C78" s="8" t="s">
        <v>9</v>
      </c>
      <c r="D78">
        <v>35</v>
      </c>
      <c r="E78" s="9">
        <v>44727</v>
      </c>
      <c r="F78">
        <v>40400</v>
      </c>
      <c r="G78" s="8" t="s">
        <v>16</v>
      </c>
    </row>
    <row r="79" spans="1:7" x14ac:dyDescent="0.25">
      <c r="A79" s="8" t="s">
        <v>68</v>
      </c>
      <c r="B79" s="8" t="s">
        <v>15</v>
      </c>
      <c r="C79" s="8" t="s">
        <v>21</v>
      </c>
      <c r="D79">
        <v>27</v>
      </c>
      <c r="E79" s="9">
        <v>44236</v>
      </c>
      <c r="F79">
        <v>91650</v>
      </c>
      <c r="G79" s="8" t="s">
        <v>13</v>
      </c>
    </row>
    <row r="80" spans="1:7" x14ac:dyDescent="0.25">
      <c r="A80" s="8" t="s">
        <v>99</v>
      </c>
      <c r="B80" s="8" t="s">
        <v>15</v>
      </c>
      <c r="C80" s="8" t="s">
        <v>19</v>
      </c>
      <c r="D80">
        <v>43</v>
      </c>
      <c r="E80" s="9">
        <v>44620</v>
      </c>
      <c r="F80">
        <v>36040</v>
      </c>
      <c r="G80" s="8" t="s">
        <v>16</v>
      </c>
    </row>
    <row r="81" spans="1:7" x14ac:dyDescent="0.25">
      <c r="A81" s="8" t="s">
        <v>101</v>
      </c>
      <c r="B81" s="8" t="s">
        <v>8</v>
      </c>
      <c r="C81" s="8" t="s">
        <v>12</v>
      </c>
      <c r="D81">
        <v>40</v>
      </c>
      <c r="E81" s="9">
        <v>44381</v>
      </c>
      <c r="F81">
        <v>104410</v>
      </c>
      <c r="G81" s="8" t="s">
        <v>16</v>
      </c>
    </row>
    <row r="82" spans="1:7" x14ac:dyDescent="0.25">
      <c r="A82" s="8" t="s">
        <v>85</v>
      </c>
      <c r="B82" s="8" t="s">
        <v>15</v>
      </c>
      <c r="C82" s="8" t="s">
        <v>21</v>
      </c>
      <c r="D82">
        <v>30</v>
      </c>
      <c r="E82" s="9">
        <v>44606</v>
      </c>
      <c r="F82">
        <v>96800</v>
      </c>
      <c r="G82" s="8" t="s">
        <v>16</v>
      </c>
    </row>
    <row r="83" spans="1:7" x14ac:dyDescent="0.25">
      <c r="A83" s="8" t="s">
        <v>28</v>
      </c>
      <c r="B83" s="8" t="s">
        <v>8</v>
      </c>
      <c r="C83" s="8" t="s">
        <v>21</v>
      </c>
      <c r="D83">
        <v>34</v>
      </c>
      <c r="E83" s="9">
        <v>44459</v>
      </c>
      <c r="F83">
        <v>85000</v>
      </c>
      <c r="G83" s="8" t="s">
        <v>16</v>
      </c>
    </row>
    <row r="84" spans="1:7" x14ac:dyDescent="0.25">
      <c r="A84" s="8" t="s">
        <v>80</v>
      </c>
      <c r="B84" s="8" t="s">
        <v>15</v>
      </c>
      <c r="C84" s="8" t="s">
        <v>19</v>
      </c>
      <c r="D84">
        <v>28</v>
      </c>
      <c r="E84" s="9">
        <v>44820</v>
      </c>
      <c r="F84">
        <v>43510</v>
      </c>
      <c r="G84" s="8" t="s">
        <v>42</v>
      </c>
    </row>
    <row r="85" spans="1:7" x14ac:dyDescent="0.25">
      <c r="A85" s="8" t="s">
        <v>79</v>
      </c>
      <c r="B85" s="8" t="s">
        <v>15</v>
      </c>
      <c r="C85" s="8" t="s">
        <v>21</v>
      </c>
      <c r="D85">
        <v>33</v>
      </c>
      <c r="E85" s="9">
        <v>44243</v>
      </c>
      <c r="F85">
        <v>59430</v>
      </c>
      <c r="G85" s="8" t="s">
        <v>16</v>
      </c>
    </row>
    <row r="86" spans="1:7" x14ac:dyDescent="0.25">
      <c r="A86" s="8" t="s">
        <v>93</v>
      </c>
      <c r="B86" s="8" t="s">
        <v>8</v>
      </c>
      <c r="C86" s="8" t="s">
        <v>21</v>
      </c>
      <c r="D86">
        <v>33</v>
      </c>
      <c r="E86" s="9">
        <v>44067</v>
      </c>
      <c r="F86">
        <v>65360</v>
      </c>
      <c r="G86" s="8" t="s">
        <v>16</v>
      </c>
    </row>
    <row r="87" spans="1:7" x14ac:dyDescent="0.25">
      <c r="A87" s="8" t="s">
        <v>66</v>
      </c>
      <c r="B87" s="8" t="s">
        <v>8</v>
      </c>
      <c r="C87" s="8" t="s">
        <v>9</v>
      </c>
      <c r="D87">
        <v>32</v>
      </c>
      <c r="E87" s="9">
        <v>44611</v>
      </c>
      <c r="F87">
        <v>41570</v>
      </c>
      <c r="G87" s="8" t="s">
        <v>16</v>
      </c>
    </row>
    <row r="88" spans="1:7" x14ac:dyDescent="0.25">
      <c r="A88" s="8" t="s">
        <v>95</v>
      </c>
      <c r="B88" s="8" t="s">
        <v>8</v>
      </c>
      <c r="C88" s="8" t="s">
        <v>12</v>
      </c>
      <c r="D88">
        <v>33</v>
      </c>
      <c r="E88" s="9">
        <v>44312</v>
      </c>
      <c r="F88">
        <v>75280</v>
      </c>
      <c r="G88" s="8" t="s">
        <v>16</v>
      </c>
    </row>
    <row r="89" spans="1:7" x14ac:dyDescent="0.25">
      <c r="A89" s="8" t="s">
        <v>18</v>
      </c>
      <c r="B89" s="8" t="s">
        <v>15</v>
      </c>
      <c r="C89" s="8" t="s">
        <v>19</v>
      </c>
      <c r="D89">
        <v>33</v>
      </c>
      <c r="E89" s="9">
        <v>44385</v>
      </c>
      <c r="F89">
        <v>74550</v>
      </c>
      <c r="G89" s="8" t="s">
        <v>16</v>
      </c>
    </row>
    <row r="90" spans="1:7" x14ac:dyDescent="0.25">
      <c r="A90" s="8" t="s">
        <v>45</v>
      </c>
      <c r="B90" s="8" t="s">
        <v>15</v>
      </c>
      <c r="C90" s="8" t="s">
        <v>9</v>
      </c>
      <c r="D90">
        <v>30</v>
      </c>
      <c r="E90" s="9">
        <v>44701</v>
      </c>
      <c r="F90">
        <v>67950</v>
      </c>
      <c r="G90" s="8" t="s">
        <v>16</v>
      </c>
    </row>
    <row r="91" spans="1:7" x14ac:dyDescent="0.25">
      <c r="A91" s="8" t="s">
        <v>90</v>
      </c>
      <c r="B91" s="8" t="s">
        <v>15</v>
      </c>
      <c r="C91" s="8" t="s">
        <v>21</v>
      </c>
      <c r="D91">
        <v>42</v>
      </c>
      <c r="E91" s="9">
        <v>44731</v>
      </c>
      <c r="F91">
        <v>70270</v>
      </c>
      <c r="G91" s="8" t="s">
        <v>24</v>
      </c>
    </row>
    <row r="92" spans="1:7" x14ac:dyDescent="0.25">
      <c r="A92" s="8" t="s">
        <v>46</v>
      </c>
      <c r="B92" s="8" t="s">
        <v>15</v>
      </c>
      <c r="C92" s="8" t="s">
        <v>9</v>
      </c>
      <c r="D92">
        <v>26</v>
      </c>
      <c r="E92" s="9">
        <v>44411</v>
      </c>
      <c r="F92">
        <v>53540</v>
      </c>
      <c r="G92" s="8" t="s">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B3AB5-FDA9-47DF-A969-1B7809D0E4C6}">
  <dimension ref="A1:G93"/>
  <sheetViews>
    <sheetView workbookViewId="0">
      <selection activeCell="D8" sqref="D8"/>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8.5703125" bestFit="1" customWidth="1"/>
  </cols>
  <sheetData>
    <row r="1" spans="1:7" x14ac:dyDescent="0.25">
      <c r="A1" t="s">
        <v>0</v>
      </c>
      <c r="B1" t="s">
        <v>1</v>
      </c>
      <c r="C1" t="s">
        <v>3</v>
      </c>
      <c r="D1" t="s">
        <v>6</v>
      </c>
      <c r="E1" t="s">
        <v>4</v>
      </c>
      <c r="F1" t="s">
        <v>2</v>
      </c>
      <c r="G1" t="s">
        <v>5</v>
      </c>
    </row>
    <row r="2" spans="1:7" x14ac:dyDescent="0.25">
      <c r="A2" s="8" t="s">
        <v>156</v>
      </c>
      <c r="B2" s="8" t="s">
        <v>15</v>
      </c>
      <c r="C2" s="5">
        <v>20</v>
      </c>
      <c r="D2" s="8" t="s">
        <v>16</v>
      </c>
      <c r="E2" s="9">
        <v>44122</v>
      </c>
      <c r="F2" s="8" t="s">
        <v>12</v>
      </c>
      <c r="G2">
        <v>112650</v>
      </c>
    </row>
    <row r="3" spans="1:7" x14ac:dyDescent="0.25">
      <c r="A3" s="8" t="s">
        <v>176</v>
      </c>
      <c r="B3" s="8" t="s">
        <v>8</v>
      </c>
      <c r="C3" s="5">
        <v>32</v>
      </c>
      <c r="D3" s="8" t="s">
        <v>13</v>
      </c>
      <c r="E3" s="9">
        <v>44293</v>
      </c>
      <c r="F3" s="8" t="s">
        <v>12</v>
      </c>
      <c r="G3">
        <v>43840</v>
      </c>
    </row>
    <row r="4" spans="1:7" x14ac:dyDescent="0.25">
      <c r="A4" s="8" t="s">
        <v>143</v>
      </c>
      <c r="B4" s="8" t="s">
        <v>15</v>
      </c>
      <c r="C4" s="5">
        <v>31</v>
      </c>
      <c r="D4" s="8" t="s">
        <v>16</v>
      </c>
      <c r="E4" s="9">
        <v>44663</v>
      </c>
      <c r="F4" s="8" t="s">
        <v>9</v>
      </c>
      <c r="G4">
        <v>103550</v>
      </c>
    </row>
    <row r="5" spans="1:7" x14ac:dyDescent="0.25">
      <c r="A5" s="8" t="s">
        <v>201</v>
      </c>
      <c r="B5" s="8" t="s">
        <v>8</v>
      </c>
      <c r="C5" s="5">
        <v>32</v>
      </c>
      <c r="D5" s="8" t="s">
        <v>16</v>
      </c>
      <c r="E5" s="9">
        <v>44339</v>
      </c>
      <c r="F5" s="8" t="s">
        <v>56</v>
      </c>
      <c r="G5">
        <v>45510</v>
      </c>
    </row>
    <row r="6" spans="1:7" x14ac:dyDescent="0.25">
      <c r="A6" s="8" t="s">
        <v>142</v>
      </c>
      <c r="B6" s="8" t="s">
        <v>206</v>
      </c>
      <c r="C6" s="5">
        <v>37</v>
      </c>
      <c r="D6" s="8" t="s">
        <v>24</v>
      </c>
      <c r="E6" s="9">
        <v>44085</v>
      </c>
      <c r="F6" s="8" t="s">
        <v>21</v>
      </c>
      <c r="G6">
        <v>115440</v>
      </c>
    </row>
    <row r="7" spans="1:7" x14ac:dyDescent="0.25">
      <c r="A7" s="8" t="s">
        <v>202</v>
      </c>
      <c r="B7" s="8" t="s">
        <v>8</v>
      </c>
      <c r="C7" s="5">
        <v>38</v>
      </c>
      <c r="D7" s="8" t="s">
        <v>13</v>
      </c>
      <c r="E7" s="9">
        <v>44268</v>
      </c>
      <c r="F7" s="8" t="s">
        <v>19</v>
      </c>
      <c r="G7">
        <v>56870</v>
      </c>
    </row>
    <row r="8" spans="1:7" x14ac:dyDescent="0.25">
      <c r="A8" s="8" t="s">
        <v>169</v>
      </c>
      <c r="B8" s="8" t="s">
        <v>8</v>
      </c>
      <c r="C8" s="5">
        <v>25</v>
      </c>
      <c r="D8" s="8" t="s">
        <v>16</v>
      </c>
      <c r="E8" s="9">
        <v>44144</v>
      </c>
      <c r="F8" s="8" t="s">
        <v>19</v>
      </c>
      <c r="G8">
        <v>92700</v>
      </c>
    </row>
    <row r="9" spans="1:7" x14ac:dyDescent="0.25">
      <c r="A9" s="8" t="s">
        <v>145</v>
      </c>
      <c r="B9" s="8" t="s">
        <v>206</v>
      </c>
      <c r="C9" s="5">
        <v>32</v>
      </c>
      <c r="D9" s="8" t="s">
        <v>16</v>
      </c>
      <c r="E9" s="9">
        <v>44713</v>
      </c>
      <c r="F9" s="8" t="s">
        <v>12</v>
      </c>
      <c r="G9">
        <v>91310</v>
      </c>
    </row>
    <row r="10" spans="1:7" x14ac:dyDescent="0.25">
      <c r="A10" s="8" t="s">
        <v>115</v>
      </c>
      <c r="B10" s="8" t="s">
        <v>15</v>
      </c>
      <c r="C10" s="5">
        <v>33</v>
      </c>
      <c r="D10" s="8" t="s">
        <v>16</v>
      </c>
      <c r="E10" s="9">
        <v>44324</v>
      </c>
      <c r="F10" s="8" t="s">
        <v>19</v>
      </c>
      <c r="G10">
        <v>74550</v>
      </c>
    </row>
    <row r="11" spans="1:7" x14ac:dyDescent="0.25">
      <c r="A11" s="8" t="s">
        <v>128</v>
      </c>
      <c r="B11" s="8" t="s">
        <v>15</v>
      </c>
      <c r="C11" s="5">
        <v>25</v>
      </c>
      <c r="D11" s="8" t="s">
        <v>13</v>
      </c>
      <c r="E11" s="9">
        <v>44665</v>
      </c>
      <c r="F11" s="8" t="s">
        <v>9</v>
      </c>
      <c r="G11">
        <v>109190</v>
      </c>
    </row>
    <row r="12" spans="1:7" x14ac:dyDescent="0.25">
      <c r="A12" s="8" t="s">
        <v>194</v>
      </c>
      <c r="B12" s="8" t="s">
        <v>8</v>
      </c>
      <c r="C12" s="5">
        <v>40</v>
      </c>
      <c r="D12" s="8" t="s">
        <v>16</v>
      </c>
      <c r="E12" s="9">
        <v>44320</v>
      </c>
      <c r="F12" s="8" t="s">
        <v>12</v>
      </c>
      <c r="G12">
        <v>104410</v>
      </c>
    </row>
    <row r="13" spans="1:7" x14ac:dyDescent="0.25">
      <c r="A13" s="8" t="s">
        <v>177</v>
      </c>
      <c r="B13" s="8" t="s">
        <v>15</v>
      </c>
      <c r="C13" s="5">
        <v>30</v>
      </c>
      <c r="D13" s="8" t="s">
        <v>16</v>
      </c>
      <c r="E13" s="9">
        <v>44544</v>
      </c>
      <c r="F13" s="8" t="s">
        <v>21</v>
      </c>
      <c r="G13">
        <v>96800</v>
      </c>
    </row>
    <row r="14" spans="1:7" x14ac:dyDescent="0.25">
      <c r="A14" s="8" t="s">
        <v>123</v>
      </c>
      <c r="B14" s="8" t="s">
        <v>15</v>
      </c>
      <c r="C14" s="5">
        <v>28</v>
      </c>
      <c r="D14" s="8" t="s">
        <v>13</v>
      </c>
      <c r="E14" s="9">
        <v>43980</v>
      </c>
      <c r="F14" s="8" t="s">
        <v>21</v>
      </c>
      <c r="G14">
        <v>48170</v>
      </c>
    </row>
    <row r="15" spans="1:7" x14ac:dyDescent="0.25">
      <c r="A15" s="8" t="s">
        <v>140</v>
      </c>
      <c r="B15" s="8" t="s">
        <v>15</v>
      </c>
      <c r="C15" s="5">
        <v>21</v>
      </c>
      <c r="D15" s="8" t="s">
        <v>16</v>
      </c>
      <c r="E15" s="9">
        <v>44042</v>
      </c>
      <c r="F15" s="8" t="s">
        <v>9</v>
      </c>
      <c r="G15">
        <v>37920</v>
      </c>
    </row>
    <row r="16" spans="1:7" x14ac:dyDescent="0.25">
      <c r="A16" s="8" t="s">
        <v>178</v>
      </c>
      <c r="B16" s="8" t="s">
        <v>15</v>
      </c>
      <c r="C16" s="5">
        <v>34</v>
      </c>
      <c r="D16" s="8" t="s">
        <v>16</v>
      </c>
      <c r="E16" s="9">
        <v>44642</v>
      </c>
      <c r="F16" s="8" t="s">
        <v>9</v>
      </c>
      <c r="G16">
        <v>112650</v>
      </c>
    </row>
    <row r="17" spans="1:7" x14ac:dyDescent="0.25">
      <c r="A17" s="8" t="s">
        <v>165</v>
      </c>
      <c r="B17" s="8" t="s">
        <v>8</v>
      </c>
      <c r="C17" s="5">
        <v>34</v>
      </c>
      <c r="D17" s="8" t="s">
        <v>24</v>
      </c>
      <c r="E17" s="9">
        <v>44660</v>
      </c>
      <c r="F17" s="8" t="s">
        <v>19</v>
      </c>
      <c r="G17">
        <v>49630</v>
      </c>
    </row>
    <row r="18" spans="1:7" x14ac:dyDescent="0.25">
      <c r="A18" s="8" t="s">
        <v>199</v>
      </c>
      <c r="B18" s="8" t="s">
        <v>15</v>
      </c>
      <c r="C18" s="5">
        <v>36</v>
      </c>
      <c r="D18" s="8" t="s">
        <v>16</v>
      </c>
      <c r="E18" s="9">
        <v>43958</v>
      </c>
      <c r="F18" s="8" t="s">
        <v>12</v>
      </c>
      <c r="G18">
        <v>118840</v>
      </c>
    </row>
    <row r="19" spans="1:7" x14ac:dyDescent="0.25">
      <c r="A19" s="8" t="s">
        <v>159</v>
      </c>
      <c r="B19" s="8" t="s">
        <v>15</v>
      </c>
      <c r="C19" s="5">
        <v>30</v>
      </c>
      <c r="D19" s="8" t="s">
        <v>16</v>
      </c>
      <c r="E19" s="9">
        <v>44789</v>
      </c>
      <c r="F19" s="8" t="s">
        <v>12</v>
      </c>
      <c r="G19">
        <v>69710</v>
      </c>
    </row>
    <row r="20" spans="1:7" x14ac:dyDescent="0.25">
      <c r="A20" s="8" t="s">
        <v>197</v>
      </c>
      <c r="B20" s="8" t="s">
        <v>15</v>
      </c>
      <c r="C20" s="5">
        <v>20</v>
      </c>
      <c r="D20" s="8" t="s">
        <v>16</v>
      </c>
      <c r="E20" s="9">
        <v>44683</v>
      </c>
      <c r="F20" s="8" t="s">
        <v>9</v>
      </c>
      <c r="G20">
        <v>79570</v>
      </c>
    </row>
    <row r="21" spans="1:7" x14ac:dyDescent="0.25">
      <c r="A21" s="8" t="s">
        <v>154</v>
      </c>
      <c r="B21" s="8" t="s">
        <v>8</v>
      </c>
      <c r="C21" s="5">
        <v>22</v>
      </c>
      <c r="D21" s="8" t="s">
        <v>13</v>
      </c>
      <c r="E21" s="9">
        <v>44388</v>
      </c>
      <c r="F21" s="8" t="s">
        <v>9</v>
      </c>
      <c r="G21">
        <v>76900</v>
      </c>
    </row>
    <row r="22" spans="1:7" x14ac:dyDescent="0.25">
      <c r="A22" s="8" t="s">
        <v>182</v>
      </c>
      <c r="B22" s="8" t="s">
        <v>15</v>
      </c>
      <c r="C22" s="5">
        <v>27</v>
      </c>
      <c r="D22" s="8" t="s">
        <v>16</v>
      </c>
      <c r="E22" s="9">
        <v>44073</v>
      </c>
      <c r="F22" s="8" t="s">
        <v>19</v>
      </c>
      <c r="G22">
        <v>54970</v>
      </c>
    </row>
    <row r="23" spans="1:7" x14ac:dyDescent="0.25">
      <c r="A23" s="8" t="s">
        <v>118</v>
      </c>
      <c r="B23" s="8" t="s">
        <v>15</v>
      </c>
      <c r="C23" s="5">
        <v>37</v>
      </c>
      <c r="D23" s="8" t="s">
        <v>24</v>
      </c>
      <c r="E23" s="9">
        <v>44277</v>
      </c>
      <c r="F23" s="8" t="s">
        <v>12</v>
      </c>
      <c r="G23">
        <v>88050</v>
      </c>
    </row>
    <row r="24" spans="1:7" x14ac:dyDescent="0.25">
      <c r="A24" s="8" t="s">
        <v>192</v>
      </c>
      <c r="B24" s="8" t="s">
        <v>15</v>
      </c>
      <c r="C24" s="5">
        <v>43</v>
      </c>
      <c r="D24" s="8" t="s">
        <v>16</v>
      </c>
      <c r="E24" s="9">
        <v>44558</v>
      </c>
      <c r="F24" s="8" t="s">
        <v>19</v>
      </c>
      <c r="G24">
        <v>36040</v>
      </c>
    </row>
    <row r="25" spans="1:7" x14ac:dyDescent="0.25">
      <c r="A25" s="8" t="s">
        <v>111</v>
      </c>
      <c r="B25" s="8" t="s">
        <v>8</v>
      </c>
      <c r="C25" s="5">
        <v>42</v>
      </c>
      <c r="D25" s="8" t="s">
        <v>10</v>
      </c>
      <c r="E25" s="9">
        <v>44718</v>
      </c>
      <c r="F25" s="8" t="s">
        <v>9</v>
      </c>
      <c r="G25">
        <v>75000</v>
      </c>
    </row>
    <row r="26" spans="1:7" x14ac:dyDescent="0.25">
      <c r="A26" s="8" t="s">
        <v>149</v>
      </c>
      <c r="B26" s="8" t="s">
        <v>15</v>
      </c>
      <c r="C26" s="5">
        <v>35</v>
      </c>
      <c r="D26" s="8" t="s">
        <v>16</v>
      </c>
      <c r="E26" s="9">
        <v>44666</v>
      </c>
      <c r="F26" s="8" t="s">
        <v>9</v>
      </c>
      <c r="G26">
        <v>40400</v>
      </c>
    </row>
    <row r="27" spans="1:7" x14ac:dyDescent="0.25">
      <c r="A27" s="8" t="s">
        <v>196</v>
      </c>
      <c r="B27" s="8" t="s">
        <v>15</v>
      </c>
      <c r="C27" s="5">
        <v>24</v>
      </c>
      <c r="D27" s="8" t="s">
        <v>16</v>
      </c>
      <c r="E27" s="9">
        <v>44625</v>
      </c>
      <c r="F27" s="8" t="s">
        <v>12</v>
      </c>
      <c r="G27">
        <v>100420</v>
      </c>
    </row>
    <row r="28" spans="1:7" x14ac:dyDescent="0.25">
      <c r="A28" s="8" t="s">
        <v>120</v>
      </c>
      <c r="B28" s="8" t="s">
        <v>8</v>
      </c>
      <c r="C28" s="5">
        <v>31</v>
      </c>
      <c r="D28" s="8" t="s">
        <v>16</v>
      </c>
      <c r="E28" s="9">
        <v>44604</v>
      </c>
      <c r="F28" s="8" t="s">
        <v>12</v>
      </c>
      <c r="G28">
        <v>58100</v>
      </c>
    </row>
    <row r="29" spans="1:7" x14ac:dyDescent="0.25">
      <c r="A29" s="8" t="s">
        <v>114</v>
      </c>
      <c r="B29" s="8" t="s">
        <v>8</v>
      </c>
      <c r="C29" s="5">
        <v>44</v>
      </c>
      <c r="D29" s="8" t="s">
        <v>16</v>
      </c>
      <c r="E29" s="9">
        <v>44985</v>
      </c>
      <c r="F29" s="8" t="s">
        <v>12</v>
      </c>
      <c r="G29">
        <v>114870</v>
      </c>
    </row>
    <row r="30" spans="1:7" x14ac:dyDescent="0.25">
      <c r="A30" s="8" t="s">
        <v>158</v>
      </c>
      <c r="B30" s="8" t="s">
        <v>8</v>
      </c>
      <c r="C30" s="5">
        <v>32</v>
      </c>
      <c r="D30" s="8" t="s">
        <v>16</v>
      </c>
      <c r="E30" s="9">
        <v>44549</v>
      </c>
      <c r="F30" s="8" t="s">
        <v>9</v>
      </c>
      <c r="G30">
        <v>41570</v>
      </c>
    </row>
    <row r="31" spans="1:7" x14ac:dyDescent="0.25">
      <c r="A31" s="8" t="s">
        <v>173</v>
      </c>
      <c r="B31" s="8" t="s">
        <v>8</v>
      </c>
      <c r="C31" s="5">
        <v>30</v>
      </c>
      <c r="D31" s="8" t="s">
        <v>16</v>
      </c>
      <c r="E31" s="9">
        <v>44800</v>
      </c>
      <c r="F31" s="8" t="s">
        <v>9</v>
      </c>
      <c r="G31">
        <v>112570</v>
      </c>
    </row>
    <row r="32" spans="1:7" x14ac:dyDescent="0.25">
      <c r="A32" s="8" t="s">
        <v>151</v>
      </c>
      <c r="B32" s="8" t="s">
        <v>15</v>
      </c>
      <c r="C32" s="5">
        <v>26</v>
      </c>
      <c r="D32" s="8" t="s">
        <v>16</v>
      </c>
      <c r="E32" s="9">
        <v>44164</v>
      </c>
      <c r="F32" s="8" t="s">
        <v>9</v>
      </c>
      <c r="G32">
        <v>47360</v>
      </c>
    </row>
    <row r="33" spans="1:7" x14ac:dyDescent="0.25">
      <c r="A33" s="8" t="s">
        <v>126</v>
      </c>
      <c r="B33" s="8" t="s">
        <v>8</v>
      </c>
      <c r="C33" s="5">
        <v>21</v>
      </c>
      <c r="D33" s="8" t="s">
        <v>16</v>
      </c>
      <c r="E33" s="9">
        <v>44256</v>
      </c>
      <c r="F33" s="8" t="s">
        <v>21</v>
      </c>
      <c r="G33">
        <v>65920</v>
      </c>
    </row>
    <row r="34" spans="1:7" x14ac:dyDescent="0.25">
      <c r="A34" s="8" t="s">
        <v>200</v>
      </c>
      <c r="B34" s="8" t="s">
        <v>8</v>
      </c>
      <c r="C34" s="5">
        <v>28</v>
      </c>
      <c r="D34" s="8" t="s">
        <v>16</v>
      </c>
      <c r="E34" s="9">
        <v>44571</v>
      </c>
      <c r="F34" s="8" t="s">
        <v>9</v>
      </c>
      <c r="G34">
        <v>99970</v>
      </c>
    </row>
    <row r="35" spans="1:7" x14ac:dyDescent="0.25">
      <c r="A35" s="8" t="s">
        <v>133</v>
      </c>
      <c r="B35" s="8" t="s">
        <v>8</v>
      </c>
      <c r="C35" s="5">
        <v>25</v>
      </c>
      <c r="D35" s="8" t="s">
        <v>13</v>
      </c>
      <c r="E35" s="9">
        <v>44633</v>
      </c>
      <c r="F35" s="8" t="s">
        <v>12</v>
      </c>
      <c r="G35">
        <v>80700</v>
      </c>
    </row>
    <row r="36" spans="1:7" x14ac:dyDescent="0.25">
      <c r="A36" s="8" t="s">
        <v>155</v>
      </c>
      <c r="B36" s="8" t="s">
        <v>15</v>
      </c>
      <c r="C36" s="5">
        <v>24</v>
      </c>
      <c r="D36" s="8" t="s">
        <v>24</v>
      </c>
      <c r="E36" s="9">
        <v>44375</v>
      </c>
      <c r="F36" s="8" t="s">
        <v>21</v>
      </c>
      <c r="G36">
        <v>52610</v>
      </c>
    </row>
    <row r="37" spans="1:7" x14ac:dyDescent="0.25">
      <c r="A37" s="8" t="s">
        <v>180</v>
      </c>
      <c r="B37" s="8" t="s">
        <v>15</v>
      </c>
      <c r="C37" s="5">
        <v>29</v>
      </c>
      <c r="D37" s="8" t="s">
        <v>24</v>
      </c>
      <c r="E37" s="9">
        <v>44119</v>
      </c>
      <c r="F37" s="8" t="s">
        <v>12</v>
      </c>
      <c r="G37">
        <v>112110</v>
      </c>
    </row>
    <row r="38" spans="1:7" x14ac:dyDescent="0.25">
      <c r="A38" s="8" t="s">
        <v>152</v>
      </c>
      <c r="B38" s="8" t="s">
        <v>8</v>
      </c>
      <c r="C38" s="5">
        <v>27</v>
      </c>
      <c r="D38" s="8" t="s">
        <v>16</v>
      </c>
      <c r="E38" s="9">
        <v>44061</v>
      </c>
      <c r="F38" s="8" t="s">
        <v>56</v>
      </c>
      <c r="G38">
        <v>119110</v>
      </c>
    </row>
    <row r="39" spans="1:7" x14ac:dyDescent="0.25">
      <c r="A39" s="8" t="s">
        <v>150</v>
      </c>
      <c r="B39" s="8" t="s">
        <v>15</v>
      </c>
      <c r="C39" s="5">
        <v>22</v>
      </c>
      <c r="D39" s="8" t="s">
        <v>13</v>
      </c>
      <c r="E39" s="9">
        <v>44384</v>
      </c>
      <c r="F39" s="8" t="s">
        <v>19</v>
      </c>
      <c r="G39">
        <v>112780</v>
      </c>
    </row>
    <row r="40" spans="1:7" x14ac:dyDescent="0.25">
      <c r="A40" s="8" t="s">
        <v>175</v>
      </c>
      <c r="B40" s="8" t="s">
        <v>8</v>
      </c>
      <c r="C40" s="5">
        <v>36</v>
      </c>
      <c r="D40" s="8" t="s">
        <v>16</v>
      </c>
      <c r="E40" s="9">
        <v>44023</v>
      </c>
      <c r="F40" s="8" t="s">
        <v>9</v>
      </c>
      <c r="G40">
        <v>114890</v>
      </c>
    </row>
    <row r="41" spans="1:7" x14ac:dyDescent="0.25">
      <c r="A41" s="8" t="s">
        <v>146</v>
      </c>
      <c r="B41" s="8" t="s">
        <v>15</v>
      </c>
      <c r="C41" s="5">
        <v>27</v>
      </c>
      <c r="D41" s="8" t="s">
        <v>16</v>
      </c>
      <c r="E41" s="9">
        <v>44506</v>
      </c>
      <c r="F41" s="8" t="s">
        <v>21</v>
      </c>
      <c r="G41">
        <v>48980</v>
      </c>
    </row>
    <row r="42" spans="1:7" x14ac:dyDescent="0.25">
      <c r="A42" s="8" t="s">
        <v>170</v>
      </c>
      <c r="B42" s="8" t="s">
        <v>15</v>
      </c>
      <c r="C42" s="5">
        <v>21</v>
      </c>
      <c r="D42" s="8" t="s">
        <v>16</v>
      </c>
      <c r="E42" s="9">
        <v>44180</v>
      </c>
      <c r="F42" s="8" t="s">
        <v>56</v>
      </c>
      <c r="G42">
        <v>75880</v>
      </c>
    </row>
    <row r="43" spans="1:7" x14ac:dyDescent="0.25">
      <c r="A43" s="8" t="s">
        <v>167</v>
      </c>
      <c r="B43" s="8" t="s">
        <v>8</v>
      </c>
      <c r="C43" s="5">
        <v>28</v>
      </c>
      <c r="D43" s="8" t="s">
        <v>16</v>
      </c>
      <c r="E43" s="9">
        <v>44296</v>
      </c>
      <c r="F43" s="8" t="s">
        <v>19</v>
      </c>
      <c r="G43">
        <v>53240</v>
      </c>
    </row>
    <row r="44" spans="1:7" x14ac:dyDescent="0.25">
      <c r="A44" s="8" t="s">
        <v>122</v>
      </c>
      <c r="B44" s="8" t="s">
        <v>8</v>
      </c>
      <c r="C44" s="5">
        <v>34</v>
      </c>
      <c r="D44" s="8" t="s">
        <v>16</v>
      </c>
      <c r="E44" s="9">
        <v>44397</v>
      </c>
      <c r="F44" s="8" t="s">
        <v>21</v>
      </c>
      <c r="G44">
        <v>85000</v>
      </c>
    </row>
    <row r="45" spans="1:7" x14ac:dyDescent="0.25">
      <c r="A45" s="8" t="s">
        <v>179</v>
      </c>
      <c r="B45" s="8" t="s">
        <v>8</v>
      </c>
      <c r="C45" s="5">
        <v>21</v>
      </c>
      <c r="D45" s="8" t="s">
        <v>16</v>
      </c>
      <c r="E45" s="9">
        <v>44619</v>
      </c>
      <c r="F45" s="8" t="s">
        <v>12</v>
      </c>
      <c r="G45">
        <v>33920</v>
      </c>
    </row>
    <row r="46" spans="1:7" x14ac:dyDescent="0.25">
      <c r="A46" s="8" t="s">
        <v>188</v>
      </c>
      <c r="B46" s="8" t="s">
        <v>8</v>
      </c>
      <c r="C46" s="5">
        <v>33</v>
      </c>
      <c r="D46" s="8" t="s">
        <v>16</v>
      </c>
      <c r="E46" s="9">
        <v>44253</v>
      </c>
      <c r="F46" s="8" t="s">
        <v>12</v>
      </c>
      <c r="G46">
        <v>75280</v>
      </c>
    </row>
    <row r="47" spans="1:7" x14ac:dyDescent="0.25">
      <c r="A47" s="8" t="s">
        <v>130</v>
      </c>
      <c r="B47" s="8" t="s">
        <v>8</v>
      </c>
      <c r="C47" s="5">
        <v>34</v>
      </c>
      <c r="D47" s="8" t="s">
        <v>16</v>
      </c>
      <c r="E47" s="9">
        <v>44594</v>
      </c>
      <c r="F47" s="8" t="s">
        <v>21</v>
      </c>
      <c r="G47">
        <v>58940</v>
      </c>
    </row>
    <row r="48" spans="1:7" x14ac:dyDescent="0.25">
      <c r="A48" s="8" t="s">
        <v>136</v>
      </c>
      <c r="B48" s="8" t="s">
        <v>8</v>
      </c>
      <c r="C48" s="5">
        <v>28</v>
      </c>
      <c r="D48" s="8" t="s">
        <v>16</v>
      </c>
      <c r="E48" s="9">
        <v>44425</v>
      </c>
      <c r="F48" s="8" t="s">
        <v>9</v>
      </c>
      <c r="G48">
        <v>104770</v>
      </c>
    </row>
    <row r="49" spans="1:7" x14ac:dyDescent="0.25">
      <c r="A49" s="8" t="s">
        <v>125</v>
      </c>
      <c r="B49" s="8" t="s">
        <v>15</v>
      </c>
      <c r="C49" s="5">
        <v>21</v>
      </c>
      <c r="D49" s="8" t="s">
        <v>16</v>
      </c>
      <c r="E49" s="9">
        <v>44701</v>
      </c>
      <c r="F49" s="8" t="s">
        <v>9</v>
      </c>
      <c r="G49">
        <v>57090</v>
      </c>
    </row>
    <row r="50" spans="1:7" x14ac:dyDescent="0.25">
      <c r="A50" s="8" t="s">
        <v>160</v>
      </c>
      <c r="B50" s="8" t="s">
        <v>15</v>
      </c>
      <c r="C50" s="5">
        <v>27</v>
      </c>
      <c r="D50" s="8" t="s">
        <v>13</v>
      </c>
      <c r="E50" s="9">
        <v>44174</v>
      </c>
      <c r="F50" s="8" t="s">
        <v>21</v>
      </c>
      <c r="G50">
        <v>91650</v>
      </c>
    </row>
    <row r="51" spans="1:7" x14ac:dyDescent="0.25">
      <c r="A51" s="8" t="s">
        <v>183</v>
      </c>
      <c r="B51" s="8" t="s">
        <v>15</v>
      </c>
      <c r="C51" s="5">
        <v>42</v>
      </c>
      <c r="D51" s="8" t="s">
        <v>24</v>
      </c>
      <c r="E51" s="9">
        <v>44670</v>
      </c>
      <c r="F51" s="8" t="s">
        <v>21</v>
      </c>
      <c r="G51">
        <v>70270</v>
      </c>
    </row>
    <row r="52" spans="1:7" x14ac:dyDescent="0.25">
      <c r="A52" s="8" t="s">
        <v>129</v>
      </c>
      <c r="B52" s="8" t="s">
        <v>8</v>
      </c>
      <c r="C52" s="5">
        <v>28</v>
      </c>
      <c r="D52" s="8" t="s">
        <v>16</v>
      </c>
      <c r="E52" s="9">
        <v>44124</v>
      </c>
      <c r="F52" s="8" t="s">
        <v>21</v>
      </c>
      <c r="G52">
        <v>75970</v>
      </c>
    </row>
    <row r="53" spans="1:7" x14ac:dyDescent="0.25">
      <c r="A53" s="8" t="s">
        <v>112</v>
      </c>
      <c r="B53" s="8" t="s">
        <v>206</v>
      </c>
      <c r="C53" s="5">
        <v>27</v>
      </c>
      <c r="D53" s="8" t="s">
        <v>13</v>
      </c>
      <c r="E53" s="9">
        <v>44212</v>
      </c>
      <c r="F53" s="8" t="s">
        <v>12</v>
      </c>
      <c r="G53">
        <v>90700</v>
      </c>
    </row>
    <row r="54" spans="1:7" x14ac:dyDescent="0.25">
      <c r="A54" s="8" t="s">
        <v>131</v>
      </c>
      <c r="B54" s="8" t="s">
        <v>15</v>
      </c>
      <c r="C54" s="5">
        <v>30</v>
      </c>
      <c r="D54" s="8" t="s">
        <v>16</v>
      </c>
      <c r="E54" s="9">
        <v>44607</v>
      </c>
      <c r="F54" s="8" t="s">
        <v>9</v>
      </c>
      <c r="G54">
        <v>60570</v>
      </c>
    </row>
    <row r="55" spans="1:7" x14ac:dyDescent="0.25">
      <c r="A55" s="8" t="s">
        <v>134</v>
      </c>
      <c r="B55" s="8" t="s">
        <v>15</v>
      </c>
      <c r="C55" s="5">
        <v>33</v>
      </c>
      <c r="D55" s="8" t="s">
        <v>16</v>
      </c>
      <c r="E55" s="9">
        <v>44103</v>
      </c>
      <c r="F55" s="8" t="s">
        <v>9</v>
      </c>
      <c r="G55">
        <v>115920</v>
      </c>
    </row>
    <row r="56" spans="1:7" x14ac:dyDescent="0.25">
      <c r="A56" s="8" t="s">
        <v>186</v>
      </c>
      <c r="B56" s="8" t="s">
        <v>8</v>
      </c>
      <c r="C56" s="5">
        <v>33</v>
      </c>
      <c r="D56" s="8" t="s">
        <v>16</v>
      </c>
      <c r="E56" s="9">
        <v>44006</v>
      </c>
      <c r="F56" s="8" t="s">
        <v>21</v>
      </c>
      <c r="G56">
        <v>65360</v>
      </c>
    </row>
    <row r="57" spans="1:7" x14ac:dyDescent="0.25">
      <c r="A57" s="8" t="s">
        <v>116</v>
      </c>
      <c r="B57" s="8" t="s">
        <v>206</v>
      </c>
      <c r="C57" s="5">
        <v>30</v>
      </c>
      <c r="D57" s="8" t="s">
        <v>16</v>
      </c>
      <c r="E57" s="9">
        <v>44535</v>
      </c>
      <c r="F57" s="8" t="s">
        <v>21</v>
      </c>
      <c r="G57">
        <v>64000</v>
      </c>
    </row>
    <row r="58" spans="1:7" x14ac:dyDescent="0.25">
      <c r="A58" s="8" t="s">
        <v>195</v>
      </c>
      <c r="B58" s="8" t="s">
        <v>8</v>
      </c>
      <c r="C58" s="5">
        <v>34</v>
      </c>
      <c r="D58" s="8" t="s">
        <v>16</v>
      </c>
      <c r="E58" s="9">
        <v>44383</v>
      </c>
      <c r="F58" s="8" t="s">
        <v>21</v>
      </c>
      <c r="G58">
        <v>92450</v>
      </c>
    </row>
    <row r="59" spans="1:7" x14ac:dyDescent="0.25">
      <c r="A59" s="8" t="s">
        <v>113</v>
      </c>
      <c r="B59" s="8" t="s">
        <v>15</v>
      </c>
      <c r="C59" s="5">
        <v>31</v>
      </c>
      <c r="D59" s="8" t="s">
        <v>16</v>
      </c>
      <c r="E59" s="9">
        <v>44450</v>
      </c>
      <c r="F59" s="8" t="s">
        <v>12</v>
      </c>
      <c r="G59">
        <v>48950</v>
      </c>
    </row>
    <row r="60" spans="1:7" x14ac:dyDescent="0.25">
      <c r="A60" s="8" t="s">
        <v>185</v>
      </c>
      <c r="B60" s="8" t="s">
        <v>8</v>
      </c>
      <c r="C60" s="5">
        <v>27</v>
      </c>
      <c r="D60" s="8" t="s">
        <v>16</v>
      </c>
      <c r="E60" s="9">
        <v>44625</v>
      </c>
      <c r="F60" s="8" t="s">
        <v>12</v>
      </c>
      <c r="G60">
        <v>83750</v>
      </c>
    </row>
    <row r="61" spans="1:7" x14ac:dyDescent="0.25">
      <c r="A61" s="8" t="s">
        <v>166</v>
      </c>
      <c r="B61" s="8" t="s">
        <v>8</v>
      </c>
      <c r="C61" s="5">
        <v>40</v>
      </c>
      <c r="D61" s="8" t="s">
        <v>16</v>
      </c>
      <c r="E61" s="9">
        <v>44276</v>
      </c>
      <c r="F61" s="8" t="s">
        <v>12</v>
      </c>
      <c r="G61">
        <v>87620</v>
      </c>
    </row>
    <row r="62" spans="1:7" x14ac:dyDescent="0.25">
      <c r="A62" s="8" t="s">
        <v>184</v>
      </c>
      <c r="B62" s="8" t="s">
        <v>8</v>
      </c>
      <c r="C62" s="5">
        <v>20</v>
      </c>
      <c r="D62" s="8" t="s">
        <v>24</v>
      </c>
      <c r="E62" s="9">
        <v>44476</v>
      </c>
      <c r="F62" s="8" t="s">
        <v>19</v>
      </c>
      <c r="G62">
        <v>68900</v>
      </c>
    </row>
    <row r="63" spans="1:7" x14ac:dyDescent="0.25">
      <c r="A63" s="8" t="s">
        <v>157</v>
      </c>
      <c r="B63" s="8" t="s">
        <v>15</v>
      </c>
      <c r="C63" s="5">
        <v>32</v>
      </c>
      <c r="D63" s="8" t="s">
        <v>16</v>
      </c>
      <c r="E63" s="9">
        <v>44403</v>
      </c>
      <c r="F63" s="8" t="s">
        <v>19</v>
      </c>
      <c r="G63">
        <v>53540</v>
      </c>
    </row>
    <row r="64" spans="1:7" x14ac:dyDescent="0.25">
      <c r="A64" s="8" t="s">
        <v>172</v>
      </c>
      <c r="B64" s="8" t="s">
        <v>15</v>
      </c>
      <c r="C64" s="5">
        <v>28</v>
      </c>
      <c r="D64" s="8" t="s">
        <v>42</v>
      </c>
      <c r="E64" s="9">
        <v>44758</v>
      </c>
      <c r="F64" s="8" t="s">
        <v>19</v>
      </c>
      <c r="G64">
        <v>43510</v>
      </c>
    </row>
    <row r="65" spans="1:7" x14ac:dyDescent="0.25">
      <c r="A65" s="8" t="s">
        <v>127</v>
      </c>
      <c r="B65" s="8" t="s">
        <v>8</v>
      </c>
      <c r="C65" s="5">
        <v>38</v>
      </c>
      <c r="D65" s="8" t="s">
        <v>10</v>
      </c>
      <c r="E65" s="9">
        <v>44316</v>
      </c>
      <c r="F65" s="8" t="s">
        <v>19</v>
      </c>
      <c r="G65">
        <v>109160</v>
      </c>
    </row>
    <row r="66" spans="1:7" x14ac:dyDescent="0.25">
      <c r="A66" s="8" t="s">
        <v>198</v>
      </c>
      <c r="B66" s="8" t="s">
        <v>15</v>
      </c>
      <c r="C66" s="5">
        <v>40</v>
      </c>
      <c r="D66" s="8" t="s">
        <v>16</v>
      </c>
      <c r="E66" s="9">
        <v>44204</v>
      </c>
      <c r="F66" s="8" t="s">
        <v>9</v>
      </c>
      <c r="G66">
        <v>99750</v>
      </c>
    </row>
    <row r="67" spans="1:7" x14ac:dyDescent="0.25">
      <c r="A67" s="8" t="s">
        <v>124</v>
      </c>
      <c r="B67" s="8" t="s">
        <v>8</v>
      </c>
      <c r="C67" s="5">
        <v>31</v>
      </c>
      <c r="D67" s="8" t="s">
        <v>16</v>
      </c>
      <c r="E67" s="9">
        <v>44084</v>
      </c>
      <c r="F67" s="8" t="s">
        <v>12</v>
      </c>
      <c r="G67">
        <v>41980</v>
      </c>
    </row>
    <row r="68" spans="1:7" x14ac:dyDescent="0.25">
      <c r="A68" s="8" t="s">
        <v>187</v>
      </c>
      <c r="B68" s="8" t="s">
        <v>15</v>
      </c>
      <c r="C68" s="5">
        <v>36</v>
      </c>
      <c r="D68" s="8" t="s">
        <v>16</v>
      </c>
      <c r="E68" s="9">
        <v>44272</v>
      </c>
      <c r="F68" s="8" t="s">
        <v>21</v>
      </c>
      <c r="G68">
        <v>71380</v>
      </c>
    </row>
    <row r="69" spans="1:7" x14ac:dyDescent="0.25">
      <c r="A69" s="8" t="s">
        <v>191</v>
      </c>
      <c r="B69" s="8" t="s">
        <v>15</v>
      </c>
      <c r="C69" s="5">
        <v>27</v>
      </c>
      <c r="D69" s="8" t="s">
        <v>42</v>
      </c>
      <c r="E69" s="9">
        <v>44547</v>
      </c>
      <c r="F69" s="8" t="s">
        <v>9</v>
      </c>
      <c r="G69">
        <v>113280</v>
      </c>
    </row>
    <row r="70" spans="1:7" x14ac:dyDescent="0.25">
      <c r="A70" s="8" t="s">
        <v>181</v>
      </c>
      <c r="B70" s="8" t="s">
        <v>8</v>
      </c>
      <c r="C70" s="5">
        <v>33</v>
      </c>
      <c r="D70" s="8" t="s">
        <v>16</v>
      </c>
      <c r="E70" s="9">
        <v>44747</v>
      </c>
      <c r="F70" s="8" t="s">
        <v>21</v>
      </c>
      <c r="G70">
        <v>86570</v>
      </c>
    </row>
    <row r="71" spans="1:7" x14ac:dyDescent="0.25">
      <c r="A71" s="8" t="s">
        <v>139</v>
      </c>
      <c r="B71" s="8" t="s">
        <v>15</v>
      </c>
      <c r="C71" s="5">
        <v>26</v>
      </c>
      <c r="D71" s="8" t="s">
        <v>16</v>
      </c>
      <c r="E71" s="9">
        <v>44350</v>
      </c>
      <c r="F71" s="8" t="s">
        <v>9</v>
      </c>
      <c r="G71">
        <v>53540</v>
      </c>
    </row>
    <row r="72" spans="1:7" x14ac:dyDescent="0.25">
      <c r="A72" s="8" t="s">
        <v>190</v>
      </c>
      <c r="B72" s="8" t="s">
        <v>15</v>
      </c>
      <c r="C72" s="5">
        <v>37</v>
      </c>
      <c r="D72" s="8" t="s">
        <v>16</v>
      </c>
      <c r="E72" s="9">
        <v>44640</v>
      </c>
      <c r="F72" s="8" t="s">
        <v>12</v>
      </c>
      <c r="G72">
        <v>69070</v>
      </c>
    </row>
    <row r="73" spans="1:7" x14ac:dyDescent="0.25">
      <c r="A73" s="8" t="s">
        <v>121</v>
      </c>
      <c r="B73" s="8" t="s">
        <v>8</v>
      </c>
      <c r="C73" s="5">
        <v>30</v>
      </c>
      <c r="D73" s="8" t="s">
        <v>24</v>
      </c>
      <c r="E73" s="9">
        <v>44328</v>
      </c>
      <c r="F73" s="8" t="s">
        <v>21</v>
      </c>
      <c r="G73">
        <v>67910</v>
      </c>
    </row>
    <row r="74" spans="1:7" x14ac:dyDescent="0.25">
      <c r="A74" s="8" t="s">
        <v>119</v>
      </c>
      <c r="B74" s="8" t="s">
        <v>15</v>
      </c>
      <c r="C74" s="5">
        <v>30</v>
      </c>
      <c r="D74" s="8" t="s">
        <v>16</v>
      </c>
      <c r="E74" s="9">
        <v>44214</v>
      </c>
      <c r="F74" s="8" t="s">
        <v>12</v>
      </c>
      <c r="G74">
        <v>69120</v>
      </c>
    </row>
    <row r="75" spans="1:7" x14ac:dyDescent="0.25">
      <c r="A75" s="8" t="s">
        <v>132</v>
      </c>
      <c r="B75" s="8" t="s">
        <v>8</v>
      </c>
      <c r="C75" s="5">
        <v>34</v>
      </c>
      <c r="D75" s="8" t="s">
        <v>16</v>
      </c>
      <c r="E75" s="9">
        <v>44550</v>
      </c>
      <c r="F75" s="8" t="s">
        <v>21</v>
      </c>
      <c r="G75">
        <v>60130</v>
      </c>
    </row>
    <row r="76" spans="1:7" x14ac:dyDescent="0.25">
      <c r="A76" s="8" t="s">
        <v>161</v>
      </c>
      <c r="B76" s="8" t="s">
        <v>15</v>
      </c>
      <c r="C76" s="5">
        <v>23</v>
      </c>
      <c r="D76" s="8" t="s">
        <v>16</v>
      </c>
      <c r="E76" s="9">
        <v>44378</v>
      </c>
      <c r="F76" s="8" t="s">
        <v>9</v>
      </c>
      <c r="G76">
        <v>106460</v>
      </c>
    </row>
    <row r="77" spans="1:7" x14ac:dyDescent="0.25">
      <c r="A77" s="8" t="s">
        <v>148</v>
      </c>
      <c r="B77" s="8" t="s">
        <v>8</v>
      </c>
      <c r="C77" s="5">
        <v>37</v>
      </c>
      <c r="D77" s="8" t="s">
        <v>16</v>
      </c>
      <c r="E77" s="9">
        <v>44389</v>
      </c>
      <c r="F77" s="8" t="s">
        <v>56</v>
      </c>
      <c r="G77">
        <v>118100</v>
      </c>
    </row>
    <row r="78" spans="1:7" x14ac:dyDescent="0.25">
      <c r="A78" s="8" t="s">
        <v>164</v>
      </c>
      <c r="B78" s="8" t="s">
        <v>8</v>
      </c>
      <c r="C78" s="5">
        <v>36</v>
      </c>
      <c r="D78" s="8" t="s">
        <v>16</v>
      </c>
      <c r="E78" s="9">
        <v>44468</v>
      </c>
      <c r="F78" s="8" t="s">
        <v>9</v>
      </c>
      <c r="G78">
        <v>78390</v>
      </c>
    </row>
    <row r="79" spans="1:7" x14ac:dyDescent="0.25">
      <c r="A79" s="8" t="s">
        <v>147</v>
      </c>
      <c r="B79" s="8" t="s">
        <v>8</v>
      </c>
      <c r="C79" s="5">
        <v>30</v>
      </c>
      <c r="D79" s="8" t="s">
        <v>16</v>
      </c>
      <c r="E79" s="9">
        <v>44789</v>
      </c>
      <c r="F79" s="8" t="s">
        <v>9</v>
      </c>
      <c r="G79">
        <v>114180</v>
      </c>
    </row>
    <row r="80" spans="1:7" x14ac:dyDescent="0.25">
      <c r="A80" s="8" t="s">
        <v>189</v>
      </c>
      <c r="B80" s="8" t="s">
        <v>8</v>
      </c>
      <c r="C80" s="5">
        <v>28</v>
      </c>
      <c r="D80" s="8" t="s">
        <v>16</v>
      </c>
      <c r="E80" s="9">
        <v>44590</v>
      </c>
      <c r="F80" s="8" t="s">
        <v>9</v>
      </c>
      <c r="G80">
        <v>104120</v>
      </c>
    </row>
    <row r="81" spans="1:7" x14ac:dyDescent="0.25">
      <c r="A81" s="8" t="s">
        <v>138</v>
      </c>
      <c r="B81" s="8" t="s">
        <v>15</v>
      </c>
      <c r="C81" s="5">
        <v>30</v>
      </c>
      <c r="D81" s="8" t="s">
        <v>16</v>
      </c>
      <c r="E81" s="9">
        <v>44640</v>
      </c>
      <c r="F81" s="8" t="s">
        <v>9</v>
      </c>
      <c r="G81">
        <v>67950</v>
      </c>
    </row>
    <row r="82" spans="1:7" x14ac:dyDescent="0.25">
      <c r="A82" s="8" t="s">
        <v>137</v>
      </c>
      <c r="B82" s="8" t="s">
        <v>8</v>
      </c>
      <c r="C82" s="5">
        <v>29</v>
      </c>
      <c r="D82" s="8" t="s">
        <v>16</v>
      </c>
      <c r="E82" s="9">
        <v>43962</v>
      </c>
      <c r="F82" s="8" t="s">
        <v>12</v>
      </c>
      <c r="G82">
        <v>34980</v>
      </c>
    </row>
    <row r="83" spans="1:7" x14ac:dyDescent="0.25">
      <c r="A83" s="8" t="s">
        <v>153</v>
      </c>
      <c r="B83" s="8" t="s">
        <v>8</v>
      </c>
      <c r="C83" s="5">
        <v>24</v>
      </c>
      <c r="D83" s="8" t="s">
        <v>16</v>
      </c>
      <c r="E83" s="9">
        <v>44087</v>
      </c>
      <c r="F83" s="8" t="s">
        <v>12</v>
      </c>
      <c r="G83">
        <v>62780</v>
      </c>
    </row>
    <row r="84" spans="1:7" x14ac:dyDescent="0.25">
      <c r="A84" s="8" t="s">
        <v>117</v>
      </c>
      <c r="B84" s="8" t="s">
        <v>15</v>
      </c>
      <c r="C84" s="5">
        <v>20</v>
      </c>
      <c r="D84" s="8" t="s">
        <v>16</v>
      </c>
      <c r="E84" s="9">
        <v>44397</v>
      </c>
      <c r="F84" s="8" t="s">
        <v>12</v>
      </c>
      <c r="G84">
        <v>107700</v>
      </c>
    </row>
    <row r="85" spans="1:7" x14ac:dyDescent="0.25">
      <c r="A85" s="8" t="s">
        <v>168</v>
      </c>
      <c r="B85" s="8" t="s">
        <v>15</v>
      </c>
      <c r="C85" s="5">
        <v>25</v>
      </c>
      <c r="D85" s="8" t="s">
        <v>16</v>
      </c>
      <c r="E85" s="9">
        <v>44322</v>
      </c>
      <c r="F85" s="8" t="s">
        <v>19</v>
      </c>
      <c r="G85">
        <v>65700</v>
      </c>
    </row>
    <row r="86" spans="1:7" x14ac:dyDescent="0.25">
      <c r="A86" s="8" t="s">
        <v>135</v>
      </c>
      <c r="B86" s="8" t="s">
        <v>8</v>
      </c>
      <c r="C86" s="5">
        <v>33</v>
      </c>
      <c r="D86" s="8" t="s">
        <v>42</v>
      </c>
      <c r="E86" s="9">
        <v>44313</v>
      </c>
      <c r="F86" s="8" t="s">
        <v>12</v>
      </c>
      <c r="G86">
        <v>75480</v>
      </c>
    </row>
    <row r="87" spans="1:7" x14ac:dyDescent="0.25">
      <c r="A87" s="8" t="s">
        <v>174</v>
      </c>
      <c r="B87" s="8" t="s">
        <v>15</v>
      </c>
      <c r="C87" s="5">
        <v>33</v>
      </c>
      <c r="D87" s="8" t="s">
        <v>16</v>
      </c>
      <c r="E87" s="9">
        <v>44448</v>
      </c>
      <c r="F87" s="8" t="s">
        <v>12</v>
      </c>
      <c r="G87">
        <v>53870</v>
      </c>
    </row>
    <row r="88" spans="1:7" x14ac:dyDescent="0.25">
      <c r="A88" s="8" t="s">
        <v>141</v>
      </c>
      <c r="B88" s="8" t="s">
        <v>8</v>
      </c>
      <c r="C88" s="5">
        <v>36</v>
      </c>
      <c r="D88" s="8" t="s">
        <v>16</v>
      </c>
      <c r="E88" s="9">
        <v>44433</v>
      </c>
      <c r="F88" s="8" t="s">
        <v>19</v>
      </c>
      <c r="G88">
        <v>78540</v>
      </c>
    </row>
    <row r="89" spans="1:7" x14ac:dyDescent="0.25">
      <c r="A89" s="8" t="s">
        <v>193</v>
      </c>
      <c r="B89" s="8" t="s">
        <v>15</v>
      </c>
      <c r="C89" s="5">
        <v>19</v>
      </c>
      <c r="D89" s="8" t="s">
        <v>16</v>
      </c>
      <c r="E89" s="9">
        <v>44218</v>
      </c>
      <c r="F89" s="8" t="s">
        <v>9</v>
      </c>
      <c r="G89">
        <v>58960</v>
      </c>
    </row>
    <row r="90" spans="1:7" x14ac:dyDescent="0.25">
      <c r="A90" s="8" t="s">
        <v>162</v>
      </c>
      <c r="B90" s="8" t="s">
        <v>15</v>
      </c>
      <c r="C90" s="5">
        <v>46</v>
      </c>
      <c r="D90" s="8" t="s">
        <v>16</v>
      </c>
      <c r="E90" s="9">
        <v>44697</v>
      </c>
      <c r="F90" s="8" t="s">
        <v>9</v>
      </c>
      <c r="G90">
        <v>70610</v>
      </c>
    </row>
    <row r="91" spans="1:7" x14ac:dyDescent="0.25">
      <c r="A91" s="8" t="s">
        <v>171</v>
      </c>
      <c r="B91" s="8" t="s">
        <v>15</v>
      </c>
      <c r="C91" s="5">
        <v>33</v>
      </c>
      <c r="D91" s="8" t="s">
        <v>16</v>
      </c>
      <c r="E91" s="9">
        <v>44181</v>
      </c>
      <c r="F91" s="8" t="s">
        <v>21</v>
      </c>
      <c r="G91">
        <v>59430</v>
      </c>
    </row>
    <row r="92" spans="1:7" x14ac:dyDescent="0.25">
      <c r="A92" s="8" t="s">
        <v>144</v>
      </c>
      <c r="B92" s="8" t="s">
        <v>15</v>
      </c>
      <c r="C92" s="5">
        <v>33</v>
      </c>
      <c r="D92" s="8" t="s">
        <v>13</v>
      </c>
      <c r="E92" s="9">
        <v>44640</v>
      </c>
      <c r="F92" s="8" t="s">
        <v>9</v>
      </c>
      <c r="G92">
        <v>48530</v>
      </c>
    </row>
    <row r="93" spans="1:7" x14ac:dyDescent="0.25">
      <c r="A93" s="8" t="s">
        <v>163</v>
      </c>
      <c r="B93" s="8" t="s">
        <v>8</v>
      </c>
      <c r="C93" s="5">
        <v>33</v>
      </c>
      <c r="D93" s="8" t="s">
        <v>16</v>
      </c>
      <c r="E93" s="9">
        <v>44129</v>
      </c>
      <c r="F93" s="8" t="s">
        <v>12</v>
      </c>
      <c r="G93">
        <v>96140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B91A5-E1CD-4789-AA2B-09B8AFBCBCBC}">
  <dimension ref="B1:U187"/>
  <sheetViews>
    <sheetView topLeftCell="A5" workbookViewId="0">
      <selection activeCell="B9" sqref="B9"/>
    </sheetView>
  </sheetViews>
  <sheetFormatPr defaultRowHeight="15" x14ac:dyDescent="0.25"/>
  <cols>
    <col min="1" max="1" width="1.7109375" customWidth="1"/>
    <col min="2" max="2" width="30" bestFit="1" customWidth="1"/>
    <col min="3" max="3" width="10" bestFit="1" customWidth="1"/>
    <col min="4" max="4" width="14" bestFit="1" customWidth="1"/>
    <col min="5" max="5" width="6.7109375" bestFit="1" customWidth="1"/>
    <col min="6" max="6" width="13.7109375" bestFit="1" customWidth="1"/>
    <col min="7" max="7" width="12.5703125" bestFit="1" customWidth="1"/>
    <col min="8" max="8" width="14.28515625" bestFit="1" customWidth="1"/>
    <col min="9" max="9" width="10.28515625" bestFit="1" customWidth="1"/>
    <col min="10" max="10" width="10.7109375" bestFit="1" customWidth="1"/>
    <col min="11" max="12" width="10.42578125" customWidth="1"/>
    <col min="13" max="13" width="10.7109375" customWidth="1"/>
    <col min="14" max="14" width="51.28515625" bestFit="1" customWidth="1"/>
    <col min="15" max="15" width="19" bestFit="1" customWidth="1"/>
    <col min="16" max="17" width="13" customWidth="1"/>
  </cols>
  <sheetData>
    <row r="1" spans="2:17" ht="18.75" x14ac:dyDescent="0.3">
      <c r="B1" s="28" t="s">
        <v>213</v>
      </c>
      <c r="C1" s="28"/>
      <c r="D1" s="28"/>
      <c r="E1" s="28"/>
      <c r="F1" s="28"/>
      <c r="G1" s="28"/>
      <c r="H1" s="28"/>
      <c r="I1" s="28"/>
    </row>
    <row r="2" spans="2:17" ht="18.75" x14ac:dyDescent="0.3">
      <c r="B2" s="10"/>
      <c r="C2" s="10"/>
      <c r="D2" s="10"/>
      <c r="E2" s="10"/>
      <c r="F2" s="10"/>
      <c r="G2" s="10"/>
      <c r="H2" s="10"/>
      <c r="I2" s="10"/>
      <c r="O2" s="17" t="s">
        <v>232</v>
      </c>
    </row>
    <row r="3" spans="2:17" x14ac:dyDescent="0.25">
      <c r="Q3" t="s">
        <v>223</v>
      </c>
    </row>
    <row r="4" spans="2:17" x14ac:dyDescent="0.25">
      <c r="B4" t="s">
        <v>0</v>
      </c>
      <c r="C4" t="s">
        <v>1</v>
      </c>
      <c r="D4" t="s">
        <v>2</v>
      </c>
      <c r="E4" t="s">
        <v>3</v>
      </c>
      <c r="F4" t="s">
        <v>4</v>
      </c>
      <c r="G4" t="s">
        <v>5</v>
      </c>
      <c r="H4" t="s">
        <v>6</v>
      </c>
      <c r="I4" t="s">
        <v>210</v>
      </c>
      <c r="J4" t="s">
        <v>224</v>
      </c>
      <c r="K4" t="s">
        <v>251</v>
      </c>
      <c r="N4" t="s">
        <v>214</v>
      </c>
      <c r="O4">
        <f>COUNTA(Staff[Name])</f>
        <v>183</v>
      </c>
    </row>
    <row r="5" spans="2:17" x14ac:dyDescent="0.25">
      <c r="B5" s="8" t="s">
        <v>58</v>
      </c>
      <c r="C5" s="8" t="s">
        <v>15</v>
      </c>
      <c r="D5" s="8" t="s">
        <v>19</v>
      </c>
      <c r="E5">
        <v>22</v>
      </c>
      <c r="F5" s="9">
        <v>44446</v>
      </c>
      <c r="G5" s="23">
        <v>112780</v>
      </c>
      <c r="H5" t="s">
        <v>13</v>
      </c>
      <c r="I5" t="s">
        <v>212</v>
      </c>
      <c r="J5" s="12">
        <f ca="1">(TODAY()-Staff[[#This Row],[Date Joined]])/365</f>
        <v>2.0383561643835617</v>
      </c>
      <c r="K5" s="23">
        <f ca="1">ROUNDUP(IF(Staff[[#This Row],[Tuneru]]&gt;2,3%,2%)*Staff[[#This Row],[Salary]],0)</f>
        <v>3384</v>
      </c>
      <c r="L5" s="23"/>
      <c r="N5" t="s">
        <v>218</v>
      </c>
      <c r="O5" s="11">
        <f>AVERAGE(Staff[Salary])</f>
        <v>77173.715846994543</v>
      </c>
      <c r="P5">
        <f>MEDIAN(Staff[Salary])</f>
        <v>75000</v>
      </c>
    </row>
    <row r="6" spans="2:17" x14ac:dyDescent="0.25">
      <c r="B6" s="8" t="s">
        <v>70</v>
      </c>
      <c r="C6" s="8" t="s">
        <v>15</v>
      </c>
      <c r="D6" s="8" t="s">
        <v>9</v>
      </c>
      <c r="E6">
        <v>46</v>
      </c>
      <c r="F6" s="9">
        <v>44758</v>
      </c>
      <c r="G6" s="23">
        <v>70610</v>
      </c>
      <c r="H6" t="s">
        <v>16</v>
      </c>
      <c r="I6" t="s">
        <v>212</v>
      </c>
      <c r="J6" s="12">
        <f ca="1">(TODAY()-Staff[[#This Row],[Date Joined]])/365</f>
        <v>1.1835616438356165</v>
      </c>
      <c r="K6" s="23">
        <f ca="1">ROUNDUP(IF(Staff[[#This Row],[Tuneru]]&gt;2,3%,2%)*Staff[[#This Row],[Salary]],0)</f>
        <v>1413</v>
      </c>
      <c r="L6" s="23"/>
      <c r="N6" t="s">
        <v>215</v>
      </c>
      <c r="O6">
        <f>AVERAGE(Staff[Age])</f>
        <v>30.42622950819672</v>
      </c>
      <c r="P6">
        <f>MEDIAN(Staff[Age])</f>
        <v>30</v>
      </c>
    </row>
    <row r="7" spans="2:17" x14ac:dyDescent="0.25">
      <c r="B7" s="8" t="s">
        <v>75</v>
      </c>
      <c r="C7" s="8" t="s">
        <v>8</v>
      </c>
      <c r="D7" s="8" t="s">
        <v>19</v>
      </c>
      <c r="E7">
        <v>28</v>
      </c>
      <c r="F7" s="9">
        <v>44357</v>
      </c>
      <c r="G7" s="23">
        <v>53240</v>
      </c>
      <c r="H7" t="s">
        <v>16</v>
      </c>
      <c r="I7" t="s">
        <v>212</v>
      </c>
      <c r="J7" s="12">
        <f ca="1">(TODAY()-Staff[[#This Row],[Date Joined]])/365</f>
        <v>2.2821917808219179</v>
      </c>
      <c r="K7" s="23">
        <f ca="1">ROUNDUP(IF(Staff[[#This Row],[Tuneru]]&gt;2,3%,2%)*Staff[[#This Row],[Salary]],0)</f>
        <v>1598</v>
      </c>
      <c r="L7" s="23"/>
      <c r="N7" t="s">
        <v>216</v>
      </c>
      <c r="O7">
        <f ca="1">AVERAGE(Staff[Tuneru])</f>
        <v>2.0738827756568603</v>
      </c>
    </row>
    <row r="8" spans="2:17" x14ac:dyDescent="0.25">
      <c r="B8" s="8" t="s">
        <v>49</v>
      </c>
      <c r="C8" s="8" t="s">
        <v>206</v>
      </c>
      <c r="D8" s="8" t="s">
        <v>21</v>
      </c>
      <c r="E8">
        <v>37</v>
      </c>
      <c r="F8" s="9">
        <v>44146</v>
      </c>
      <c r="G8" s="23">
        <v>115440</v>
      </c>
      <c r="H8" t="s">
        <v>24</v>
      </c>
      <c r="I8" t="s">
        <v>212</v>
      </c>
      <c r="J8" s="12">
        <f ca="1">(TODAY()-Staff[[#This Row],[Date Joined]])/365</f>
        <v>2.8602739726027395</v>
      </c>
      <c r="K8" s="23">
        <f ca="1">ROUNDUP(IF(Staff[[#This Row],[Tuneru]]&gt;2,3%,2%)*Staff[[#This Row],[Salary]],0)</f>
        <v>3464</v>
      </c>
      <c r="L8" s="23"/>
      <c r="N8" t="s">
        <v>217</v>
      </c>
    </row>
    <row r="9" spans="2:17" x14ac:dyDescent="0.25">
      <c r="B9" s="8" t="s">
        <v>65</v>
      </c>
      <c r="C9" s="8" t="s">
        <v>15</v>
      </c>
      <c r="D9" s="8" t="s">
        <v>19</v>
      </c>
      <c r="E9">
        <v>32</v>
      </c>
      <c r="F9" s="9">
        <v>44465</v>
      </c>
      <c r="G9" s="23">
        <v>53540</v>
      </c>
      <c r="H9" t="s">
        <v>16</v>
      </c>
      <c r="I9" t="s">
        <v>212</v>
      </c>
      <c r="J9" s="12">
        <f ca="1">(TODAY()-Staff[[#This Row],[Date Joined]])/365</f>
        <v>1.9863013698630136</v>
      </c>
      <c r="K9" s="23">
        <f ca="1">ROUNDUP(IF(Staff[[#This Row],[Tuneru]]&gt;2,3%,2%)*Staff[[#This Row],[Salary]],0)</f>
        <v>1071</v>
      </c>
      <c r="L9" s="23"/>
      <c r="N9" t="s">
        <v>227</v>
      </c>
      <c r="O9">
        <f>COUNTIFS(Staff[Gender],"Female")</f>
        <v>86</v>
      </c>
    </row>
    <row r="10" spans="2:17" x14ac:dyDescent="0.25">
      <c r="B10" s="8" t="s">
        <v>81</v>
      </c>
      <c r="C10" s="8" t="s">
        <v>8</v>
      </c>
      <c r="D10" s="8" t="s">
        <v>9</v>
      </c>
      <c r="E10">
        <v>30</v>
      </c>
      <c r="F10" s="9">
        <v>44861</v>
      </c>
      <c r="G10" s="23">
        <v>112570</v>
      </c>
      <c r="H10" t="s">
        <v>16</v>
      </c>
      <c r="I10" t="s">
        <v>212</v>
      </c>
      <c r="J10" s="12">
        <f ca="1">(TODAY()-Staff[[#This Row],[Date Joined]])/365</f>
        <v>0.90136986301369859</v>
      </c>
      <c r="K10" s="23">
        <f ca="1">ROUNDUP(IF(Staff[[#This Row],[Tuneru]]&gt;2,3%,2%)*Staff[[#This Row],[Salary]],0)</f>
        <v>2252</v>
      </c>
      <c r="L10" s="23"/>
      <c r="N10" t="s">
        <v>228</v>
      </c>
      <c r="O10" s="13">
        <f>O9/O4</f>
        <v>0.46994535519125685</v>
      </c>
      <c r="Q10" t="s">
        <v>220</v>
      </c>
    </row>
    <row r="11" spans="2:17" x14ac:dyDescent="0.25">
      <c r="B11" s="8" t="s">
        <v>51</v>
      </c>
      <c r="C11" s="8" t="s">
        <v>15</v>
      </c>
      <c r="D11" s="8" t="s">
        <v>9</v>
      </c>
      <c r="E11">
        <v>33</v>
      </c>
      <c r="F11" s="9">
        <v>44701</v>
      </c>
      <c r="G11" s="23">
        <v>48530</v>
      </c>
      <c r="H11" t="s">
        <v>13</v>
      </c>
      <c r="I11" t="s">
        <v>212</v>
      </c>
      <c r="J11" s="12">
        <f ca="1">(TODAY()-Staff[[#This Row],[Date Joined]])/365</f>
        <v>1.3397260273972602</v>
      </c>
      <c r="K11" s="23">
        <f ca="1">ROUNDUP(IF(Staff[[#This Row],[Tuneru]]&gt;2,3%,2%)*Staff[[#This Row],[Salary]],0)</f>
        <v>971</v>
      </c>
      <c r="L11" s="23"/>
      <c r="Q11" t="s">
        <v>221</v>
      </c>
    </row>
    <row r="12" spans="2:17" x14ac:dyDescent="0.25">
      <c r="B12" s="8" t="s">
        <v>61</v>
      </c>
      <c r="C12" s="8" t="s">
        <v>8</v>
      </c>
      <c r="D12" s="8" t="s">
        <v>12</v>
      </c>
      <c r="E12">
        <v>24</v>
      </c>
      <c r="F12" s="9">
        <v>44148</v>
      </c>
      <c r="G12" s="23">
        <v>62780</v>
      </c>
      <c r="H12" t="s">
        <v>16</v>
      </c>
      <c r="I12" t="s">
        <v>212</v>
      </c>
      <c r="J12" s="12">
        <f ca="1">(TODAY()-Staff[[#This Row],[Date Joined]])/365</f>
        <v>2.8547945205479452</v>
      </c>
      <c r="K12" s="23">
        <f ca="1">ROUNDUP(IF(Staff[[#This Row],[Tuneru]]&gt;2,3%,2%)*Staff[[#This Row],[Salary]],0)</f>
        <v>1884</v>
      </c>
      <c r="L12" s="23"/>
      <c r="Q12" t="s">
        <v>222</v>
      </c>
    </row>
    <row r="13" spans="2:17" x14ac:dyDescent="0.25">
      <c r="B13" s="8" t="s">
        <v>82</v>
      </c>
      <c r="C13" s="8" t="s">
        <v>15</v>
      </c>
      <c r="D13" s="8" t="s">
        <v>12</v>
      </c>
      <c r="E13">
        <v>33</v>
      </c>
      <c r="F13" s="9">
        <v>44509</v>
      </c>
      <c r="G13" s="23">
        <v>53870</v>
      </c>
      <c r="H13" t="s">
        <v>16</v>
      </c>
      <c r="I13" t="s">
        <v>212</v>
      </c>
      <c r="J13" s="12">
        <f ca="1">(TODAY()-Staff[[#This Row],[Date Joined]])/365</f>
        <v>1.8657534246575342</v>
      </c>
      <c r="K13" s="23">
        <f ca="1">ROUNDUP(IF(Staff[[#This Row],[Tuneru]]&gt;2,3%,2%)*Staff[[#This Row],[Salary]],0)</f>
        <v>1078</v>
      </c>
      <c r="L13" s="23"/>
      <c r="Q13" t="s">
        <v>225</v>
      </c>
    </row>
    <row r="14" spans="2:17" x14ac:dyDescent="0.25">
      <c r="B14" s="8" t="s">
        <v>60</v>
      </c>
      <c r="C14" s="8" t="s">
        <v>8</v>
      </c>
      <c r="D14" s="8" t="s">
        <v>56</v>
      </c>
      <c r="E14">
        <v>27</v>
      </c>
      <c r="F14" s="9">
        <v>44122</v>
      </c>
      <c r="G14" s="23">
        <v>119110</v>
      </c>
      <c r="H14" t="s">
        <v>16</v>
      </c>
      <c r="I14" t="s">
        <v>212</v>
      </c>
      <c r="J14" s="12">
        <f ca="1">(TODAY()-Staff[[#This Row],[Date Joined]])/365</f>
        <v>2.9260273972602739</v>
      </c>
      <c r="K14" s="23">
        <f ca="1">ROUNDUP(IF(Staff[[#This Row],[Tuneru]]&gt;2,3%,2%)*Staff[[#This Row],[Salary]],0)</f>
        <v>3574</v>
      </c>
      <c r="L14" s="23"/>
      <c r="Q14" t="s">
        <v>226</v>
      </c>
    </row>
    <row r="15" spans="2:17" x14ac:dyDescent="0.25">
      <c r="B15" s="8" t="s">
        <v>87</v>
      </c>
      <c r="C15" s="8" t="s">
        <v>15</v>
      </c>
      <c r="D15" s="8" t="s">
        <v>12</v>
      </c>
      <c r="E15">
        <v>29</v>
      </c>
      <c r="F15" s="9">
        <v>44180</v>
      </c>
      <c r="G15" s="23">
        <v>112110</v>
      </c>
      <c r="H15" t="s">
        <v>24</v>
      </c>
      <c r="I15" t="s">
        <v>212</v>
      </c>
      <c r="J15" s="12">
        <f ca="1">(TODAY()-Staff[[#This Row],[Date Joined]])/365</f>
        <v>2.7671232876712328</v>
      </c>
      <c r="K15" s="23">
        <f ca="1">ROUNDUP(IF(Staff[[#This Row],[Tuneru]]&gt;2,3%,2%)*Staff[[#This Row],[Salary]],0)</f>
        <v>3364</v>
      </c>
      <c r="L15" s="23"/>
      <c r="Q15" t="s">
        <v>229</v>
      </c>
    </row>
    <row r="16" spans="2:17" x14ac:dyDescent="0.25">
      <c r="B16" s="8" t="s">
        <v>76</v>
      </c>
      <c r="C16" s="8" t="s">
        <v>15</v>
      </c>
      <c r="D16" s="8" t="s">
        <v>19</v>
      </c>
      <c r="E16">
        <v>25</v>
      </c>
      <c r="F16" s="9">
        <v>44383</v>
      </c>
      <c r="G16" s="23">
        <v>65700</v>
      </c>
      <c r="H16" t="s">
        <v>16</v>
      </c>
      <c r="I16" t="s">
        <v>212</v>
      </c>
      <c r="J16" s="12">
        <f ca="1">(TODAY()-Staff[[#This Row],[Date Joined]])/365</f>
        <v>2.2109589041095892</v>
      </c>
      <c r="K16" s="23">
        <f ca="1">ROUNDUP(IF(Staff[[#This Row],[Tuneru]]&gt;2,3%,2%)*Staff[[#This Row],[Salary]],0)</f>
        <v>1971</v>
      </c>
      <c r="L16" s="23"/>
    </row>
    <row r="17" spans="2:21" x14ac:dyDescent="0.25">
      <c r="B17" s="8" t="s">
        <v>97</v>
      </c>
      <c r="C17" s="8" t="s">
        <v>15</v>
      </c>
      <c r="D17" s="8" t="s">
        <v>12</v>
      </c>
      <c r="E17">
        <v>37</v>
      </c>
      <c r="F17" s="9">
        <v>44701</v>
      </c>
      <c r="G17" s="23">
        <v>69070</v>
      </c>
      <c r="H17" t="s">
        <v>16</v>
      </c>
      <c r="I17" t="s">
        <v>212</v>
      </c>
      <c r="J17" s="12">
        <f ca="1">(TODAY()-Staff[[#This Row],[Date Joined]])/365</f>
        <v>1.3397260273972602</v>
      </c>
      <c r="K17" s="23">
        <f ca="1">ROUNDUP(IF(Staff[[#This Row],[Tuneru]]&gt;2,3%,2%)*Staff[[#This Row],[Salary]],0)</f>
        <v>1382</v>
      </c>
      <c r="L17" s="23"/>
    </row>
    <row r="18" spans="2:21" x14ac:dyDescent="0.25">
      <c r="B18" s="8" t="s">
        <v>22</v>
      </c>
      <c r="C18" s="8" t="s">
        <v>15</v>
      </c>
      <c r="D18" s="8" t="s">
        <v>12</v>
      </c>
      <c r="E18">
        <v>20</v>
      </c>
      <c r="F18" s="9">
        <v>44459</v>
      </c>
      <c r="G18" s="23">
        <v>107700</v>
      </c>
      <c r="H18" t="s">
        <v>16</v>
      </c>
      <c r="I18" t="s">
        <v>212</v>
      </c>
      <c r="J18" s="12">
        <f ca="1">(TODAY()-Staff[[#This Row],[Date Joined]])/365</f>
        <v>2.0027397260273974</v>
      </c>
      <c r="K18" s="23">
        <f ca="1">ROUNDUP(IF(Staff[[#This Row],[Tuneru]]&gt;2,3%,2%)*Staff[[#This Row],[Salary]],0)</f>
        <v>3231</v>
      </c>
      <c r="L18" s="23"/>
      <c r="N18" s="11" t="s">
        <v>230</v>
      </c>
      <c r="O18">
        <f>COUNTIF(Staff[Salary],"&gt;=90000")</f>
        <v>63</v>
      </c>
    </row>
    <row r="19" spans="2:21" x14ac:dyDescent="0.25">
      <c r="B19" s="8" t="s">
        <v>84</v>
      </c>
      <c r="C19" s="8" t="s">
        <v>8</v>
      </c>
      <c r="D19" s="8" t="s">
        <v>12</v>
      </c>
      <c r="E19">
        <v>32</v>
      </c>
      <c r="F19" s="9">
        <v>44354</v>
      </c>
      <c r="G19" s="23">
        <v>43840</v>
      </c>
      <c r="H19" t="s">
        <v>13</v>
      </c>
      <c r="I19" t="s">
        <v>212</v>
      </c>
      <c r="J19" s="12">
        <f ca="1">(TODAY()-Staff[[#This Row],[Date Joined]])/365</f>
        <v>2.2904109589041095</v>
      </c>
      <c r="K19" s="23">
        <f ca="1">ROUNDUP(IF(Staff[[#This Row],[Tuneru]]&gt;2,3%,2%)*Staff[[#This Row],[Salary]],0)</f>
        <v>1316</v>
      </c>
      <c r="L19" s="23"/>
    </row>
    <row r="20" spans="2:21" x14ac:dyDescent="0.25">
      <c r="B20" s="8" t="s">
        <v>105</v>
      </c>
      <c r="C20" s="8" t="s">
        <v>15</v>
      </c>
      <c r="D20" s="8" t="s">
        <v>9</v>
      </c>
      <c r="E20">
        <v>40</v>
      </c>
      <c r="F20" s="9">
        <v>44263</v>
      </c>
      <c r="G20" s="23">
        <v>99750</v>
      </c>
      <c r="H20" t="s">
        <v>16</v>
      </c>
      <c r="I20" t="s">
        <v>212</v>
      </c>
      <c r="J20" s="12">
        <f ca="1">(TODAY()-Staff[[#This Row],[Date Joined]])/365</f>
        <v>2.5397260273972604</v>
      </c>
      <c r="K20" s="23">
        <f ca="1">ROUNDUP(IF(Staff[[#This Row],[Tuneru]]&gt;2,3%,2%)*Staff[[#This Row],[Salary]],0)</f>
        <v>2993</v>
      </c>
      <c r="L20" s="23"/>
      <c r="O20" t="s">
        <v>231</v>
      </c>
    </row>
    <row r="21" spans="2:21" x14ac:dyDescent="0.25">
      <c r="B21" s="8" t="s">
        <v>47</v>
      </c>
      <c r="C21" s="8" t="s">
        <v>15</v>
      </c>
      <c r="D21" s="8" t="s">
        <v>9</v>
      </c>
      <c r="E21">
        <v>21</v>
      </c>
      <c r="F21" s="9">
        <v>44104</v>
      </c>
      <c r="G21" s="23">
        <v>37920</v>
      </c>
      <c r="H21" t="s">
        <v>16</v>
      </c>
      <c r="I21" t="s">
        <v>212</v>
      </c>
      <c r="J21" s="12">
        <f ca="1">(TODAY()-Staff[[#This Row],[Date Joined]])/365</f>
        <v>2.9753424657534246</v>
      </c>
      <c r="K21" s="23">
        <f ca="1">ROUNDUP(IF(Staff[[#This Row],[Tuneru]]&gt;2,3%,2%)*Staff[[#This Row],[Salary]],0)</f>
        <v>1138</v>
      </c>
      <c r="L21" s="23"/>
    </row>
    <row r="22" spans="2:21" x14ac:dyDescent="0.25">
      <c r="B22" s="8" t="s">
        <v>31</v>
      </c>
      <c r="C22" s="8" t="s">
        <v>15</v>
      </c>
      <c r="D22" s="8" t="s">
        <v>9</v>
      </c>
      <c r="E22">
        <v>21</v>
      </c>
      <c r="F22" s="9">
        <v>44762</v>
      </c>
      <c r="G22" s="23">
        <v>57090</v>
      </c>
      <c r="H22" t="s">
        <v>16</v>
      </c>
      <c r="I22" t="s">
        <v>212</v>
      </c>
      <c r="J22" s="12">
        <f ca="1">(TODAY()-Staff[[#This Row],[Date Joined]])/365</f>
        <v>1.1726027397260275</v>
      </c>
      <c r="K22" s="23">
        <f ca="1">ROUNDUP(IF(Staff[[#This Row],[Tuneru]]&gt;2,3%,2%)*Staff[[#This Row],[Salary]],0)</f>
        <v>1142</v>
      </c>
      <c r="L22" s="23"/>
      <c r="N22" s="16" t="s">
        <v>233</v>
      </c>
    </row>
    <row r="23" spans="2:21" x14ac:dyDescent="0.25">
      <c r="B23" s="8" t="s">
        <v>30</v>
      </c>
      <c r="C23" s="8" t="s">
        <v>8</v>
      </c>
      <c r="D23" s="8" t="s">
        <v>12</v>
      </c>
      <c r="E23">
        <v>31</v>
      </c>
      <c r="F23" s="9">
        <v>44145</v>
      </c>
      <c r="G23" s="23">
        <v>41980</v>
      </c>
      <c r="H23" t="s">
        <v>16</v>
      </c>
      <c r="I23" t="s">
        <v>212</v>
      </c>
      <c r="J23" s="12">
        <f ca="1">(TODAY()-Staff[[#This Row],[Date Joined]])/365</f>
        <v>2.8630136986301369</v>
      </c>
      <c r="K23" s="23">
        <f ca="1">ROUNDUP(IF(Staff[[#This Row],[Tuneru]]&gt;2,3%,2%)*Staff[[#This Row],[Salary]],0)</f>
        <v>1260</v>
      </c>
      <c r="L23" s="23"/>
      <c r="N23" t="s">
        <v>7</v>
      </c>
    </row>
    <row r="24" spans="2:21" x14ac:dyDescent="0.25">
      <c r="B24" s="8" t="s">
        <v>78</v>
      </c>
      <c r="C24" s="8" t="s">
        <v>15</v>
      </c>
      <c r="D24" s="8" t="s">
        <v>56</v>
      </c>
      <c r="E24">
        <v>21</v>
      </c>
      <c r="F24" s="9">
        <v>44242</v>
      </c>
      <c r="G24" s="23">
        <v>75880</v>
      </c>
      <c r="H24" t="s">
        <v>16</v>
      </c>
      <c r="I24" t="s">
        <v>212</v>
      </c>
      <c r="J24" s="12">
        <f ca="1">(TODAY()-Staff[[#This Row],[Date Joined]])/365</f>
        <v>2.5972602739726027</v>
      </c>
      <c r="K24" s="23">
        <f ca="1">ROUNDUP(IF(Staff[[#This Row],[Tuneru]]&gt;2,3%,2%)*Staff[[#This Row],[Salary]],0)</f>
        <v>2277</v>
      </c>
      <c r="L24" s="23"/>
      <c r="N24" t="s">
        <v>234</v>
      </c>
    </row>
    <row r="25" spans="2:21" x14ac:dyDescent="0.25">
      <c r="B25" s="8" t="s">
        <v>36</v>
      </c>
      <c r="C25" s="8" t="s">
        <v>8</v>
      </c>
      <c r="D25" s="8" t="s">
        <v>21</v>
      </c>
      <c r="E25">
        <v>34</v>
      </c>
      <c r="F25" s="9">
        <v>44653</v>
      </c>
      <c r="G25" s="23">
        <v>58940</v>
      </c>
      <c r="H25" t="s">
        <v>16</v>
      </c>
      <c r="I25" t="s">
        <v>212</v>
      </c>
      <c r="J25" s="12">
        <f ca="1">(TODAY()-Staff[[#This Row],[Date Joined]])/365</f>
        <v>1.4712328767123288</v>
      </c>
      <c r="K25" s="23">
        <f ca="1">ROUNDUP(IF(Staff[[#This Row],[Tuneru]]&gt;2,3%,2%)*Staff[[#This Row],[Salary]],0)</f>
        <v>1179</v>
      </c>
      <c r="L25" s="23"/>
      <c r="N25" t="str" cm="1">
        <f t="array" aca="1" ref="N25:U25" ca="1">_xlfn.XLOOKUP(N23,Staff[Name],Staff[Gender]: Staff[Tuneru])</f>
        <v>Female</v>
      </c>
      <c r="O25" t="str">
        <f ca="1"/>
        <v>Procurement</v>
      </c>
      <c r="P25">
        <f ca="1"/>
        <v>42</v>
      </c>
      <c r="Q25">
        <f ca="1"/>
        <v>44779</v>
      </c>
      <c r="R25">
        <f ca="1"/>
        <v>75000</v>
      </c>
      <c r="S25" t="str">
        <f ca="1"/>
        <v>Exceptional</v>
      </c>
      <c r="T25" t="str">
        <f ca="1"/>
        <v>NZ</v>
      </c>
      <c r="U25">
        <f ca="1"/>
        <v>1.1260273972602739</v>
      </c>
    </row>
    <row r="26" spans="2:21" x14ac:dyDescent="0.25">
      <c r="B26" s="8" t="s">
        <v>27</v>
      </c>
      <c r="C26" s="8" t="s">
        <v>8</v>
      </c>
      <c r="D26" s="8" t="s">
        <v>21</v>
      </c>
      <c r="E26">
        <v>30</v>
      </c>
      <c r="F26" s="9">
        <v>44389</v>
      </c>
      <c r="G26" s="23">
        <v>67910</v>
      </c>
      <c r="H26" t="s">
        <v>24</v>
      </c>
      <c r="I26" t="s">
        <v>212</v>
      </c>
      <c r="J26" s="12">
        <f ca="1">(TODAY()-Staff[[#This Row],[Date Joined]])/365</f>
        <v>2.1945205479452055</v>
      </c>
      <c r="K26" s="23">
        <f ca="1">ROUNDUP(IF(Staff[[#This Row],[Tuneru]]&gt;2,3%,2%)*Staff[[#This Row],[Salary]],0)</f>
        <v>2038</v>
      </c>
      <c r="L26" s="23"/>
      <c r="N26" t="s">
        <v>235</v>
      </c>
      <c r="P26" t="s">
        <v>237</v>
      </c>
    </row>
    <row r="27" spans="2:21" x14ac:dyDescent="0.25">
      <c r="B27" s="8" t="s">
        <v>26</v>
      </c>
      <c r="C27" s="8" t="s">
        <v>8</v>
      </c>
      <c r="D27" s="8" t="s">
        <v>12</v>
      </c>
      <c r="E27">
        <v>31</v>
      </c>
      <c r="F27" s="9">
        <v>44663</v>
      </c>
      <c r="G27" s="23">
        <v>58100</v>
      </c>
      <c r="H27" t="s">
        <v>16</v>
      </c>
      <c r="I27" t="s">
        <v>212</v>
      </c>
      <c r="J27" s="12">
        <f ca="1">(TODAY()-Staff[[#This Row],[Date Joined]])/365</f>
        <v>1.4438356164383561</v>
      </c>
      <c r="K27" s="23">
        <f ca="1">ROUNDUP(IF(Staff[[#This Row],[Tuneru]]&gt;2,3%,2%)*Staff[[#This Row],[Salary]],0)</f>
        <v>1162</v>
      </c>
      <c r="L27" s="23"/>
      <c r="N27" t="s">
        <v>1</v>
      </c>
      <c r="O27" s="15" t="str" cm="1">
        <f t="array" aca="1" ref="O27:O34" ca="1">TRANSPOSE(_xlfn.XLOOKUP(N23,Staff[Name],Staff[Gender]:Staff[Tuneru]))</f>
        <v>Female</v>
      </c>
    </row>
    <row r="28" spans="2:21" x14ac:dyDescent="0.25">
      <c r="B28" s="8" t="s">
        <v>53</v>
      </c>
      <c r="C28" s="8" t="s">
        <v>15</v>
      </c>
      <c r="D28" s="8" t="s">
        <v>21</v>
      </c>
      <c r="E28">
        <v>27</v>
      </c>
      <c r="F28" s="9">
        <v>44567</v>
      </c>
      <c r="G28" s="23">
        <v>48980</v>
      </c>
      <c r="H28" t="s">
        <v>16</v>
      </c>
      <c r="I28" t="s">
        <v>212</v>
      </c>
      <c r="J28" s="12">
        <f ca="1">(TODAY()-Staff[[#This Row],[Date Joined]])/365</f>
        <v>1.7068493150684931</v>
      </c>
      <c r="K28" s="23">
        <f ca="1">ROUNDUP(IF(Staff[[#This Row],[Tuneru]]&gt;2,3%,2%)*Staff[[#This Row],[Salary]],0)</f>
        <v>980</v>
      </c>
      <c r="L28" s="23"/>
      <c r="N28" s="15" t="s">
        <v>2</v>
      </c>
      <c r="O28" s="15" t="str">
        <f ca="1"/>
        <v>Procurement</v>
      </c>
    </row>
    <row r="29" spans="2:21" x14ac:dyDescent="0.25">
      <c r="B29" s="8" t="s">
        <v>20</v>
      </c>
      <c r="C29" s="8" t="s">
        <v>206</v>
      </c>
      <c r="D29" s="8" t="s">
        <v>21</v>
      </c>
      <c r="E29">
        <v>30</v>
      </c>
      <c r="F29" s="9">
        <v>44597</v>
      </c>
      <c r="G29" s="23">
        <v>64000</v>
      </c>
      <c r="H29" t="s">
        <v>16</v>
      </c>
      <c r="I29" t="s">
        <v>212</v>
      </c>
      <c r="J29" s="12">
        <f ca="1">(TODAY()-Staff[[#This Row],[Date Joined]])/365</f>
        <v>1.6246575342465754</v>
      </c>
      <c r="K29" s="23">
        <f ca="1">ROUNDUP(IF(Staff[[#This Row],[Tuneru]]&gt;2,3%,2%)*Staff[[#This Row],[Salary]],0)</f>
        <v>1280</v>
      </c>
      <c r="L29" s="23"/>
      <c r="N29" s="15" t="s">
        <v>3</v>
      </c>
      <c r="O29" s="15">
        <f ca="1"/>
        <v>42</v>
      </c>
    </row>
    <row r="30" spans="2:21" x14ac:dyDescent="0.25">
      <c r="B30" s="8" t="s">
        <v>7</v>
      </c>
      <c r="C30" s="8" t="s">
        <v>8</v>
      </c>
      <c r="D30" s="8" t="s">
        <v>9</v>
      </c>
      <c r="E30">
        <v>42</v>
      </c>
      <c r="F30" s="9">
        <v>44779</v>
      </c>
      <c r="G30" s="23">
        <v>75000</v>
      </c>
      <c r="H30" t="s">
        <v>10</v>
      </c>
      <c r="I30" t="s">
        <v>212</v>
      </c>
      <c r="J30" s="12">
        <f ca="1">(TODAY()-Staff[[#This Row],[Date Joined]])/365</f>
        <v>1.1260273972602739</v>
      </c>
      <c r="K30" s="23">
        <f ca="1">ROUNDUP(IF(Staff[[#This Row],[Tuneru]]&gt;2,3%,2%)*Staff[[#This Row],[Salary]],0)</f>
        <v>1500</v>
      </c>
      <c r="L30" s="23"/>
      <c r="N30" s="15" t="s">
        <v>236</v>
      </c>
      <c r="O30" s="15">
        <f ca="1"/>
        <v>44779</v>
      </c>
    </row>
    <row r="31" spans="2:21" x14ac:dyDescent="0.25">
      <c r="B31" s="8" t="s">
        <v>74</v>
      </c>
      <c r="C31" s="8" t="s">
        <v>8</v>
      </c>
      <c r="D31" s="8" t="s">
        <v>12</v>
      </c>
      <c r="E31">
        <v>40</v>
      </c>
      <c r="F31" s="9">
        <v>44337</v>
      </c>
      <c r="G31" s="23">
        <v>87620</v>
      </c>
      <c r="H31" t="s">
        <v>16</v>
      </c>
      <c r="I31" t="s">
        <v>212</v>
      </c>
      <c r="J31" s="12">
        <f ca="1">(TODAY()-Staff[[#This Row],[Date Joined]])/365</f>
        <v>2.3369863013698629</v>
      </c>
      <c r="K31" s="23">
        <f ca="1">ROUNDUP(IF(Staff[[#This Row],[Tuneru]]&gt;2,3%,2%)*Staff[[#This Row],[Salary]],0)</f>
        <v>2629</v>
      </c>
      <c r="L31" s="23"/>
      <c r="N31" s="15" t="s">
        <v>5</v>
      </c>
      <c r="O31" s="15">
        <f ca="1"/>
        <v>75000</v>
      </c>
    </row>
    <row r="32" spans="2:21" x14ac:dyDescent="0.25">
      <c r="B32" s="8" t="s">
        <v>44</v>
      </c>
      <c r="C32" s="8" t="s">
        <v>8</v>
      </c>
      <c r="D32" s="8" t="s">
        <v>12</v>
      </c>
      <c r="E32">
        <v>29</v>
      </c>
      <c r="F32" s="9">
        <v>44023</v>
      </c>
      <c r="G32" s="23">
        <v>34980</v>
      </c>
      <c r="H32" t="s">
        <v>16</v>
      </c>
      <c r="I32" t="s">
        <v>212</v>
      </c>
      <c r="J32" s="12">
        <f ca="1">(TODAY()-Staff[[#This Row],[Date Joined]])/365</f>
        <v>3.1972602739726028</v>
      </c>
      <c r="K32" s="23">
        <f ca="1">ROUNDUP(IF(Staff[[#This Row],[Tuneru]]&gt;2,3%,2%)*Staff[[#This Row],[Salary]],0)</f>
        <v>1050</v>
      </c>
      <c r="L32" s="23"/>
      <c r="N32" s="15" t="s">
        <v>6</v>
      </c>
      <c r="O32" s="15" t="str">
        <f ca="1"/>
        <v>Exceptional</v>
      </c>
    </row>
    <row r="33" spans="2:15" x14ac:dyDescent="0.25">
      <c r="B33" s="8" t="s">
        <v>35</v>
      </c>
      <c r="C33" s="8" t="s">
        <v>8</v>
      </c>
      <c r="D33" s="8" t="s">
        <v>21</v>
      </c>
      <c r="E33">
        <v>28</v>
      </c>
      <c r="F33" s="9">
        <v>44185</v>
      </c>
      <c r="G33" s="23">
        <v>75970</v>
      </c>
      <c r="H33" t="s">
        <v>16</v>
      </c>
      <c r="I33" t="s">
        <v>212</v>
      </c>
      <c r="J33" s="12">
        <f ca="1">(TODAY()-Staff[[#This Row],[Date Joined]])/365</f>
        <v>2.7534246575342465</v>
      </c>
      <c r="K33" s="23">
        <f ca="1">ROUNDUP(IF(Staff[[#This Row],[Tuneru]]&gt;2,3%,2%)*Staff[[#This Row],[Salary]],0)</f>
        <v>2280</v>
      </c>
      <c r="L33" s="23"/>
      <c r="N33" s="15" t="s">
        <v>210</v>
      </c>
      <c r="O33" s="15" t="str">
        <f ca="1"/>
        <v>NZ</v>
      </c>
    </row>
    <row r="34" spans="2:15" x14ac:dyDescent="0.25">
      <c r="B34" s="8" t="s">
        <v>38</v>
      </c>
      <c r="C34" s="8" t="s">
        <v>8</v>
      </c>
      <c r="D34" s="8" t="s">
        <v>21</v>
      </c>
      <c r="E34">
        <v>34</v>
      </c>
      <c r="F34" s="9">
        <v>44612</v>
      </c>
      <c r="G34" s="23">
        <v>60130</v>
      </c>
      <c r="H34" t="s">
        <v>16</v>
      </c>
      <c r="I34" t="s">
        <v>212</v>
      </c>
      <c r="J34" s="12">
        <f ca="1">(TODAY()-Staff[[#This Row],[Date Joined]])/365</f>
        <v>1.5835616438356164</v>
      </c>
      <c r="K34" s="23">
        <f ca="1">ROUNDUP(IF(Staff[[#This Row],[Tuneru]]&gt;2,3%,2%)*Staff[[#This Row],[Salary]],0)</f>
        <v>1203</v>
      </c>
      <c r="L34" s="23"/>
      <c r="N34" s="15" t="s">
        <v>224</v>
      </c>
      <c r="O34" s="15">
        <f ca="1"/>
        <v>1.1260273972602739</v>
      </c>
    </row>
    <row r="35" spans="2:15" x14ac:dyDescent="0.25">
      <c r="B35" s="8" t="s">
        <v>41</v>
      </c>
      <c r="C35" s="8" t="s">
        <v>8</v>
      </c>
      <c r="D35" s="8" t="s">
        <v>12</v>
      </c>
      <c r="E35">
        <v>33</v>
      </c>
      <c r="F35" s="9">
        <v>44374</v>
      </c>
      <c r="G35" s="23">
        <v>75480</v>
      </c>
      <c r="H35" t="s">
        <v>42</v>
      </c>
      <c r="I35" t="s">
        <v>212</v>
      </c>
      <c r="J35" s="12">
        <f ca="1">(TODAY()-Staff[[#This Row],[Date Joined]])/365</f>
        <v>2.2356164383561645</v>
      </c>
      <c r="K35" s="23">
        <f ca="1">ROUNDUP(IF(Staff[[#This Row],[Tuneru]]&gt;2,3%,2%)*Staff[[#This Row],[Salary]],0)</f>
        <v>2265</v>
      </c>
      <c r="L35" s="23"/>
    </row>
    <row r="36" spans="2:15" x14ac:dyDescent="0.25">
      <c r="B36" s="8" t="s">
        <v>40</v>
      </c>
      <c r="C36" s="8" t="s">
        <v>15</v>
      </c>
      <c r="D36" s="8" t="s">
        <v>9</v>
      </c>
      <c r="E36">
        <v>33</v>
      </c>
      <c r="F36" s="9">
        <v>44164</v>
      </c>
      <c r="G36" s="23">
        <v>115920</v>
      </c>
      <c r="H36" t="s">
        <v>16</v>
      </c>
      <c r="I36" t="s">
        <v>212</v>
      </c>
      <c r="J36" s="12">
        <f ca="1">(TODAY()-Staff[[#This Row],[Date Joined]])/365</f>
        <v>2.8109589041095893</v>
      </c>
      <c r="K36" s="23">
        <f ca="1">ROUNDUP(IF(Staff[[#This Row],[Tuneru]]&gt;2,3%,2%)*Staff[[#This Row],[Salary]],0)</f>
        <v>3478</v>
      </c>
      <c r="L36" s="23"/>
    </row>
    <row r="37" spans="2:15" x14ac:dyDescent="0.25">
      <c r="B37" s="8" t="s">
        <v>48</v>
      </c>
      <c r="C37" s="8" t="s">
        <v>8</v>
      </c>
      <c r="D37" s="8" t="s">
        <v>19</v>
      </c>
      <c r="E37">
        <v>36</v>
      </c>
      <c r="F37" s="9">
        <v>44494</v>
      </c>
      <c r="G37" s="23">
        <v>78540</v>
      </c>
      <c r="H37" t="s">
        <v>16</v>
      </c>
      <c r="I37" t="s">
        <v>212</v>
      </c>
      <c r="J37" s="12">
        <f ca="1">(TODAY()-Staff[[#This Row],[Date Joined]])/365</f>
        <v>1.9068493150684931</v>
      </c>
      <c r="K37" s="23">
        <f ca="1">ROUNDUP(IF(Staff[[#This Row],[Tuneru]]&gt;2,3%,2%)*Staff[[#This Row],[Salary]],0)</f>
        <v>1571</v>
      </c>
      <c r="L37" s="23"/>
    </row>
    <row r="38" spans="2:15" x14ac:dyDescent="0.25">
      <c r="B38" s="8" t="s">
        <v>34</v>
      </c>
      <c r="C38" s="8" t="s">
        <v>15</v>
      </c>
      <c r="D38" s="8" t="s">
        <v>9</v>
      </c>
      <c r="E38">
        <v>25</v>
      </c>
      <c r="F38" s="9">
        <v>44726</v>
      </c>
      <c r="G38" s="23">
        <v>109190</v>
      </c>
      <c r="H38" t="s">
        <v>13</v>
      </c>
      <c r="I38" t="s">
        <v>212</v>
      </c>
      <c r="J38" s="12">
        <f ca="1">(TODAY()-Staff[[#This Row],[Date Joined]])/365</f>
        <v>1.2712328767123289</v>
      </c>
      <c r="K38" s="23">
        <f ca="1">ROUNDUP(IF(Staff[[#This Row],[Tuneru]]&gt;2,3%,2%)*Staff[[#This Row],[Salary]],0)</f>
        <v>2184</v>
      </c>
      <c r="L38" s="23"/>
      <c r="N38" s="17" t="s">
        <v>252</v>
      </c>
    </row>
    <row r="39" spans="2:15" x14ac:dyDescent="0.25">
      <c r="B39" s="8" t="s">
        <v>73</v>
      </c>
      <c r="C39" s="8" t="s">
        <v>8</v>
      </c>
      <c r="D39" s="8" t="s">
        <v>19</v>
      </c>
      <c r="E39">
        <v>34</v>
      </c>
      <c r="F39" s="9">
        <v>44721</v>
      </c>
      <c r="G39" s="23">
        <v>49630</v>
      </c>
      <c r="H39" t="s">
        <v>24</v>
      </c>
      <c r="I39" t="s">
        <v>212</v>
      </c>
      <c r="J39" s="12">
        <f ca="1">(TODAY()-Staff[[#This Row],[Date Joined]])/365</f>
        <v>1.284931506849315</v>
      </c>
      <c r="K39" s="23">
        <f ca="1">ROUNDUP(IF(Staff[[#This Row],[Tuneru]]&gt;2,3%,2%)*Staff[[#This Row],[Salary]],0)</f>
        <v>993</v>
      </c>
      <c r="L39" s="23"/>
    </row>
    <row r="40" spans="2:15" x14ac:dyDescent="0.25">
      <c r="B40" s="8" t="s">
        <v>107</v>
      </c>
      <c r="C40" s="8" t="s">
        <v>8</v>
      </c>
      <c r="D40" s="8" t="s">
        <v>9</v>
      </c>
      <c r="E40">
        <v>28</v>
      </c>
      <c r="F40" s="9">
        <v>44630</v>
      </c>
      <c r="G40" s="23">
        <v>99970</v>
      </c>
      <c r="H40" t="s">
        <v>16</v>
      </c>
      <c r="I40" t="s">
        <v>212</v>
      </c>
      <c r="J40" s="12">
        <f ca="1">(TODAY()-Staff[[#This Row],[Date Joined]])/365</f>
        <v>1.5342465753424657</v>
      </c>
      <c r="K40" s="23">
        <f ca="1">ROUNDUP(IF(Staff[[#This Row],[Tuneru]]&gt;2,3%,2%)*Staff[[#This Row],[Salary]],0)</f>
        <v>2000</v>
      </c>
      <c r="L40" s="23"/>
      <c r="N40" t="s">
        <v>253</v>
      </c>
    </row>
    <row r="41" spans="2:15" x14ac:dyDescent="0.25">
      <c r="B41" s="8" t="s">
        <v>71</v>
      </c>
      <c r="C41" s="8" t="s">
        <v>8</v>
      </c>
      <c r="D41" s="8" t="s">
        <v>12</v>
      </c>
      <c r="E41">
        <v>33</v>
      </c>
      <c r="F41" s="9">
        <v>44190</v>
      </c>
      <c r="G41" s="23">
        <v>96140</v>
      </c>
      <c r="H41" t="s">
        <v>16</v>
      </c>
      <c r="I41" t="s">
        <v>212</v>
      </c>
      <c r="J41" s="12">
        <f ca="1">(TODAY()-Staff[[#This Row],[Date Joined]])/365</f>
        <v>2.7397260273972601</v>
      </c>
      <c r="K41" s="23">
        <f ca="1">ROUNDUP(IF(Staff[[#This Row],[Tuneru]]&gt;2,3%,2%)*Staff[[#This Row],[Salary]],0)</f>
        <v>2885</v>
      </c>
      <c r="L41" s="23"/>
    </row>
    <row r="42" spans="2:15" x14ac:dyDescent="0.25">
      <c r="B42" s="8" t="s">
        <v>50</v>
      </c>
      <c r="C42" s="8" t="s">
        <v>15</v>
      </c>
      <c r="D42" s="8" t="s">
        <v>9</v>
      </c>
      <c r="E42">
        <v>31</v>
      </c>
      <c r="F42" s="9">
        <v>44724</v>
      </c>
      <c r="G42" s="23">
        <v>103550</v>
      </c>
      <c r="H42" t="s">
        <v>16</v>
      </c>
      <c r="I42" t="s">
        <v>212</v>
      </c>
      <c r="J42" s="12">
        <f ca="1">(TODAY()-Staff[[#This Row],[Date Joined]])/365</f>
        <v>1.2767123287671234</v>
      </c>
      <c r="K42" s="23">
        <f ca="1">ROUNDUP(IF(Staff[[#This Row],[Tuneru]]&gt;2,3%,2%)*Staff[[#This Row],[Salary]],0)</f>
        <v>2071</v>
      </c>
      <c r="L42" s="23"/>
      <c r="N42" t="s">
        <v>254</v>
      </c>
    </row>
    <row r="43" spans="2:15" x14ac:dyDescent="0.25">
      <c r="B43" s="8" t="s">
        <v>14</v>
      </c>
      <c r="C43" s="8" t="s">
        <v>15</v>
      </c>
      <c r="D43" s="8" t="s">
        <v>12</v>
      </c>
      <c r="E43">
        <v>31</v>
      </c>
      <c r="F43" s="9">
        <v>44511</v>
      </c>
      <c r="G43" s="23">
        <v>48950</v>
      </c>
      <c r="H43" t="s">
        <v>16</v>
      </c>
      <c r="I43" t="s">
        <v>212</v>
      </c>
      <c r="J43" s="12">
        <f ca="1">(TODAY()-Staff[[#This Row],[Date Joined]])/365</f>
        <v>1.8602739726027397</v>
      </c>
      <c r="K43" s="23">
        <f ca="1">ROUNDUP(IF(Staff[[#This Row],[Tuneru]]&gt;2,3%,2%)*Staff[[#This Row],[Salary]],0)</f>
        <v>979</v>
      </c>
      <c r="L43" s="23"/>
      <c r="N43" t="s">
        <v>255</v>
      </c>
    </row>
    <row r="44" spans="2:15" x14ac:dyDescent="0.25">
      <c r="B44" s="8" t="s">
        <v>63</v>
      </c>
      <c r="C44" s="8" t="s">
        <v>15</v>
      </c>
      <c r="D44" s="8" t="s">
        <v>21</v>
      </c>
      <c r="E44">
        <v>24</v>
      </c>
      <c r="F44" s="9">
        <v>44436</v>
      </c>
      <c r="G44" s="23">
        <v>52610</v>
      </c>
      <c r="H44" t="s">
        <v>24</v>
      </c>
      <c r="I44" t="s">
        <v>212</v>
      </c>
      <c r="J44" s="12">
        <f ca="1">(TODAY()-Staff[[#This Row],[Date Joined]])/365</f>
        <v>2.0657534246575344</v>
      </c>
      <c r="K44" s="23">
        <f ca="1">ROUNDUP(IF(Staff[[#This Row],[Tuneru]]&gt;2,3%,2%)*Staff[[#This Row],[Salary]],0)</f>
        <v>1579</v>
      </c>
      <c r="L44" s="23"/>
    </row>
    <row r="45" spans="2:15" x14ac:dyDescent="0.25">
      <c r="B45" s="8" t="s">
        <v>72</v>
      </c>
      <c r="C45" s="8" t="s">
        <v>8</v>
      </c>
      <c r="D45" s="8" t="s">
        <v>9</v>
      </c>
      <c r="E45">
        <v>36</v>
      </c>
      <c r="F45" s="9">
        <v>44529</v>
      </c>
      <c r="G45" s="23">
        <v>78390</v>
      </c>
      <c r="H45" t="s">
        <v>16</v>
      </c>
      <c r="I45" t="s">
        <v>212</v>
      </c>
      <c r="J45" s="12">
        <f ca="1">(TODAY()-Staff[[#This Row],[Date Joined]])/365</f>
        <v>1.810958904109589</v>
      </c>
      <c r="K45" s="23">
        <f ca="1">ROUNDUP(IF(Staff[[#This Row],[Tuneru]]&gt;2,3%,2%)*Staff[[#This Row],[Salary]],0)</f>
        <v>1568</v>
      </c>
      <c r="L45" s="23"/>
    </row>
    <row r="46" spans="2:15" x14ac:dyDescent="0.25">
      <c r="B46" s="8" t="s">
        <v>88</v>
      </c>
      <c r="C46" s="8" t="s">
        <v>8</v>
      </c>
      <c r="D46" s="8" t="s">
        <v>21</v>
      </c>
      <c r="E46">
        <v>33</v>
      </c>
      <c r="F46" s="9">
        <v>44809</v>
      </c>
      <c r="G46" s="23">
        <v>86570</v>
      </c>
      <c r="H46" t="s">
        <v>16</v>
      </c>
      <c r="I46" t="s">
        <v>212</v>
      </c>
      <c r="J46" s="12">
        <f ca="1">(TODAY()-Staff[[#This Row],[Date Joined]])/365</f>
        <v>1.0438356164383562</v>
      </c>
      <c r="K46" s="23">
        <f ca="1">ROUNDUP(IF(Staff[[#This Row],[Tuneru]]&gt;2,3%,2%)*Staff[[#This Row],[Salary]],0)</f>
        <v>1732</v>
      </c>
      <c r="L46" s="23"/>
    </row>
    <row r="47" spans="2:15" x14ac:dyDescent="0.25">
      <c r="B47" s="8" t="s">
        <v>92</v>
      </c>
      <c r="C47" s="8" t="s">
        <v>8</v>
      </c>
      <c r="D47" s="8" t="s">
        <v>12</v>
      </c>
      <c r="E47">
        <v>27</v>
      </c>
      <c r="F47" s="9">
        <v>44686</v>
      </c>
      <c r="G47" s="23">
        <v>83750</v>
      </c>
      <c r="H47" t="s">
        <v>16</v>
      </c>
      <c r="I47" t="s">
        <v>212</v>
      </c>
      <c r="J47" s="12">
        <f ca="1">(TODAY()-Staff[[#This Row],[Date Joined]])/365</f>
        <v>1.3808219178082193</v>
      </c>
      <c r="K47" s="23">
        <f ca="1">ROUNDUP(IF(Staff[[#This Row],[Tuneru]]&gt;2,3%,2%)*Staff[[#This Row],[Salary]],0)</f>
        <v>1675</v>
      </c>
      <c r="L47" s="23"/>
    </row>
    <row r="48" spans="2:15" x14ac:dyDescent="0.25">
      <c r="B48" s="8" t="s">
        <v>102</v>
      </c>
      <c r="C48" s="8" t="s">
        <v>8</v>
      </c>
      <c r="D48" s="8" t="s">
        <v>21</v>
      </c>
      <c r="E48">
        <v>34</v>
      </c>
      <c r="F48" s="9">
        <v>44445</v>
      </c>
      <c r="G48" s="23">
        <v>92450</v>
      </c>
      <c r="H48" t="s">
        <v>16</v>
      </c>
      <c r="I48" t="s">
        <v>212</v>
      </c>
      <c r="J48" s="12">
        <f ca="1">(TODAY()-Staff[[#This Row],[Date Joined]])/365</f>
        <v>2.0410958904109591</v>
      </c>
      <c r="K48" s="23">
        <f ca="1">ROUNDUP(IF(Staff[[#This Row],[Tuneru]]&gt;2,3%,2%)*Staff[[#This Row],[Salary]],0)</f>
        <v>2774</v>
      </c>
      <c r="L48" s="23"/>
    </row>
    <row r="49" spans="2:12" x14ac:dyDescent="0.25">
      <c r="B49" s="8" t="s">
        <v>64</v>
      </c>
      <c r="C49" s="8" t="s">
        <v>15</v>
      </c>
      <c r="D49" s="8" t="s">
        <v>12</v>
      </c>
      <c r="E49">
        <v>20</v>
      </c>
      <c r="F49" s="9">
        <v>44183</v>
      </c>
      <c r="G49" s="23">
        <v>112650</v>
      </c>
      <c r="H49" t="s">
        <v>16</v>
      </c>
      <c r="I49" t="s">
        <v>212</v>
      </c>
      <c r="J49" s="12">
        <f ca="1">(TODAY()-Staff[[#This Row],[Date Joined]])/365</f>
        <v>2.7589041095890412</v>
      </c>
      <c r="K49" s="23">
        <f ca="1">ROUNDUP(IF(Staff[[#This Row],[Tuneru]]&gt;2,3%,2%)*Staff[[#This Row],[Salary]],0)</f>
        <v>3380</v>
      </c>
      <c r="L49" s="23"/>
    </row>
    <row r="50" spans="2:12" x14ac:dyDescent="0.25">
      <c r="B50" s="8" t="s">
        <v>104</v>
      </c>
      <c r="C50" s="8" t="s">
        <v>15</v>
      </c>
      <c r="D50" s="8" t="s">
        <v>9</v>
      </c>
      <c r="E50">
        <v>20</v>
      </c>
      <c r="F50" s="9">
        <v>44744</v>
      </c>
      <c r="G50" s="23">
        <v>79570</v>
      </c>
      <c r="H50" t="s">
        <v>16</v>
      </c>
      <c r="I50" t="s">
        <v>212</v>
      </c>
      <c r="J50" s="12">
        <f ca="1">(TODAY()-Staff[[#This Row],[Date Joined]])/365</f>
        <v>1.2219178082191782</v>
      </c>
      <c r="K50" s="23">
        <f ca="1">ROUNDUP(IF(Staff[[#This Row],[Tuneru]]&gt;2,3%,2%)*Staff[[#This Row],[Salary]],0)</f>
        <v>1592</v>
      </c>
      <c r="L50" s="23"/>
    </row>
    <row r="51" spans="2:12" x14ac:dyDescent="0.25">
      <c r="B51" s="8" t="s">
        <v>91</v>
      </c>
      <c r="C51" s="8" t="s">
        <v>8</v>
      </c>
      <c r="D51" s="8" t="s">
        <v>19</v>
      </c>
      <c r="E51">
        <v>20</v>
      </c>
      <c r="F51" s="9">
        <v>44537</v>
      </c>
      <c r="G51" s="23">
        <v>68900</v>
      </c>
      <c r="H51" t="s">
        <v>24</v>
      </c>
      <c r="I51" t="s">
        <v>212</v>
      </c>
      <c r="J51" s="12">
        <f ca="1">(TODAY()-Staff[[#This Row],[Date Joined]])/365</f>
        <v>1.789041095890411</v>
      </c>
      <c r="K51" s="23">
        <f ca="1">ROUNDUP(IF(Staff[[#This Row],[Tuneru]]&gt;2,3%,2%)*Staff[[#This Row],[Salary]],0)</f>
        <v>1378</v>
      </c>
      <c r="L51" s="23"/>
    </row>
    <row r="52" spans="2:12" x14ac:dyDescent="0.25">
      <c r="B52" s="8" t="s">
        <v>39</v>
      </c>
      <c r="C52" s="8" t="s">
        <v>8</v>
      </c>
      <c r="D52" s="8" t="s">
        <v>12</v>
      </c>
      <c r="E52">
        <v>25</v>
      </c>
      <c r="F52" s="9">
        <v>44694</v>
      </c>
      <c r="G52" s="23">
        <v>80700</v>
      </c>
      <c r="H52" t="s">
        <v>13</v>
      </c>
      <c r="I52" t="s">
        <v>212</v>
      </c>
      <c r="J52" s="12">
        <f ca="1">(TODAY()-Staff[[#This Row],[Date Joined]])/365</f>
        <v>1.3589041095890411</v>
      </c>
      <c r="K52" s="23">
        <f ca="1">ROUNDUP(IF(Staff[[#This Row],[Tuneru]]&gt;2,3%,2%)*Staff[[#This Row],[Salary]],0)</f>
        <v>1614</v>
      </c>
      <c r="L52" s="23"/>
    </row>
    <row r="53" spans="2:12" x14ac:dyDescent="0.25">
      <c r="B53" s="8" t="s">
        <v>100</v>
      </c>
      <c r="C53" s="8" t="s">
        <v>15</v>
      </c>
      <c r="D53" s="8" t="s">
        <v>9</v>
      </c>
      <c r="E53">
        <v>19</v>
      </c>
      <c r="F53" s="9">
        <v>44277</v>
      </c>
      <c r="G53" s="23">
        <v>58960</v>
      </c>
      <c r="H53" t="s">
        <v>16</v>
      </c>
      <c r="I53" t="s">
        <v>212</v>
      </c>
      <c r="J53" s="12">
        <f ca="1">(TODAY()-Staff[[#This Row],[Date Joined]])/365</f>
        <v>2.5013698630136987</v>
      </c>
      <c r="K53" s="23">
        <f ca="1">ROUNDUP(IF(Staff[[#This Row],[Tuneru]]&gt;2,3%,2%)*Staff[[#This Row],[Salary]],0)</f>
        <v>1769</v>
      </c>
      <c r="L53" s="23"/>
    </row>
    <row r="54" spans="2:12" x14ac:dyDescent="0.25">
      <c r="B54" s="8" t="s">
        <v>106</v>
      </c>
      <c r="C54" s="8" t="s">
        <v>15</v>
      </c>
      <c r="D54" s="8" t="s">
        <v>12</v>
      </c>
      <c r="E54">
        <v>36</v>
      </c>
      <c r="F54" s="9">
        <v>44019</v>
      </c>
      <c r="G54" s="23">
        <v>118840</v>
      </c>
      <c r="H54" t="s">
        <v>16</v>
      </c>
      <c r="I54" t="s">
        <v>212</v>
      </c>
      <c r="J54" s="12">
        <f ca="1">(TODAY()-Staff[[#This Row],[Date Joined]])/365</f>
        <v>3.2082191780821918</v>
      </c>
      <c r="K54" s="23">
        <f ca="1">ROUNDUP(IF(Staff[[#This Row],[Tuneru]]&gt;2,3%,2%)*Staff[[#This Row],[Salary]],0)</f>
        <v>3566</v>
      </c>
      <c r="L54" s="23"/>
    </row>
    <row r="55" spans="2:12" x14ac:dyDescent="0.25">
      <c r="B55" s="8" t="s">
        <v>29</v>
      </c>
      <c r="C55" s="8" t="s">
        <v>15</v>
      </c>
      <c r="D55" s="8" t="s">
        <v>21</v>
      </c>
      <c r="E55">
        <v>28</v>
      </c>
      <c r="F55" s="9">
        <v>44041</v>
      </c>
      <c r="G55" s="23">
        <v>48170</v>
      </c>
      <c r="H55" t="s">
        <v>13</v>
      </c>
      <c r="I55" t="s">
        <v>212</v>
      </c>
      <c r="J55" s="12">
        <f ca="1">(TODAY()-Staff[[#This Row],[Date Joined]])/365</f>
        <v>3.1479452054794521</v>
      </c>
      <c r="K55" s="23">
        <f ca="1">ROUNDUP(IF(Staff[[#This Row],[Tuneru]]&gt;2,3%,2%)*Staff[[#This Row],[Salary]],0)</f>
        <v>1446</v>
      </c>
      <c r="L55" s="23"/>
    </row>
    <row r="56" spans="2:12" x14ac:dyDescent="0.25">
      <c r="B56" s="8" t="s">
        <v>108</v>
      </c>
      <c r="C56" s="8" t="s">
        <v>8</v>
      </c>
      <c r="D56" s="8" t="s">
        <v>56</v>
      </c>
      <c r="E56">
        <v>32</v>
      </c>
      <c r="F56" s="9">
        <v>44400</v>
      </c>
      <c r="G56" s="23">
        <v>45510</v>
      </c>
      <c r="H56" t="s">
        <v>16</v>
      </c>
      <c r="I56" t="s">
        <v>212</v>
      </c>
      <c r="J56" s="12">
        <f ca="1">(TODAY()-Staff[[#This Row],[Date Joined]])/365</f>
        <v>2.1643835616438358</v>
      </c>
      <c r="K56" s="23">
        <f ca="1">ROUNDUP(IF(Staff[[#This Row],[Tuneru]]&gt;2,3%,2%)*Staff[[#This Row],[Salary]],0)</f>
        <v>1366</v>
      </c>
      <c r="L56" s="23"/>
    </row>
    <row r="57" spans="2:12" x14ac:dyDescent="0.25">
      <c r="B57" s="8" t="s">
        <v>83</v>
      </c>
      <c r="C57" s="8" t="s">
        <v>8</v>
      </c>
      <c r="D57" s="8" t="s">
        <v>9</v>
      </c>
      <c r="E57">
        <v>36</v>
      </c>
      <c r="F57" s="9">
        <v>44085</v>
      </c>
      <c r="G57" s="23">
        <v>114890</v>
      </c>
      <c r="H57" t="s">
        <v>16</v>
      </c>
      <c r="I57" t="s">
        <v>212</v>
      </c>
      <c r="J57" s="12">
        <f ca="1">(TODAY()-Staff[[#This Row],[Date Joined]])/365</f>
        <v>3.0273972602739727</v>
      </c>
      <c r="K57" s="23">
        <f ca="1">ROUNDUP(IF(Staff[[#This Row],[Tuneru]]&gt;2,3%,2%)*Staff[[#This Row],[Salary]],0)</f>
        <v>3447</v>
      </c>
      <c r="L57" s="23"/>
    </row>
    <row r="58" spans="2:12" x14ac:dyDescent="0.25">
      <c r="B58" s="8" t="s">
        <v>67</v>
      </c>
      <c r="C58" s="8" t="s">
        <v>15</v>
      </c>
      <c r="D58" s="8" t="s">
        <v>12</v>
      </c>
      <c r="E58">
        <v>30</v>
      </c>
      <c r="F58" s="9">
        <v>44850</v>
      </c>
      <c r="G58" s="23">
        <v>69710</v>
      </c>
      <c r="H58" t="s">
        <v>16</v>
      </c>
      <c r="I58" t="s">
        <v>212</v>
      </c>
      <c r="J58" s="12">
        <f ca="1">(TODAY()-Staff[[#This Row],[Date Joined]])/365</f>
        <v>0.93150684931506844</v>
      </c>
      <c r="K58" s="23">
        <f ca="1">ROUNDUP(IF(Staff[[#This Row],[Tuneru]]&gt;2,3%,2%)*Staff[[#This Row],[Salary]],0)</f>
        <v>1395</v>
      </c>
      <c r="L58" s="23"/>
    </row>
    <row r="59" spans="2:12" x14ac:dyDescent="0.25">
      <c r="B59" s="8" t="s">
        <v>94</v>
      </c>
      <c r="C59" s="8" t="s">
        <v>15</v>
      </c>
      <c r="D59" s="8" t="s">
        <v>21</v>
      </c>
      <c r="E59">
        <v>36</v>
      </c>
      <c r="F59" s="9">
        <v>44333</v>
      </c>
      <c r="G59" s="23">
        <v>71380</v>
      </c>
      <c r="H59" t="s">
        <v>16</v>
      </c>
      <c r="I59" t="s">
        <v>212</v>
      </c>
      <c r="J59" s="12">
        <f ca="1">(TODAY()-Staff[[#This Row],[Date Joined]])/365</f>
        <v>2.3479452054794518</v>
      </c>
      <c r="K59" s="23">
        <f ca="1">ROUNDUP(IF(Staff[[#This Row],[Tuneru]]&gt;2,3%,2%)*Staff[[#This Row],[Salary]],0)</f>
        <v>2142</v>
      </c>
      <c r="L59" s="23"/>
    </row>
    <row r="60" spans="2:12" x14ac:dyDescent="0.25">
      <c r="B60" s="8" t="s">
        <v>33</v>
      </c>
      <c r="C60" s="8" t="s">
        <v>8</v>
      </c>
      <c r="D60" s="8" t="s">
        <v>19</v>
      </c>
      <c r="E60">
        <v>38</v>
      </c>
      <c r="F60" s="9">
        <v>44377</v>
      </c>
      <c r="G60" s="23">
        <v>109160</v>
      </c>
      <c r="H60" t="s">
        <v>10</v>
      </c>
      <c r="I60" t="s">
        <v>212</v>
      </c>
      <c r="J60" s="12">
        <f ca="1">(TODAY()-Staff[[#This Row],[Date Joined]])/365</f>
        <v>2.2273972602739724</v>
      </c>
      <c r="K60" s="23">
        <f ca="1">ROUNDUP(IF(Staff[[#This Row],[Tuneru]]&gt;2,3%,2%)*Staff[[#This Row],[Salary]],0)</f>
        <v>3275</v>
      </c>
      <c r="L60" s="23"/>
    </row>
    <row r="61" spans="2:12" x14ac:dyDescent="0.25">
      <c r="B61" s="8" t="s">
        <v>98</v>
      </c>
      <c r="C61" s="8" t="s">
        <v>15</v>
      </c>
      <c r="D61" s="8" t="s">
        <v>9</v>
      </c>
      <c r="E61">
        <v>27</v>
      </c>
      <c r="F61" s="9">
        <v>44609</v>
      </c>
      <c r="G61" s="23">
        <v>113280</v>
      </c>
      <c r="H61" t="s">
        <v>42</v>
      </c>
      <c r="I61" t="s">
        <v>212</v>
      </c>
      <c r="J61" s="12">
        <f ca="1">(TODAY()-Staff[[#This Row],[Date Joined]])/365</f>
        <v>1.5917808219178082</v>
      </c>
      <c r="K61" s="23">
        <f ca="1">ROUNDUP(IF(Staff[[#This Row],[Tuneru]]&gt;2,3%,2%)*Staff[[#This Row],[Salary]],0)</f>
        <v>2266</v>
      </c>
      <c r="L61" s="23"/>
    </row>
    <row r="62" spans="2:12" x14ac:dyDescent="0.25">
      <c r="B62" s="8" t="s">
        <v>25</v>
      </c>
      <c r="C62" s="8" t="s">
        <v>15</v>
      </c>
      <c r="D62" s="8" t="s">
        <v>12</v>
      </c>
      <c r="E62">
        <v>30</v>
      </c>
      <c r="F62" s="9">
        <v>44273</v>
      </c>
      <c r="G62" s="23">
        <v>69120</v>
      </c>
      <c r="H62" t="s">
        <v>16</v>
      </c>
      <c r="I62" t="s">
        <v>212</v>
      </c>
      <c r="J62" s="12">
        <f ca="1">(TODAY()-Staff[[#This Row],[Date Joined]])/365</f>
        <v>2.5123287671232877</v>
      </c>
      <c r="K62" s="23">
        <f ca="1">ROUNDUP(IF(Staff[[#This Row],[Tuneru]]&gt;2,3%,2%)*Staff[[#This Row],[Salary]],0)</f>
        <v>2074</v>
      </c>
      <c r="L62" s="23"/>
    </row>
    <row r="63" spans="2:12" x14ac:dyDescent="0.25">
      <c r="B63" s="8" t="s">
        <v>55</v>
      </c>
      <c r="C63" s="8" t="s">
        <v>8</v>
      </c>
      <c r="D63" s="8" t="s">
        <v>56</v>
      </c>
      <c r="E63">
        <v>37</v>
      </c>
      <c r="F63" s="9">
        <v>44451</v>
      </c>
      <c r="G63" s="23">
        <v>118100</v>
      </c>
      <c r="H63" t="s">
        <v>16</v>
      </c>
      <c r="I63" t="s">
        <v>212</v>
      </c>
      <c r="J63" s="12">
        <f ca="1">(TODAY()-Staff[[#This Row],[Date Joined]])/365</f>
        <v>2.0246575342465754</v>
      </c>
      <c r="K63" s="23">
        <f ca="1">ROUNDUP(IF(Staff[[#This Row],[Tuneru]]&gt;2,3%,2%)*Staff[[#This Row],[Salary]],0)</f>
        <v>3543</v>
      </c>
      <c r="L63" s="23"/>
    </row>
    <row r="64" spans="2:12" x14ac:dyDescent="0.25">
      <c r="B64" s="8" t="s">
        <v>62</v>
      </c>
      <c r="C64" s="8" t="s">
        <v>8</v>
      </c>
      <c r="D64" s="8" t="s">
        <v>9</v>
      </c>
      <c r="E64">
        <v>22</v>
      </c>
      <c r="F64" s="9">
        <v>44450</v>
      </c>
      <c r="G64" s="23">
        <v>76900</v>
      </c>
      <c r="H64" t="s">
        <v>13</v>
      </c>
      <c r="I64" t="s">
        <v>212</v>
      </c>
      <c r="J64" s="12">
        <f ca="1">(TODAY()-Staff[[#This Row],[Date Joined]])/365</f>
        <v>2.0273972602739727</v>
      </c>
      <c r="K64" s="23">
        <f ca="1">ROUNDUP(IF(Staff[[#This Row],[Tuneru]]&gt;2,3%,2%)*Staff[[#This Row],[Salary]],0)</f>
        <v>2307</v>
      </c>
      <c r="L64" s="23"/>
    </row>
    <row r="65" spans="2:12" x14ac:dyDescent="0.25">
      <c r="B65" s="8" t="s">
        <v>17</v>
      </c>
      <c r="C65" s="8" t="s">
        <v>8</v>
      </c>
      <c r="D65" s="8" t="s">
        <v>12</v>
      </c>
      <c r="E65">
        <v>43</v>
      </c>
      <c r="F65" s="9">
        <v>45045</v>
      </c>
      <c r="G65" s="23">
        <v>114870</v>
      </c>
      <c r="H65" t="s">
        <v>16</v>
      </c>
      <c r="I65" t="s">
        <v>212</v>
      </c>
      <c r="J65" s="12">
        <f ca="1">(TODAY()-Staff[[#This Row],[Date Joined]])/365</f>
        <v>0.39726027397260272</v>
      </c>
      <c r="K65" s="23">
        <f ca="1">ROUNDUP(IF(Staff[[#This Row],[Tuneru]]&gt;2,3%,2%)*Staff[[#This Row],[Salary]],0)</f>
        <v>2298</v>
      </c>
      <c r="L65" s="23"/>
    </row>
    <row r="66" spans="2:12" x14ac:dyDescent="0.25">
      <c r="B66" s="8" t="s">
        <v>52</v>
      </c>
      <c r="C66" s="8" t="s">
        <v>206</v>
      </c>
      <c r="D66" s="8" t="s">
        <v>12</v>
      </c>
      <c r="E66">
        <v>32</v>
      </c>
      <c r="F66" s="9">
        <v>44774</v>
      </c>
      <c r="G66" s="23">
        <v>91310</v>
      </c>
      <c r="H66" t="s">
        <v>16</v>
      </c>
      <c r="I66" t="s">
        <v>212</v>
      </c>
      <c r="J66" s="12">
        <f ca="1">(TODAY()-Staff[[#This Row],[Date Joined]])/365</f>
        <v>1.1397260273972603</v>
      </c>
      <c r="K66" s="23">
        <f ca="1">ROUNDUP(IF(Staff[[#This Row],[Tuneru]]&gt;2,3%,2%)*Staff[[#This Row],[Salary]],0)</f>
        <v>1827</v>
      </c>
      <c r="L66" s="23"/>
    </row>
    <row r="67" spans="2:12" x14ac:dyDescent="0.25">
      <c r="B67" s="8" t="s">
        <v>43</v>
      </c>
      <c r="C67" s="8" t="s">
        <v>8</v>
      </c>
      <c r="D67" s="8" t="s">
        <v>9</v>
      </c>
      <c r="E67">
        <v>28</v>
      </c>
      <c r="F67" s="9">
        <v>44486</v>
      </c>
      <c r="G67" s="23">
        <v>104770</v>
      </c>
      <c r="H67" t="s">
        <v>16</v>
      </c>
      <c r="I67" t="s">
        <v>212</v>
      </c>
      <c r="J67" s="12">
        <f ca="1">(TODAY()-Staff[[#This Row],[Date Joined]])/365</f>
        <v>1.9287671232876713</v>
      </c>
      <c r="K67" s="23">
        <f ca="1">ROUNDUP(IF(Staff[[#This Row],[Tuneru]]&gt;2,3%,2%)*Staff[[#This Row],[Salary]],0)</f>
        <v>2096</v>
      </c>
      <c r="L67" s="23"/>
    </row>
    <row r="68" spans="2:12" x14ac:dyDescent="0.25">
      <c r="B68" s="8" t="s">
        <v>89</v>
      </c>
      <c r="C68" s="8" t="s">
        <v>15</v>
      </c>
      <c r="D68" s="8" t="s">
        <v>19</v>
      </c>
      <c r="E68">
        <v>27</v>
      </c>
      <c r="F68" s="9">
        <v>44134</v>
      </c>
      <c r="G68" s="23">
        <v>54970</v>
      </c>
      <c r="H68" t="s">
        <v>16</v>
      </c>
      <c r="I68" t="s">
        <v>212</v>
      </c>
      <c r="J68" s="12">
        <f ca="1">(TODAY()-Staff[[#This Row],[Date Joined]])/365</f>
        <v>2.893150684931507</v>
      </c>
      <c r="K68" s="23">
        <f ca="1">ROUNDUP(IF(Staff[[#This Row],[Tuneru]]&gt;2,3%,2%)*Staff[[#This Row],[Salary]],0)</f>
        <v>1650</v>
      </c>
      <c r="L68" s="23"/>
    </row>
    <row r="69" spans="2:12" x14ac:dyDescent="0.25">
      <c r="B69" s="8" t="s">
        <v>11</v>
      </c>
      <c r="C69" s="8" t="s">
        <v>206</v>
      </c>
      <c r="D69" s="8" t="s">
        <v>12</v>
      </c>
      <c r="E69">
        <v>26</v>
      </c>
      <c r="F69" s="9">
        <v>44271</v>
      </c>
      <c r="G69" s="23">
        <v>90700</v>
      </c>
      <c r="H69" t="s">
        <v>13</v>
      </c>
      <c r="I69" t="s">
        <v>212</v>
      </c>
      <c r="J69" s="12">
        <f ca="1">(TODAY()-Staff[[#This Row],[Date Joined]])/365</f>
        <v>2.5178082191780824</v>
      </c>
      <c r="K69" s="23">
        <f ca="1">ROUNDUP(IF(Staff[[#This Row],[Tuneru]]&gt;2,3%,2%)*Staff[[#This Row],[Salary]],0)</f>
        <v>2721</v>
      </c>
      <c r="L69" s="23"/>
    </row>
    <row r="70" spans="2:12" x14ac:dyDescent="0.25">
      <c r="B70" s="8" t="s">
        <v>109</v>
      </c>
      <c r="C70" s="8" t="s">
        <v>8</v>
      </c>
      <c r="D70" s="8" t="s">
        <v>19</v>
      </c>
      <c r="E70">
        <v>38</v>
      </c>
      <c r="F70" s="9">
        <v>44329</v>
      </c>
      <c r="G70" s="23">
        <v>56870</v>
      </c>
      <c r="H70" t="s">
        <v>13</v>
      </c>
      <c r="I70" t="s">
        <v>212</v>
      </c>
      <c r="J70" s="12">
        <f ca="1">(TODAY()-Staff[[#This Row],[Date Joined]])/365</f>
        <v>2.3589041095890413</v>
      </c>
      <c r="K70" s="23">
        <f ca="1">ROUNDUP(IF(Staff[[#This Row],[Tuneru]]&gt;2,3%,2%)*Staff[[#This Row],[Salary]],0)</f>
        <v>1707</v>
      </c>
      <c r="L70" s="23"/>
    </row>
    <row r="71" spans="2:12" x14ac:dyDescent="0.25">
      <c r="B71" s="8" t="s">
        <v>77</v>
      </c>
      <c r="C71" s="8" t="s">
        <v>8</v>
      </c>
      <c r="D71" s="8" t="s">
        <v>19</v>
      </c>
      <c r="E71">
        <v>25</v>
      </c>
      <c r="F71" s="9">
        <v>44205</v>
      </c>
      <c r="G71" s="23">
        <v>92700</v>
      </c>
      <c r="H71" t="s">
        <v>16</v>
      </c>
      <c r="I71" t="s">
        <v>212</v>
      </c>
      <c r="J71" s="12">
        <f ca="1">(TODAY()-Staff[[#This Row],[Date Joined]])/365</f>
        <v>2.6986301369863015</v>
      </c>
      <c r="K71" s="23">
        <f ca="1">ROUNDUP(IF(Staff[[#This Row],[Tuneru]]&gt;2,3%,2%)*Staff[[#This Row],[Salary]],0)</f>
        <v>2781</v>
      </c>
      <c r="L71" s="23"/>
    </row>
    <row r="72" spans="2:12" x14ac:dyDescent="0.25">
      <c r="B72" s="8" t="s">
        <v>32</v>
      </c>
      <c r="C72" s="8" t="s">
        <v>8</v>
      </c>
      <c r="D72" s="8" t="s">
        <v>21</v>
      </c>
      <c r="E72">
        <v>21</v>
      </c>
      <c r="F72" s="9">
        <v>44317</v>
      </c>
      <c r="G72" s="23">
        <v>65920</v>
      </c>
      <c r="H72" t="s">
        <v>16</v>
      </c>
      <c r="I72" t="s">
        <v>212</v>
      </c>
      <c r="J72" s="12">
        <f ca="1">(TODAY()-Staff[[#This Row],[Date Joined]])/365</f>
        <v>2.3917808219178083</v>
      </c>
      <c r="K72" s="23">
        <f ca="1">ROUNDUP(IF(Staff[[#This Row],[Tuneru]]&gt;2,3%,2%)*Staff[[#This Row],[Salary]],0)</f>
        <v>1978</v>
      </c>
      <c r="L72" s="23"/>
    </row>
    <row r="73" spans="2:12" x14ac:dyDescent="0.25">
      <c r="B73" s="8" t="s">
        <v>59</v>
      </c>
      <c r="C73" s="8" t="s">
        <v>15</v>
      </c>
      <c r="D73" s="8" t="s">
        <v>9</v>
      </c>
      <c r="E73">
        <v>26</v>
      </c>
      <c r="F73" s="9">
        <v>44225</v>
      </c>
      <c r="G73" s="23">
        <v>47360</v>
      </c>
      <c r="H73" t="s">
        <v>16</v>
      </c>
      <c r="I73" t="s">
        <v>212</v>
      </c>
      <c r="J73" s="12">
        <f ca="1">(TODAY()-Staff[[#This Row],[Date Joined]])/365</f>
        <v>2.6438356164383561</v>
      </c>
      <c r="K73" s="23">
        <f ca="1">ROUNDUP(IF(Staff[[#This Row],[Tuneru]]&gt;2,3%,2%)*Staff[[#This Row],[Salary]],0)</f>
        <v>1421</v>
      </c>
      <c r="L73" s="23"/>
    </row>
    <row r="74" spans="2:12" x14ac:dyDescent="0.25">
      <c r="B74" s="8" t="s">
        <v>37</v>
      </c>
      <c r="C74" s="8" t="s">
        <v>15</v>
      </c>
      <c r="D74" s="8" t="s">
        <v>9</v>
      </c>
      <c r="E74">
        <v>30</v>
      </c>
      <c r="F74" s="9">
        <v>44666</v>
      </c>
      <c r="G74" s="23">
        <v>60570</v>
      </c>
      <c r="H74" t="s">
        <v>16</v>
      </c>
      <c r="I74" t="s">
        <v>212</v>
      </c>
      <c r="J74" s="12">
        <f ca="1">(TODAY()-Staff[[#This Row],[Date Joined]])/365</f>
        <v>1.4356164383561645</v>
      </c>
      <c r="K74" s="23">
        <f ca="1">ROUNDUP(IF(Staff[[#This Row],[Tuneru]]&gt;2,3%,2%)*Staff[[#This Row],[Salary]],0)</f>
        <v>1212</v>
      </c>
      <c r="L74" s="23"/>
    </row>
    <row r="75" spans="2:12" x14ac:dyDescent="0.25">
      <c r="B75" s="8" t="s">
        <v>96</v>
      </c>
      <c r="C75" s="8" t="s">
        <v>8</v>
      </c>
      <c r="D75" s="8" t="s">
        <v>9</v>
      </c>
      <c r="E75">
        <v>28</v>
      </c>
      <c r="F75" s="9">
        <v>44649</v>
      </c>
      <c r="G75" s="23">
        <v>104120</v>
      </c>
      <c r="H75" t="s">
        <v>16</v>
      </c>
      <c r="I75" t="s">
        <v>212</v>
      </c>
      <c r="J75" s="12">
        <f ca="1">(TODAY()-Staff[[#This Row],[Date Joined]])/365</f>
        <v>1.4821917808219178</v>
      </c>
      <c r="K75" s="23">
        <f ca="1">ROUNDUP(IF(Staff[[#This Row],[Tuneru]]&gt;2,3%,2%)*Staff[[#This Row],[Salary]],0)</f>
        <v>2083</v>
      </c>
      <c r="L75" s="23"/>
    </row>
    <row r="76" spans="2:12" x14ac:dyDescent="0.25">
      <c r="B76" s="8" t="s">
        <v>23</v>
      </c>
      <c r="C76" s="8" t="s">
        <v>15</v>
      </c>
      <c r="D76" s="8" t="s">
        <v>12</v>
      </c>
      <c r="E76">
        <v>37</v>
      </c>
      <c r="F76" s="9">
        <v>44338</v>
      </c>
      <c r="G76" s="23">
        <v>88050</v>
      </c>
      <c r="H76" t="s">
        <v>24</v>
      </c>
      <c r="I76" t="s">
        <v>212</v>
      </c>
      <c r="J76" s="12">
        <f ca="1">(TODAY()-Staff[[#This Row],[Date Joined]])/365</f>
        <v>2.3342465753424659</v>
      </c>
      <c r="K76" s="23">
        <f ca="1">ROUNDUP(IF(Staff[[#This Row],[Tuneru]]&gt;2,3%,2%)*Staff[[#This Row],[Salary]],0)</f>
        <v>2642</v>
      </c>
      <c r="L76" s="23"/>
    </row>
    <row r="77" spans="2:12" x14ac:dyDescent="0.25">
      <c r="B77" s="8" t="s">
        <v>103</v>
      </c>
      <c r="C77" s="8" t="s">
        <v>15</v>
      </c>
      <c r="D77" s="8" t="s">
        <v>12</v>
      </c>
      <c r="E77">
        <v>24</v>
      </c>
      <c r="F77" s="9">
        <v>44686</v>
      </c>
      <c r="G77" s="23">
        <v>100420</v>
      </c>
      <c r="H77" t="s">
        <v>16</v>
      </c>
      <c r="I77" t="s">
        <v>212</v>
      </c>
      <c r="J77" s="12">
        <f ca="1">(TODAY()-Staff[[#This Row],[Date Joined]])/365</f>
        <v>1.3808219178082193</v>
      </c>
      <c r="K77" s="23">
        <f ca="1">ROUNDUP(IF(Staff[[#This Row],[Tuneru]]&gt;2,3%,2%)*Staff[[#This Row],[Salary]],0)</f>
        <v>2009</v>
      </c>
      <c r="L77" s="23"/>
    </row>
    <row r="78" spans="2:12" x14ac:dyDescent="0.25">
      <c r="B78" s="8" t="s">
        <v>54</v>
      </c>
      <c r="C78" s="8" t="s">
        <v>8</v>
      </c>
      <c r="D78" s="8" t="s">
        <v>9</v>
      </c>
      <c r="E78">
        <v>30</v>
      </c>
      <c r="F78" s="9">
        <v>44850</v>
      </c>
      <c r="G78" s="23">
        <v>114180</v>
      </c>
      <c r="H78" t="s">
        <v>16</v>
      </c>
      <c r="I78" t="s">
        <v>212</v>
      </c>
      <c r="J78" s="12">
        <f ca="1">(TODAY()-Staff[[#This Row],[Date Joined]])/365</f>
        <v>0.93150684931506844</v>
      </c>
      <c r="K78" s="23">
        <f ca="1">ROUNDUP(IF(Staff[[#This Row],[Tuneru]]&gt;2,3%,2%)*Staff[[#This Row],[Salary]],0)</f>
        <v>2284</v>
      </c>
      <c r="L78" s="23"/>
    </row>
    <row r="79" spans="2:12" x14ac:dyDescent="0.25">
      <c r="B79" s="8" t="s">
        <v>86</v>
      </c>
      <c r="C79" s="8" t="s">
        <v>8</v>
      </c>
      <c r="D79" s="8" t="s">
        <v>12</v>
      </c>
      <c r="E79">
        <v>21</v>
      </c>
      <c r="F79" s="9">
        <v>44678</v>
      </c>
      <c r="G79" s="23">
        <v>33920</v>
      </c>
      <c r="H79" t="s">
        <v>16</v>
      </c>
      <c r="I79" t="s">
        <v>212</v>
      </c>
      <c r="J79" s="12">
        <f ca="1">(TODAY()-Staff[[#This Row],[Date Joined]])/365</f>
        <v>1.4027397260273973</v>
      </c>
      <c r="K79" s="23">
        <f ca="1">ROUNDUP(IF(Staff[[#This Row],[Tuneru]]&gt;2,3%,2%)*Staff[[#This Row],[Salary]],0)</f>
        <v>679</v>
      </c>
      <c r="L79" s="23"/>
    </row>
    <row r="80" spans="2:12" x14ac:dyDescent="0.25">
      <c r="B80" s="8" t="s">
        <v>69</v>
      </c>
      <c r="C80" s="8" t="s">
        <v>15</v>
      </c>
      <c r="D80" s="8" t="s">
        <v>9</v>
      </c>
      <c r="E80">
        <v>23</v>
      </c>
      <c r="F80" s="9">
        <v>44440</v>
      </c>
      <c r="G80" s="23">
        <v>106460</v>
      </c>
      <c r="H80" t="s">
        <v>16</v>
      </c>
      <c r="I80" t="s">
        <v>212</v>
      </c>
      <c r="J80" s="12">
        <f ca="1">(TODAY()-Staff[[#This Row],[Date Joined]])/365</f>
        <v>2.0547945205479454</v>
      </c>
      <c r="K80" s="23">
        <f ca="1">ROUNDUP(IF(Staff[[#This Row],[Tuneru]]&gt;2,3%,2%)*Staff[[#This Row],[Salary]],0)</f>
        <v>3194</v>
      </c>
      <c r="L80" s="23"/>
    </row>
    <row r="81" spans="2:12" x14ac:dyDescent="0.25">
      <c r="B81" s="8" t="s">
        <v>57</v>
      </c>
      <c r="C81" s="8" t="s">
        <v>15</v>
      </c>
      <c r="D81" s="8" t="s">
        <v>9</v>
      </c>
      <c r="E81">
        <v>35</v>
      </c>
      <c r="F81" s="9">
        <v>44727</v>
      </c>
      <c r="G81" s="23">
        <v>40400</v>
      </c>
      <c r="H81" t="s">
        <v>16</v>
      </c>
      <c r="I81" t="s">
        <v>212</v>
      </c>
      <c r="J81" s="12">
        <f ca="1">(TODAY()-Staff[[#This Row],[Date Joined]])/365</f>
        <v>1.2684931506849315</v>
      </c>
      <c r="K81" s="23">
        <f ca="1">ROUNDUP(IF(Staff[[#This Row],[Tuneru]]&gt;2,3%,2%)*Staff[[#This Row],[Salary]],0)</f>
        <v>808</v>
      </c>
      <c r="L81" s="23"/>
    </row>
    <row r="82" spans="2:12" x14ac:dyDescent="0.25">
      <c r="B82" s="8" t="s">
        <v>68</v>
      </c>
      <c r="C82" s="8" t="s">
        <v>15</v>
      </c>
      <c r="D82" s="8" t="s">
        <v>21</v>
      </c>
      <c r="E82">
        <v>27</v>
      </c>
      <c r="F82" s="9">
        <v>44236</v>
      </c>
      <c r="G82" s="23">
        <v>91650</v>
      </c>
      <c r="H82" t="s">
        <v>13</v>
      </c>
      <c r="I82" t="s">
        <v>212</v>
      </c>
      <c r="J82" s="12">
        <f ca="1">(TODAY()-Staff[[#This Row],[Date Joined]])/365</f>
        <v>2.6136986301369864</v>
      </c>
      <c r="K82" s="23">
        <f ca="1">ROUNDUP(IF(Staff[[#This Row],[Tuneru]]&gt;2,3%,2%)*Staff[[#This Row],[Salary]],0)</f>
        <v>2750</v>
      </c>
      <c r="L82" s="23"/>
    </row>
    <row r="83" spans="2:12" x14ac:dyDescent="0.25">
      <c r="B83" s="8" t="s">
        <v>99</v>
      </c>
      <c r="C83" s="8" t="s">
        <v>15</v>
      </c>
      <c r="D83" s="8" t="s">
        <v>19</v>
      </c>
      <c r="E83">
        <v>43</v>
      </c>
      <c r="F83" s="9">
        <v>44620</v>
      </c>
      <c r="G83" s="23">
        <v>36040</v>
      </c>
      <c r="H83" t="s">
        <v>16</v>
      </c>
      <c r="I83" t="s">
        <v>212</v>
      </c>
      <c r="J83" s="12">
        <f ca="1">(TODAY()-Staff[[#This Row],[Date Joined]])/365</f>
        <v>1.5616438356164384</v>
      </c>
      <c r="K83" s="23">
        <f ca="1">ROUNDUP(IF(Staff[[#This Row],[Tuneru]]&gt;2,3%,2%)*Staff[[#This Row],[Salary]],0)</f>
        <v>721</v>
      </c>
      <c r="L83" s="23"/>
    </row>
    <row r="84" spans="2:12" x14ac:dyDescent="0.25">
      <c r="B84" s="8" t="s">
        <v>101</v>
      </c>
      <c r="C84" s="8" t="s">
        <v>8</v>
      </c>
      <c r="D84" s="8" t="s">
        <v>12</v>
      </c>
      <c r="E84">
        <v>40</v>
      </c>
      <c r="F84" s="9">
        <v>44381</v>
      </c>
      <c r="G84" s="23">
        <v>104410</v>
      </c>
      <c r="H84" t="s">
        <v>16</v>
      </c>
      <c r="I84" t="s">
        <v>212</v>
      </c>
      <c r="J84" s="12">
        <f ca="1">(TODAY()-Staff[[#This Row],[Date Joined]])/365</f>
        <v>2.2164383561643834</v>
      </c>
      <c r="K84" s="23">
        <f ca="1">ROUNDUP(IF(Staff[[#This Row],[Tuneru]]&gt;2,3%,2%)*Staff[[#This Row],[Salary]],0)</f>
        <v>3133</v>
      </c>
      <c r="L84" s="23"/>
    </row>
    <row r="85" spans="2:12" x14ac:dyDescent="0.25">
      <c r="B85" s="8" t="s">
        <v>85</v>
      </c>
      <c r="C85" s="8" t="s">
        <v>15</v>
      </c>
      <c r="D85" s="8" t="s">
        <v>21</v>
      </c>
      <c r="E85">
        <v>30</v>
      </c>
      <c r="F85" s="9">
        <v>44606</v>
      </c>
      <c r="G85" s="23">
        <v>96800</v>
      </c>
      <c r="H85" t="s">
        <v>16</v>
      </c>
      <c r="I85" t="s">
        <v>212</v>
      </c>
      <c r="J85" s="12">
        <f ca="1">(TODAY()-Staff[[#This Row],[Date Joined]])/365</f>
        <v>1.6</v>
      </c>
      <c r="K85" s="23">
        <f ca="1">ROUNDUP(IF(Staff[[#This Row],[Tuneru]]&gt;2,3%,2%)*Staff[[#This Row],[Salary]],0)</f>
        <v>1936</v>
      </c>
      <c r="L85" s="23"/>
    </row>
    <row r="86" spans="2:12" x14ac:dyDescent="0.25">
      <c r="B86" s="8" t="s">
        <v>28</v>
      </c>
      <c r="C86" s="8" t="s">
        <v>8</v>
      </c>
      <c r="D86" s="8" t="s">
        <v>21</v>
      </c>
      <c r="E86">
        <v>34</v>
      </c>
      <c r="F86" s="9">
        <v>44459</v>
      </c>
      <c r="G86" s="23">
        <v>85000</v>
      </c>
      <c r="H86" t="s">
        <v>16</v>
      </c>
      <c r="I86" t="s">
        <v>212</v>
      </c>
      <c r="J86" s="12">
        <f ca="1">(TODAY()-Staff[[#This Row],[Date Joined]])/365</f>
        <v>2.0027397260273974</v>
      </c>
      <c r="K86" s="23">
        <f ca="1">ROUNDUP(IF(Staff[[#This Row],[Tuneru]]&gt;2,3%,2%)*Staff[[#This Row],[Salary]],0)</f>
        <v>2550</v>
      </c>
      <c r="L86" s="23"/>
    </row>
    <row r="87" spans="2:12" x14ac:dyDescent="0.25">
      <c r="B87" s="8" t="s">
        <v>80</v>
      </c>
      <c r="C87" s="8" t="s">
        <v>15</v>
      </c>
      <c r="D87" s="8" t="s">
        <v>19</v>
      </c>
      <c r="E87">
        <v>28</v>
      </c>
      <c r="F87" s="9">
        <v>44820</v>
      </c>
      <c r="G87" s="23">
        <v>43510</v>
      </c>
      <c r="H87" t="s">
        <v>42</v>
      </c>
      <c r="I87" t="s">
        <v>212</v>
      </c>
      <c r="J87" s="12">
        <f ca="1">(TODAY()-Staff[[#This Row],[Date Joined]])/365</f>
        <v>1.0136986301369864</v>
      </c>
      <c r="K87" s="23">
        <f ca="1">ROUNDUP(IF(Staff[[#This Row],[Tuneru]]&gt;2,3%,2%)*Staff[[#This Row],[Salary]],0)</f>
        <v>871</v>
      </c>
      <c r="L87" s="23"/>
    </row>
    <row r="88" spans="2:12" x14ac:dyDescent="0.25">
      <c r="B88" s="8" t="s">
        <v>79</v>
      </c>
      <c r="C88" s="8" t="s">
        <v>15</v>
      </c>
      <c r="D88" s="8" t="s">
        <v>21</v>
      </c>
      <c r="E88">
        <v>33</v>
      </c>
      <c r="F88" s="9">
        <v>44243</v>
      </c>
      <c r="G88" s="23">
        <v>59430</v>
      </c>
      <c r="H88" t="s">
        <v>16</v>
      </c>
      <c r="I88" t="s">
        <v>212</v>
      </c>
      <c r="J88" s="12">
        <f ca="1">(TODAY()-Staff[[#This Row],[Date Joined]])/365</f>
        <v>2.5945205479452054</v>
      </c>
      <c r="K88" s="23">
        <f ca="1">ROUNDUP(IF(Staff[[#This Row],[Tuneru]]&gt;2,3%,2%)*Staff[[#This Row],[Salary]],0)</f>
        <v>1783</v>
      </c>
      <c r="L88" s="23"/>
    </row>
    <row r="89" spans="2:12" x14ac:dyDescent="0.25">
      <c r="B89" s="8" t="s">
        <v>93</v>
      </c>
      <c r="C89" s="8" t="s">
        <v>8</v>
      </c>
      <c r="D89" s="8" t="s">
        <v>21</v>
      </c>
      <c r="E89">
        <v>33</v>
      </c>
      <c r="F89" s="9">
        <v>44067</v>
      </c>
      <c r="G89" s="23">
        <v>65360</v>
      </c>
      <c r="H89" t="s">
        <v>16</v>
      </c>
      <c r="I89" t="s">
        <v>212</v>
      </c>
      <c r="J89" s="12">
        <f ca="1">(TODAY()-Staff[[#This Row],[Date Joined]])/365</f>
        <v>3.0767123287671234</v>
      </c>
      <c r="K89" s="23">
        <f ca="1">ROUNDUP(IF(Staff[[#This Row],[Tuneru]]&gt;2,3%,2%)*Staff[[#This Row],[Salary]],0)</f>
        <v>1961</v>
      </c>
      <c r="L89" s="23"/>
    </row>
    <row r="90" spans="2:12" x14ac:dyDescent="0.25">
      <c r="B90" s="8" t="s">
        <v>66</v>
      </c>
      <c r="C90" s="8" t="s">
        <v>8</v>
      </c>
      <c r="D90" s="8" t="s">
        <v>9</v>
      </c>
      <c r="E90">
        <v>32</v>
      </c>
      <c r="F90" s="9">
        <v>44611</v>
      </c>
      <c r="G90" s="23">
        <v>41570</v>
      </c>
      <c r="H90" t="s">
        <v>16</v>
      </c>
      <c r="I90" t="s">
        <v>212</v>
      </c>
      <c r="J90" s="12">
        <f ca="1">(TODAY()-Staff[[#This Row],[Date Joined]])/365</f>
        <v>1.5863013698630137</v>
      </c>
      <c r="K90" s="23">
        <f ca="1">ROUNDUP(IF(Staff[[#This Row],[Tuneru]]&gt;2,3%,2%)*Staff[[#This Row],[Salary]],0)</f>
        <v>832</v>
      </c>
      <c r="L90" s="23"/>
    </row>
    <row r="91" spans="2:12" x14ac:dyDescent="0.25">
      <c r="B91" s="8" t="s">
        <v>95</v>
      </c>
      <c r="C91" s="8" t="s">
        <v>8</v>
      </c>
      <c r="D91" s="8" t="s">
        <v>12</v>
      </c>
      <c r="E91">
        <v>33</v>
      </c>
      <c r="F91" s="9">
        <v>44312</v>
      </c>
      <c r="G91" s="23">
        <v>75280</v>
      </c>
      <c r="H91" t="s">
        <v>16</v>
      </c>
      <c r="I91" t="s">
        <v>212</v>
      </c>
      <c r="J91" s="12">
        <f ca="1">(TODAY()-Staff[[#This Row],[Date Joined]])/365</f>
        <v>2.4054794520547946</v>
      </c>
      <c r="K91" s="23">
        <f ca="1">ROUNDUP(IF(Staff[[#This Row],[Tuneru]]&gt;2,3%,2%)*Staff[[#This Row],[Salary]],0)</f>
        <v>2259</v>
      </c>
      <c r="L91" s="23"/>
    </row>
    <row r="92" spans="2:12" x14ac:dyDescent="0.25">
      <c r="B92" s="8" t="s">
        <v>18</v>
      </c>
      <c r="C92" s="8" t="s">
        <v>15</v>
      </c>
      <c r="D92" s="8" t="s">
        <v>19</v>
      </c>
      <c r="E92">
        <v>33</v>
      </c>
      <c r="F92" s="9">
        <v>44385</v>
      </c>
      <c r="G92" s="23">
        <v>74550</v>
      </c>
      <c r="H92" t="s">
        <v>16</v>
      </c>
      <c r="I92" t="s">
        <v>212</v>
      </c>
      <c r="J92" s="12">
        <f ca="1">(TODAY()-Staff[[#This Row],[Date Joined]])/365</f>
        <v>2.2054794520547945</v>
      </c>
      <c r="K92" s="23">
        <f ca="1">ROUNDUP(IF(Staff[[#This Row],[Tuneru]]&gt;2,3%,2%)*Staff[[#This Row],[Salary]],0)</f>
        <v>2237</v>
      </c>
      <c r="L92" s="23"/>
    </row>
    <row r="93" spans="2:12" x14ac:dyDescent="0.25">
      <c r="B93" s="8" t="s">
        <v>45</v>
      </c>
      <c r="C93" s="8" t="s">
        <v>15</v>
      </c>
      <c r="D93" s="8" t="s">
        <v>9</v>
      </c>
      <c r="E93">
        <v>30</v>
      </c>
      <c r="F93" s="9">
        <v>44701</v>
      </c>
      <c r="G93" s="23">
        <v>67950</v>
      </c>
      <c r="H93" t="s">
        <v>16</v>
      </c>
      <c r="I93" t="s">
        <v>212</v>
      </c>
      <c r="J93" s="12">
        <f ca="1">(TODAY()-Staff[[#This Row],[Date Joined]])/365</f>
        <v>1.3397260273972602</v>
      </c>
      <c r="K93" s="23">
        <f ca="1">ROUNDUP(IF(Staff[[#This Row],[Tuneru]]&gt;2,3%,2%)*Staff[[#This Row],[Salary]],0)</f>
        <v>1359</v>
      </c>
      <c r="L93" s="23"/>
    </row>
    <row r="94" spans="2:12" x14ac:dyDescent="0.25">
      <c r="B94" s="8" t="s">
        <v>90</v>
      </c>
      <c r="C94" s="8" t="s">
        <v>15</v>
      </c>
      <c r="D94" s="8" t="s">
        <v>21</v>
      </c>
      <c r="E94">
        <v>42</v>
      </c>
      <c r="F94" s="9">
        <v>44731</v>
      </c>
      <c r="G94" s="23">
        <v>70270</v>
      </c>
      <c r="H94" t="s">
        <v>24</v>
      </c>
      <c r="I94" t="s">
        <v>212</v>
      </c>
      <c r="J94" s="12">
        <f ca="1">(TODAY()-Staff[[#This Row],[Date Joined]])/365</f>
        <v>1.2575342465753425</v>
      </c>
      <c r="K94" s="23">
        <f ca="1">ROUNDUP(IF(Staff[[#This Row],[Tuneru]]&gt;2,3%,2%)*Staff[[#This Row],[Salary]],0)</f>
        <v>1406</v>
      </c>
      <c r="L94" s="23"/>
    </row>
    <row r="95" spans="2:12" x14ac:dyDescent="0.25">
      <c r="B95" s="8" t="s">
        <v>46</v>
      </c>
      <c r="C95" s="8" t="s">
        <v>15</v>
      </c>
      <c r="D95" s="8" t="s">
        <v>9</v>
      </c>
      <c r="E95">
        <v>26</v>
      </c>
      <c r="F95" s="9">
        <v>44411</v>
      </c>
      <c r="G95" s="23">
        <v>53540</v>
      </c>
      <c r="H95" t="s">
        <v>16</v>
      </c>
      <c r="I95" t="s">
        <v>212</v>
      </c>
      <c r="J95" s="12">
        <f ca="1">(TODAY()-Staff[[#This Row],[Date Joined]])/365</f>
        <v>2.1342465753424658</v>
      </c>
      <c r="K95" s="23">
        <f ca="1">ROUNDUP(IF(Staff[[#This Row],[Tuneru]]&gt;2,3%,2%)*Staff[[#This Row],[Salary]],0)</f>
        <v>1607</v>
      </c>
      <c r="L95" s="23"/>
    </row>
    <row r="96" spans="2:12" x14ac:dyDescent="0.25">
      <c r="B96" s="8" t="s">
        <v>156</v>
      </c>
      <c r="C96" s="8" t="s">
        <v>15</v>
      </c>
      <c r="D96" s="8" t="s">
        <v>12</v>
      </c>
      <c r="E96">
        <v>20</v>
      </c>
      <c r="F96" s="9">
        <v>44122</v>
      </c>
      <c r="G96" s="23">
        <v>112650</v>
      </c>
      <c r="H96" t="s">
        <v>16</v>
      </c>
      <c r="I96" t="s">
        <v>211</v>
      </c>
      <c r="J96" s="12">
        <f ca="1">(TODAY()-Staff[[#This Row],[Date Joined]])/365</f>
        <v>2.9260273972602739</v>
      </c>
      <c r="K96" s="23">
        <f ca="1">ROUNDUP(IF(Staff[[#This Row],[Tuneru]]&gt;2,3%,2%)*Staff[[#This Row],[Salary]],0)</f>
        <v>3380</v>
      </c>
      <c r="L96" s="23"/>
    </row>
    <row r="97" spans="2:12" x14ac:dyDescent="0.25">
      <c r="B97" s="8" t="s">
        <v>176</v>
      </c>
      <c r="C97" s="8" t="s">
        <v>8</v>
      </c>
      <c r="D97" s="8" t="s">
        <v>12</v>
      </c>
      <c r="E97">
        <v>32</v>
      </c>
      <c r="F97" s="9">
        <v>44293</v>
      </c>
      <c r="G97" s="23">
        <v>43840</v>
      </c>
      <c r="H97" t="s">
        <v>13</v>
      </c>
      <c r="I97" t="s">
        <v>211</v>
      </c>
      <c r="J97" s="12">
        <f ca="1">(TODAY()-Staff[[#This Row],[Date Joined]])/365</f>
        <v>2.4575342465753423</v>
      </c>
      <c r="K97" s="23">
        <f ca="1">ROUNDUP(IF(Staff[[#This Row],[Tuneru]]&gt;2,3%,2%)*Staff[[#This Row],[Salary]],0)</f>
        <v>1316</v>
      </c>
      <c r="L97" s="23"/>
    </row>
    <row r="98" spans="2:12" x14ac:dyDescent="0.25">
      <c r="B98" s="8" t="s">
        <v>143</v>
      </c>
      <c r="C98" s="8" t="s">
        <v>15</v>
      </c>
      <c r="D98" s="8" t="s">
        <v>9</v>
      </c>
      <c r="E98">
        <v>31</v>
      </c>
      <c r="F98" s="9">
        <v>44663</v>
      </c>
      <c r="G98" s="23">
        <v>103550</v>
      </c>
      <c r="H98" t="s">
        <v>16</v>
      </c>
      <c r="I98" t="s">
        <v>211</v>
      </c>
      <c r="J98" s="12">
        <f ca="1">(TODAY()-Staff[[#This Row],[Date Joined]])/365</f>
        <v>1.4438356164383561</v>
      </c>
      <c r="K98" s="23">
        <f ca="1">ROUNDUP(IF(Staff[[#This Row],[Tuneru]]&gt;2,3%,2%)*Staff[[#This Row],[Salary]],0)</f>
        <v>2071</v>
      </c>
      <c r="L98" s="23"/>
    </row>
    <row r="99" spans="2:12" x14ac:dyDescent="0.25">
      <c r="B99" s="8" t="s">
        <v>201</v>
      </c>
      <c r="C99" s="8" t="s">
        <v>8</v>
      </c>
      <c r="D99" s="8" t="s">
        <v>56</v>
      </c>
      <c r="E99">
        <v>32</v>
      </c>
      <c r="F99" s="9">
        <v>44339</v>
      </c>
      <c r="G99" s="23">
        <v>45510</v>
      </c>
      <c r="H99" t="s">
        <v>16</v>
      </c>
      <c r="I99" t="s">
        <v>211</v>
      </c>
      <c r="J99" s="12">
        <f ca="1">(TODAY()-Staff[[#This Row],[Date Joined]])/365</f>
        <v>2.3315068493150686</v>
      </c>
      <c r="K99" s="23">
        <f ca="1">ROUNDUP(IF(Staff[[#This Row],[Tuneru]]&gt;2,3%,2%)*Staff[[#This Row],[Salary]],0)</f>
        <v>1366</v>
      </c>
      <c r="L99" s="23"/>
    </row>
    <row r="100" spans="2:12" x14ac:dyDescent="0.25">
      <c r="B100" s="8" t="s">
        <v>142</v>
      </c>
      <c r="C100" s="8" t="s">
        <v>206</v>
      </c>
      <c r="D100" s="8" t="s">
        <v>21</v>
      </c>
      <c r="E100">
        <v>37</v>
      </c>
      <c r="F100" s="9">
        <v>44085</v>
      </c>
      <c r="G100" s="23">
        <v>115440</v>
      </c>
      <c r="H100" t="s">
        <v>24</v>
      </c>
      <c r="I100" t="s">
        <v>211</v>
      </c>
      <c r="J100" s="12">
        <f ca="1">(TODAY()-Staff[[#This Row],[Date Joined]])/365</f>
        <v>3.0273972602739727</v>
      </c>
      <c r="K100" s="23">
        <f ca="1">ROUNDUP(IF(Staff[[#This Row],[Tuneru]]&gt;2,3%,2%)*Staff[[#This Row],[Salary]],0)</f>
        <v>3464</v>
      </c>
      <c r="L100" s="23"/>
    </row>
    <row r="101" spans="2:12" x14ac:dyDescent="0.25">
      <c r="B101" s="8" t="s">
        <v>202</v>
      </c>
      <c r="C101" s="8" t="s">
        <v>8</v>
      </c>
      <c r="D101" s="8" t="s">
        <v>19</v>
      </c>
      <c r="E101">
        <v>38</v>
      </c>
      <c r="F101" s="9">
        <v>44268</v>
      </c>
      <c r="G101" s="23">
        <v>56870</v>
      </c>
      <c r="H101" t="s">
        <v>13</v>
      </c>
      <c r="I101" t="s">
        <v>211</v>
      </c>
      <c r="J101" s="12">
        <f ca="1">(TODAY()-Staff[[#This Row],[Date Joined]])/365</f>
        <v>2.526027397260274</v>
      </c>
      <c r="K101" s="23">
        <f ca="1">ROUNDUP(IF(Staff[[#This Row],[Tuneru]]&gt;2,3%,2%)*Staff[[#This Row],[Salary]],0)</f>
        <v>1707</v>
      </c>
      <c r="L101" s="23"/>
    </row>
    <row r="102" spans="2:12" x14ac:dyDescent="0.25">
      <c r="B102" s="8" t="s">
        <v>169</v>
      </c>
      <c r="C102" s="8" t="s">
        <v>8</v>
      </c>
      <c r="D102" s="8" t="s">
        <v>19</v>
      </c>
      <c r="E102">
        <v>25</v>
      </c>
      <c r="F102" s="9">
        <v>44144</v>
      </c>
      <c r="G102" s="23">
        <v>92700</v>
      </c>
      <c r="H102" t="s">
        <v>16</v>
      </c>
      <c r="I102" t="s">
        <v>211</v>
      </c>
      <c r="J102" s="12">
        <f ca="1">(TODAY()-Staff[[#This Row],[Date Joined]])/365</f>
        <v>2.8657534246575342</v>
      </c>
      <c r="K102" s="23">
        <f ca="1">ROUNDUP(IF(Staff[[#This Row],[Tuneru]]&gt;2,3%,2%)*Staff[[#This Row],[Salary]],0)</f>
        <v>2781</v>
      </c>
      <c r="L102" s="23"/>
    </row>
    <row r="103" spans="2:12" x14ac:dyDescent="0.25">
      <c r="B103" s="8" t="s">
        <v>145</v>
      </c>
      <c r="C103" s="8" t="s">
        <v>206</v>
      </c>
      <c r="D103" s="8" t="s">
        <v>12</v>
      </c>
      <c r="E103">
        <v>32</v>
      </c>
      <c r="F103" s="9">
        <v>44713</v>
      </c>
      <c r="G103" s="23">
        <v>91310</v>
      </c>
      <c r="H103" t="s">
        <v>16</v>
      </c>
      <c r="I103" t="s">
        <v>211</v>
      </c>
      <c r="J103" s="12">
        <f ca="1">(TODAY()-Staff[[#This Row],[Date Joined]])/365</f>
        <v>1.3068493150684932</v>
      </c>
      <c r="K103" s="23">
        <f ca="1">ROUNDUP(IF(Staff[[#This Row],[Tuneru]]&gt;2,3%,2%)*Staff[[#This Row],[Salary]],0)</f>
        <v>1827</v>
      </c>
      <c r="L103" s="23"/>
    </row>
    <row r="104" spans="2:12" x14ac:dyDescent="0.25">
      <c r="B104" s="8" t="s">
        <v>115</v>
      </c>
      <c r="C104" s="8" t="s">
        <v>15</v>
      </c>
      <c r="D104" s="8" t="s">
        <v>19</v>
      </c>
      <c r="E104">
        <v>33</v>
      </c>
      <c r="F104" s="9">
        <v>44324</v>
      </c>
      <c r="G104" s="23">
        <v>74550</v>
      </c>
      <c r="H104" t="s">
        <v>16</v>
      </c>
      <c r="I104" t="s">
        <v>211</v>
      </c>
      <c r="J104" s="12">
        <f ca="1">(TODAY()-Staff[[#This Row],[Date Joined]])/365</f>
        <v>2.3726027397260272</v>
      </c>
      <c r="K104" s="23">
        <f ca="1">ROUNDUP(IF(Staff[[#This Row],[Tuneru]]&gt;2,3%,2%)*Staff[[#This Row],[Salary]],0)</f>
        <v>2237</v>
      </c>
      <c r="L104" s="23"/>
    </row>
    <row r="105" spans="2:12" x14ac:dyDescent="0.25">
      <c r="B105" s="8" t="s">
        <v>128</v>
      </c>
      <c r="C105" s="8" t="s">
        <v>15</v>
      </c>
      <c r="D105" s="8" t="s">
        <v>9</v>
      </c>
      <c r="E105">
        <v>25</v>
      </c>
      <c r="F105" s="9">
        <v>44665</v>
      </c>
      <c r="G105" s="23">
        <v>109190</v>
      </c>
      <c r="H105" t="s">
        <v>13</v>
      </c>
      <c r="I105" t="s">
        <v>211</v>
      </c>
      <c r="J105" s="12">
        <f ca="1">(TODAY()-Staff[[#This Row],[Date Joined]])/365</f>
        <v>1.4383561643835616</v>
      </c>
      <c r="K105" s="23">
        <f ca="1">ROUNDUP(IF(Staff[[#This Row],[Tuneru]]&gt;2,3%,2%)*Staff[[#This Row],[Salary]],0)</f>
        <v>2184</v>
      </c>
      <c r="L105" s="23"/>
    </row>
    <row r="106" spans="2:12" x14ac:dyDescent="0.25">
      <c r="B106" s="8" t="s">
        <v>194</v>
      </c>
      <c r="C106" s="8" t="s">
        <v>8</v>
      </c>
      <c r="D106" s="8" t="s">
        <v>12</v>
      </c>
      <c r="E106">
        <v>40</v>
      </c>
      <c r="F106" s="9">
        <v>44320</v>
      </c>
      <c r="G106" s="23">
        <v>104410</v>
      </c>
      <c r="H106" t="s">
        <v>16</v>
      </c>
      <c r="I106" t="s">
        <v>211</v>
      </c>
      <c r="J106" s="12">
        <f ca="1">(TODAY()-Staff[[#This Row],[Date Joined]])/365</f>
        <v>2.3835616438356166</v>
      </c>
      <c r="K106" s="23">
        <f ca="1">ROUNDUP(IF(Staff[[#This Row],[Tuneru]]&gt;2,3%,2%)*Staff[[#This Row],[Salary]],0)</f>
        <v>3133</v>
      </c>
      <c r="L106" s="23"/>
    </row>
    <row r="107" spans="2:12" x14ac:dyDescent="0.25">
      <c r="B107" s="8" t="s">
        <v>177</v>
      </c>
      <c r="C107" s="8" t="s">
        <v>15</v>
      </c>
      <c r="D107" s="8" t="s">
        <v>21</v>
      </c>
      <c r="E107">
        <v>30</v>
      </c>
      <c r="F107" s="9">
        <v>44544</v>
      </c>
      <c r="G107" s="23">
        <v>96800</v>
      </c>
      <c r="H107" t="s">
        <v>16</v>
      </c>
      <c r="I107" t="s">
        <v>211</v>
      </c>
      <c r="J107" s="12">
        <f ca="1">(TODAY()-Staff[[#This Row],[Date Joined]])/365</f>
        <v>1.7698630136986302</v>
      </c>
      <c r="K107" s="23">
        <f ca="1">ROUNDUP(IF(Staff[[#This Row],[Tuneru]]&gt;2,3%,2%)*Staff[[#This Row],[Salary]],0)</f>
        <v>1936</v>
      </c>
      <c r="L107" s="23"/>
    </row>
    <row r="108" spans="2:12" x14ac:dyDescent="0.25">
      <c r="B108" s="8" t="s">
        <v>123</v>
      </c>
      <c r="C108" s="8" t="s">
        <v>15</v>
      </c>
      <c r="D108" s="8" t="s">
        <v>21</v>
      </c>
      <c r="E108">
        <v>28</v>
      </c>
      <c r="F108" s="9">
        <v>43980</v>
      </c>
      <c r="G108" s="23">
        <v>48170</v>
      </c>
      <c r="H108" t="s">
        <v>13</v>
      </c>
      <c r="I108" t="s">
        <v>211</v>
      </c>
      <c r="J108" s="12">
        <f ca="1">(TODAY()-Staff[[#This Row],[Date Joined]])/365</f>
        <v>3.3150684931506849</v>
      </c>
      <c r="K108" s="23">
        <f ca="1">ROUNDUP(IF(Staff[[#This Row],[Tuneru]]&gt;2,3%,2%)*Staff[[#This Row],[Salary]],0)</f>
        <v>1446</v>
      </c>
      <c r="L108" s="23"/>
    </row>
    <row r="109" spans="2:12" x14ac:dyDescent="0.25">
      <c r="B109" s="8" t="s">
        <v>140</v>
      </c>
      <c r="C109" s="8" t="s">
        <v>15</v>
      </c>
      <c r="D109" s="8" t="s">
        <v>9</v>
      </c>
      <c r="E109">
        <v>21</v>
      </c>
      <c r="F109" s="9">
        <v>44042</v>
      </c>
      <c r="G109" s="23">
        <v>37920</v>
      </c>
      <c r="H109" t="s">
        <v>16</v>
      </c>
      <c r="I109" t="s">
        <v>211</v>
      </c>
      <c r="J109" s="12">
        <f ca="1">(TODAY()-Staff[[#This Row],[Date Joined]])/365</f>
        <v>3.1452054794520548</v>
      </c>
      <c r="K109" s="23">
        <f ca="1">ROUNDUP(IF(Staff[[#This Row],[Tuneru]]&gt;2,3%,2%)*Staff[[#This Row],[Salary]],0)</f>
        <v>1138</v>
      </c>
      <c r="L109" s="23"/>
    </row>
    <row r="110" spans="2:12" x14ac:dyDescent="0.25">
      <c r="B110" s="8" t="s">
        <v>178</v>
      </c>
      <c r="C110" s="8" t="s">
        <v>15</v>
      </c>
      <c r="D110" s="8" t="s">
        <v>9</v>
      </c>
      <c r="E110">
        <v>34</v>
      </c>
      <c r="F110" s="9">
        <v>44642</v>
      </c>
      <c r="G110" s="23">
        <v>112650</v>
      </c>
      <c r="H110" t="s">
        <v>16</v>
      </c>
      <c r="I110" t="s">
        <v>211</v>
      </c>
      <c r="J110" s="12">
        <f ca="1">(TODAY()-Staff[[#This Row],[Date Joined]])/365</f>
        <v>1.5013698630136987</v>
      </c>
      <c r="K110" s="23">
        <f ca="1">ROUNDUP(IF(Staff[[#This Row],[Tuneru]]&gt;2,3%,2%)*Staff[[#This Row],[Salary]],0)</f>
        <v>2253</v>
      </c>
      <c r="L110" s="23"/>
    </row>
    <row r="111" spans="2:12" x14ac:dyDescent="0.25">
      <c r="B111" s="8" t="s">
        <v>165</v>
      </c>
      <c r="C111" s="8" t="s">
        <v>8</v>
      </c>
      <c r="D111" s="8" t="s">
        <v>19</v>
      </c>
      <c r="E111">
        <v>34</v>
      </c>
      <c r="F111" s="9">
        <v>44660</v>
      </c>
      <c r="G111" s="23">
        <v>49630</v>
      </c>
      <c r="H111" t="s">
        <v>24</v>
      </c>
      <c r="I111" t="s">
        <v>211</v>
      </c>
      <c r="J111" s="12">
        <f ca="1">(TODAY()-Staff[[#This Row],[Date Joined]])/365</f>
        <v>1.452054794520548</v>
      </c>
      <c r="K111" s="23">
        <f ca="1">ROUNDUP(IF(Staff[[#This Row],[Tuneru]]&gt;2,3%,2%)*Staff[[#This Row],[Salary]],0)</f>
        <v>993</v>
      </c>
      <c r="L111" s="23"/>
    </row>
    <row r="112" spans="2:12" x14ac:dyDescent="0.25">
      <c r="B112" s="8" t="s">
        <v>199</v>
      </c>
      <c r="C112" s="8" t="s">
        <v>15</v>
      </c>
      <c r="D112" s="8" t="s">
        <v>12</v>
      </c>
      <c r="E112">
        <v>36</v>
      </c>
      <c r="F112" s="9">
        <v>43958</v>
      </c>
      <c r="G112" s="23">
        <v>118840</v>
      </c>
      <c r="H112" t="s">
        <v>16</v>
      </c>
      <c r="I112" t="s">
        <v>211</v>
      </c>
      <c r="J112" s="12">
        <f ca="1">(TODAY()-Staff[[#This Row],[Date Joined]])/365</f>
        <v>3.3753424657534246</v>
      </c>
      <c r="K112" s="23">
        <f ca="1">ROUNDUP(IF(Staff[[#This Row],[Tuneru]]&gt;2,3%,2%)*Staff[[#This Row],[Salary]],0)</f>
        <v>3566</v>
      </c>
      <c r="L112" s="23"/>
    </row>
    <row r="113" spans="2:12" x14ac:dyDescent="0.25">
      <c r="B113" s="8" t="s">
        <v>159</v>
      </c>
      <c r="C113" s="8" t="s">
        <v>15</v>
      </c>
      <c r="D113" s="8" t="s">
        <v>12</v>
      </c>
      <c r="E113">
        <v>30</v>
      </c>
      <c r="F113" s="9">
        <v>44789</v>
      </c>
      <c r="G113" s="23">
        <v>69710</v>
      </c>
      <c r="H113" t="s">
        <v>16</v>
      </c>
      <c r="I113" t="s">
        <v>211</v>
      </c>
      <c r="J113" s="12">
        <f ca="1">(TODAY()-Staff[[#This Row],[Date Joined]])/365</f>
        <v>1.0986301369863014</v>
      </c>
      <c r="K113" s="23">
        <f ca="1">ROUNDUP(IF(Staff[[#This Row],[Tuneru]]&gt;2,3%,2%)*Staff[[#This Row],[Salary]],0)</f>
        <v>1395</v>
      </c>
      <c r="L113" s="23"/>
    </row>
    <row r="114" spans="2:12" x14ac:dyDescent="0.25">
      <c r="B114" s="8" t="s">
        <v>197</v>
      </c>
      <c r="C114" s="8" t="s">
        <v>15</v>
      </c>
      <c r="D114" s="8" t="s">
        <v>9</v>
      </c>
      <c r="E114">
        <v>20</v>
      </c>
      <c r="F114" s="9">
        <v>44683</v>
      </c>
      <c r="G114" s="23">
        <v>79570</v>
      </c>
      <c r="H114" t="s">
        <v>16</v>
      </c>
      <c r="I114" t="s">
        <v>211</v>
      </c>
      <c r="J114" s="12">
        <f ca="1">(TODAY()-Staff[[#This Row],[Date Joined]])/365</f>
        <v>1.3890410958904109</v>
      </c>
      <c r="K114" s="23">
        <f ca="1">ROUNDUP(IF(Staff[[#This Row],[Tuneru]]&gt;2,3%,2%)*Staff[[#This Row],[Salary]],0)</f>
        <v>1592</v>
      </c>
      <c r="L114" s="23"/>
    </row>
    <row r="115" spans="2:12" x14ac:dyDescent="0.25">
      <c r="B115" s="8" t="s">
        <v>154</v>
      </c>
      <c r="C115" s="8" t="s">
        <v>8</v>
      </c>
      <c r="D115" s="8" t="s">
        <v>9</v>
      </c>
      <c r="E115">
        <v>22</v>
      </c>
      <c r="F115" s="9">
        <v>44388</v>
      </c>
      <c r="G115" s="23">
        <v>76900</v>
      </c>
      <c r="H115" t="s">
        <v>13</v>
      </c>
      <c r="I115" t="s">
        <v>211</v>
      </c>
      <c r="J115" s="12">
        <f ca="1">(TODAY()-Staff[[#This Row],[Date Joined]])/365</f>
        <v>2.1972602739726028</v>
      </c>
      <c r="K115" s="23">
        <f ca="1">ROUNDUP(IF(Staff[[#This Row],[Tuneru]]&gt;2,3%,2%)*Staff[[#This Row],[Salary]],0)</f>
        <v>2307</v>
      </c>
      <c r="L115" s="23"/>
    </row>
    <row r="116" spans="2:12" x14ac:dyDescent="0.25">
      <c r="B116" s="8" t="s">
        <v>182</v>
      </c>
      <c r="C116" s="8" t="s">
        <v>15</v>
      </c>
      <c r="D116" s="8" t="s">
        <v>19</v>
      </c>
      <c r="E116">
        <v>27</v>
      </c>
      <c r="F116" s="9">
        <v>44073</v>
      </c>
      <c r="G116" s="23">
        <v>54970</v>
      </c>
      <c r="H116" t="s">
        <v>16</v>
      </c>
      <c r="I116" t="s">
        <v>211</v>
      </c>
      <c r="J116" s="12">
        <f ca="1">(TODAY()-Staff[[#This Row],[Date Joined]])/365</f>
        <v>3.0602739726027397</v>
      </c>
      <c r="K116" s="23">
        <f ca="1">ROUNDUP(IF(Staff[[#This Row],[Tuneru]]&gt;2,3%,2%)*Staff[[#This Row],[Salary]],0)</f>
        <v>1650</v>
      </c>
      <c r="L116" s="23"/>
    </row>
    <row r="117" spans="2:12" x14ac:dyDescent="0.25">
      <c r="B117" s="8" t="s">
        <v>118</v>
      </c>
      <c r="C117" s="8" t="s">
        <v>15</v>
      </c>
      <c r="D117" s="8" t="s">
        <v>12</v>
      </c>
      <c r="E117">
        <v>37</v>
      </c>
      <c r="F117" s="9">
        <v>44277</v>
      </c>
      <c r="G117" s="23">
        <v>88050</v>
      </c>
      <c r="H117" t="s">
        <v>24</v>
      </c>
      <c r="I117" t="s">
        <v>211</v>
      </c>
      <c r="J117" s="12">
        <f ca="1">(TODAY()-Staff[[#This Row],[Date Joined]])/365</f>
        <v>2.5013698630136987</v>
      </c>
      <c r="K117" s="23">
        <f ca="1">ROUNDUP(IF(Staff[[#This Row],[Tuneru]]&gt;2,3%,2%)*Staff[[#This Row],[Salary]],0)</f>
        <v>2642</v>
      </c>
      <c r="L117" s="23"/>
    </row>
    <row r="118" spans="2:12" x14ac:dyDescent="0.25">
      <c r="B118" s="8" t="s">
        <v>192</v>
      </c>
      <c r="C118" s="8" t="s">
        <v>15</v>
      </c>
      <c r="D118" s="8" t="s">
        <v>19</v>
      </c>
      <c r="E118">
        <v>43</v>
      </c>
      <c r="F118" s="9">
        <v>44558</v>
      </c>
      <c r="G118" s="23">
        <v>36040</v>
      </c>
      <c r="H118" t="s">
        <v>16</v>
      </c>
      <c r="I118" t="s">
        <v>211</v>
      </c>
      <c r="J118" s="12">
        <f ca="1">(TODAY()-Staff[[#This Row],[Date Joined]])/365</f>
        <v>1.7315068493150685</v>
      </c>
      <c r="K118" s="23">
        <f ca="1">ROUNDUP(IF(Staff[[#This Row],[Tuneru]]&gt;2,3%,2%)*Staff[[#This Row],[Salary]],0)</f>
        <v>721</v>
      </c>
      <c r="L118" s="23"/>
    </row>
    <row r="119" spans="2:12" x14ac:dyDescent="0.25">
      <c r="B119" s="8" t="s">
        <v>111</v>
      </c>
      <c r="C119" s="8" t="s">
        <v>8</v>
      </c>
      <c r="D119" s="8" t="s">
        <v>9</v>
      </c>
      <c r="E119">
        <v>42</v>
      </c>
      <c r="F119" s="9">
        <v>44718</v>
      </c>
      <c r="G119" s="23">
        <v>75000</v>
      </c>
      <c r="H119" t="s">
        <v>10</v>
      </c>
      <c r="I119" t="s">
        <v>211</v>
      </c>
      <c r="J119" s="12">
        <f ca="1">(TODAY()-Staff[[#This Row],[Date Joined]])/365</f>
        <v>1.2931506849315069</v>
      </c>
      <c r="K119" s="23">
        <f ca="1">ROUNDUP(IF(Staff[[#This Row],[Tuneru]]&gt;2,3%,2%)*Staff[[#This Row],[Salary]],0)</f>
        <v>1500</v>
      </c>
      <c r="L119" s="23"/>
    </row>
    <row r="120" spans="2:12" x14ac:dyDescent="0.25">
      <c r="B120" s="8" t="s">
        <v>149</v>
      </c>
      <c r="C120" s="8" t="s">
        <v>15</v>
      </c>
      <c r="D120" s="8" t="s">
        <v>9</v>
      </c>
      <c r="E120">
        <v>35</v>
      </c>
      <c r="F120" s="9">
        <v>44666</v>
      </c>
      <c r="G120" s="23">
        <v>40400</v>
      </c>
      <c r="H120" t="s">
        <v>16</v>
      </c>
      <c r="I120" t="s">
        <v>211</v>
      </c>
      <c r="J120" s="12">
        <f ca="1">(TODAY()-Staff[[#This Row],[Date Joined]])/365</f>
        <v>1.4356164383561645</v>
      </c>
      <c r="K120" s="23">
        <f ca="1">ROUNDUP(IF(Staff[[#This Row],[Tuneru]]&gt;2,3%,2%)*Staff[[#This Row],[Salary]],0)</f>
        <v>808</v>
      </c>
      <c r="L120" s="23"/>
    </row>
    <row r="121" spans="2:12" x14ac:dyDescent="0.25">
      <c r="B121" s="8" t="s">
        <v>196</v>
      </c>
      <c r="C121" s="8" t="s">
        <v>15</v>
      </c>
      <c r="D121" s="8" t="s">
        <v>12</v>
      </c>
      <c r="E121">
        <v>24</v>
      </c>
      <c r="F121" s="9">
        <v>44625</v>
      </c>
      <c r="G121" s="23">
        <v>100420</v>
      </c>
      <c r="H121" t="s">
        <v>16</v>
      </c>
      <c r="I121" t="s">
        <v>211</v>
      </c>
      <c r="J121" s="12">
        <f ca="1">(TODAY()-Staff[[#This Row],[Date Joined]])/365</f>
        <v>1.547945205479452</v>
      </c>
      <c r="K121" s="23">
        <f ca="1">ROUNDUP(IF(Staff[[#This Row],[Tuneru]]&gt;2,3%,2%)*Staff[[#This Row],[Salary]],0)</f>
        <v>2009</v>
      </c>
      <c r="L121" s="23"/>
    </row>
    <row r="122" spans="2:12" x14ac:dyDescent="0.25">
      <c r="B122" s="8" t="s">
        <v>120</v>
      </c>
      <c r="C122" s="8" t="s">
        <v>8</v>
      </c>
      <c r="D122" s="8" t="s">
        <v>12</v>
      </c>
      <c r="E122">
        <v>31</v>
      </c>
      <c r="F122" s="9">
        <v>44604</v>
      </c>
      <c r="G122" s="23">
        <v>58100</v>
      </c>
      <c r="H122" t="s">
        <v>16</v>
      </c>
      <c r="I122" t="s">
        <v>211</v>
      </c>
      <c r="J122" s="12">
        <f ca="1">(TODAY()-Staff[[#This Row],[Date Joined]])/365</f>
        <v>1.6054794520547946</v>
      </c>
      <c r="K122" s="23">
        <f ca="1">ROUNDUP(IF(Staff[[#This Row],[Tuneru]]&gt;2,3%,2%)*Staff[[#This Row],[Salary]],0)</f>
        <v>1162</v>
      </c>
      <c r="L122" s="23"/>
    </row>
    <row r="123" spans="2:12" x14ac:dyDescent="0.25">
      <c r="B123" s="8" t="s">
        <v>114</v>
      </c>
      <c r="C123" s="8" t="s">
        <v>8</v>
      </c>
      <c r="D123" s="8" t="s">
        <v>12</v>
      </c>
      <c r="E123">
        <v>44</v>
      </c>
      <c r="F123" s="9">
        <v>44985</v>
      </c>
      <c r="G123" s="23">
        <v>114870</v>
      </c>
      <c r="H123" t="s">
        <v>16</v>
      </c>
      <c r="I123" t="s">
        <v>211</v>
      </c>
      <c r="J123" s="12">
        <f ca="1">(TODAY()-Staff[[#This Row],[Date Joined]])/365</f>
        <v>0.56164383561643838</v>
      </c>
      <c r="K123" s="23">
        <f ca="1">ROUNDUP(IF(Staff[[#This Row],[Tuneru]]&gt;2,3%,2%)*Staff[[#This Row],[Salary]],0)</f>
        <v>2298</v>
      </c>
      <c r="L123" s="23"/>
    </row>
    <row r="124" spans="2:12" x14ac:dyDescent="0.25">
      <c r="B124" s="8" t="s">
        <v>158</v>
      </c>
      <c r="C124" s="8" t="s">
        <v>8</v>
      </c>
      <c r="D124" s="8" t="s">
        <v>9</v>
      </c>
      <c r="E124">
        <v>32</v>
      </c>
      <c r="F124" s="9">
        <v>44549</v>
      </c>
      <c r="G124" s="23">
        <v>41570</v>
      </c>
      <c r="H124" t="s">
        <v>16</v>
      </c>
      <c r="I124" t="s">
        <v>211</v>
      </c>
      <c r="J124" s="12">
        <f ca="1">(TODAY()-Staff[[#This Row],[Date Joined]])/365</f>
        <v>1.7561643835616438</v>
      </c>
      <c r="K124" s="23">
        <f ca="1">ROUNDUP(IF(Staff[[#This Row],[Tuneru]]&gt;2,3%,2%)*Staff[[#This Row],[Salary]],0)</f>
        <v>832</v>
      </c>
      <c r="L124" s="23"/>
    </row>
    <row r="125" spans="2:12" x14ac:dyDescent="0.25">
      <c r="B125" s="8" t="s">
        <v>173</v>
      </c>
      <c r="C125" s="8" t="s">
        <v>8</v>
      </c>
      <c r="D125" s="8" t="s">
        <v>9</v>
      </c>
      <c r="E125">
        <v>30</v>
      </c>
      <c r="F125" s="9">
        <v>44800</v>
      </c>
      <c r="G125" s="23">
        <v>112570</v>
      </c>
      <c r="H125" t="s">
        <v>16</v>
      </c>
      <c r="I125" t="s">
        <v>211</v>
      </c>
      <c r="J125" s="12">
        <f ca="1">(TODAY()-Staff[[#This Row],[Date Joined]])/365</f>
        <v>1.0684931506849316</v>
      </c>
      <c r="K125" s="23">
        <f ca="1">ROUNDUP(IF(Staff[[#This Row],[Tuneru]]&gt;2,3%,2%)*Staff[[#This Row],[Salary]],0)</f>
        <v>2252</v>
      </c>
      <c r="L125" s="23"/>
    </row>
    <row r="126" spans="2:12" x14ac:dyDescent="0.25">
      <c r="B126" s="8" t="s">
        <v>151</v>
      </c>
      <c r="C126" s="8" t="s">
        <v>15</v>
      </c>
      <c r="D126" s="8" t="s">
        <v>9</v>
      </c>
      <c r="E126">
        <v>26</v>
      </c>
      <c r="F126" s="9">
        <v>44164</v>
      </c>
      <c r="G126" s="23">
        <v>47360</v>
      </c>
      <c r="H126" t="s">
        <v>16</v>
      </c>
      <c r="I126" t="s">
        <v>211</v>
      </c>
      <c r="J126" s="12">
        <f ca="1">(TODAY()-Staff[[#This Row],[Date Joined]])/365</f>
        <v>2.8109589041095893</v>
      </c>
      <c r="K126" s="23">
        <f ca="1">ROUNDUP(IF(Staff[[#This Row],[Tuneru]]&gt;2,3%,2%)*Staff[[#This Row],[Salary]],0)</f>
        <v>1421</v>
      </c>
      <c r="L126" s="23"/>
    </row>
    <row r="127" spans="2:12" x14ac:dyDescent="0.25">
      <c r="B127" s="8" t="s">
        <v>126</v>
      </c>
      <c r="C127" s="8" t="s">
        <v>8</v>
      </c>
      <c r="D127" s="8" t="s">
        <v>21</v>
      </c>
      <c r="E127">
        <v>21</v>
      </c>
      <c r="F127" s="9">
        <v>44256</v>
      </c>
      <c r="G127" s="23">
        <v>65920</v>
      </c>
      <c r="H127" t="s">
        <v>16</v>
      </c>
      <c r="I127" t="s">
        <v>211</v>
      </c>
      <c r="J127" s="12">
        <f ca="1">(TODAY()-Staff[[#This Row],[Date Joined]])/365</f>
        <v>2.558904109589041</v>
      </c>
      <c r="K127" s="23">
        <f ca="1">ROUNDUP(IF(Staff[[#This Row],[Tuneru]]&gt;2,3%,2%)*Staff[[#This Row],[Salary]],0)</f>
        <v>1978</v>
      </c>
      <c r="L127" s="23"/>
    </row>
    <row r="128" spans="2:12" x14ac:dyDescent="0.25">
      <c r="B128" s="8" t="s">
        <v>200</v>
      </c>
      <c r="C128" s="8" t="s">
        <v>8</v>
      </c>
      <c r="D128" s="8" t="s">
        <v>9</v>
      </c>
      <c r="E128">
        <v>28</v>
      </c>
      <c r="F128" s="9">
        <v>44571</v>
      </c>
      <c r="G128" s="23">
        <v>99970</v>
      </c>
      <c r="H128" t="s">
        <v>16</v>
      </c>
      <c r="I128" t="s">
        <v>211</v>
      </c>
      <c r="J128" s="12">
        <f ca="1">(TODAY()-Staff[[#This Row],[Date Joined]])/365</f>
        <v>1.6958904109589041</v>
      </c>
      <c r="K128" s="23">
        <f ca="1">ROUNDUP(IF(Staff[[#This Row],[Tuneru]]&gt;2,3%,2%)*Staff[[#This Row],[Salary]],0)</f>
        <v>2000</v>
      </c>
      <c r="L128" s="23"/>
    </row>
    <row r="129" spans="2:12" x14ac:dyDescent="0.25">
      <c r="B129" s="8" t="s">
        <v>133</v>
      </c>
      <c r="C129" s="8" t="s">
        <v>8</v>
      </c>
      <c r="D129" s="8" t="s">
        <v>12</v>
      </c>
      <c r="E129">
        <v>25</v>
      </c>
      <c r="F129" s="9">
        <v>44633</v>
      </c>
      <c r="G129" s="23">
        <v>80700</v>
      </c>
      <c r="H129" t="s">
        <v>13</v>
      </c>
      <c r="I129" t="s">
        <v>211</v>
      </c>
      <c r="J129" s="12">
        <f ca="1">(TODAY()-Staff[[#This Row],[Date Joined]])/365</f>
        <v>1.526027397260274</v>
      </c>
      <c r="K129" s="23">
        <f ca="1">ROUNDUP(IF(Staff[[#This Row],[Tuneru]]&gt;2,3%,2%)*Staff[[#This Row],[Salary]],0)</f>
        <v>1614</v>
      </c>
      <c r="L129" s="23"/>
    </row>
    <row r="130" spans="2:12" x14ac:dyDescent="0.25">
      <c r="B130" s="8" t="s">
        <v>155</v>
      </c>
      <c r="C130" s="8" t="s">
        <v>15</v>
      </c>
      <c r="D130" s="8" t="s">
        <v>21</v>
      </c>
      <c r="E130">
        <v>24</v>
      </c>
      <c r="F130" s="9">
        <v>44375</v>
      </c>
      <c r="G130" s="23">
        <v>52610</v>
      </c>
      <c r="H130" t="s">
        <v>24</v>
      </c>
      <c r="I130" t="s">
        <v>211</v>
      </c>
      <c r="J130" s="12">
        <f ca="1">(TODAY()-Staff[[#This Row],[Date Joined]])/365</f>
        <v>2.2328767123287672</v>
      </c>
      <c r="K130" s="23">
        <f ca="1">ROUNDUP(IF(Staff[[#This Row],[Tuneru]]&gt;2,3%,2%)*Staff[[#This Row],[Salary]],0)</f>
        <v>1579</v>
      </c>
      <c r="L130" s="23"/>
    </row>
    <row r="131" spans="2:12" x14ac:dyDescent="0.25">
      <c r="B131" s="8" t="s">
        <v>180</v>
      </c>
      <c r="C131" s="8" t="s">
        <v>15</v>
      </c>
      <c r="D131" s="8" t="s">
        <v>12</v>
      </c>
      <c r="E131">
        <v>29</v>
      </c>
      <c r="F131" s="9">
        <v>44119</v>
      </c>
      <c r="G131" s="23">
        <v>112110</v>
      </c>
      <c r="H131" t="s">
        <v>24</v>
      </c>
      <c r="I131" t="s">
        <v>211</v>
      </c>
      <c r="J131" s="12">
        <f ca="1">(TODAY()-Staff[[#This Row],[Date Joined]])/365</f>
        <v>2.9342465753424656</v>
      </c>
      <c r="K131" s="23">
        <f ca="1">ROUNDUP(IF(Staff[[#This Row],[Tuneru]]&gt;2,3%,2%)*Staff[[#This Row],[Salary]],0)</f>
        <v>3364</v>
      </c>
      <c r="L131" s="23"/>
    </row>
    <row r="132" spans="2:12" x14ac:dyDescent="0.25">
      <c r="B132" s="8" t="s">
        <v>152</v>
      </c>
      <c r="C132" s="8" t="s">
        <v>8</v>
      </c>
      <c r="D132" s="8" t="s">
        <v>56</v>
      </c>
      <c r="E132">
        <v>27</v>
      </c>
      <c r="F132" s="9">
        <v>44061</v>
      </c>
      <c r="G132" s="23">
        <v>119110</v>
      </c>
      <c r="H132" t="s">
        <v>16</v>
      </c>
      <c r="I132" t="s">
        <v>211</v>
      </c>
      <c r="J132" s="12">
        <f ca="1">(TODAY()-Staff[[#This Row],[Date Joined]])/365</f>
        <v>3.0931506849315067</v>
      </c>
      <c r="K132" s="23">
        <f ca="1">ROUNDUP(IF(Staff[[#This Row],[Tuneru]]&gt;2,3%,2%)*Staff[[#This Row],[Salary]],0)</f>
        <v>3574</v>
      </c>
      <c r="L132" s="23"/>
    </row>
    <row r="133" spans="2:12" x14ac:dyDescent="0.25">
      <c r="B133" s="8" t="s">
        <v>150</v>
      </c>
      <c r="C133" s="8" t="s">
        <v>15</v>
      </c>
      <c r="D133" s="8" t="s">
        <v>19</v>
      </c>
      <c r="E133">
        <v>22</v>
      </c>
      <c r="F133" s="9">
        <v>44384</v>
      </c>
      <c r="G133" s="23">
        <v>112780</v>
      </c>
      <c r="H133" t="s">
        <v>13</v>
      </c>
      <c r="I133" t="s">
        <v>211</v>
      </c>
      <c r="J133" s="12">
        <f ca="1">(TODAY()-Staff[[#This Row],[Date Joined]])/365</f>
        <v>2.2082191780821918</v>
      </c>
      <c r="K133" s="23">
        <f ca="1">ROUNDUP(IF(Staff[[#This Row],[Tuneru]]&gt;2,3%,2%)*Staff[[#This Row],[Salary]],0)</f>
        <v>3384</v>
      </c>
      <c r="L133" s="23"/>
    </row>
    <row r="134" spans="2:12" x14ac:dyDescent="0.25">
      <c r="B134" s="8" t="s">
        <v>175</v>
      </c>
      <c r="C134" s="8" t="s">
        <v>8</v>
      </c>
      <c r="D134" s="8" t="s">
        <v>9</v>
      </c>
      <c r="E134">
        <v>36</v>
      </c>
      <c r="F134" s="9">
        <v>44023</v>
      </c>
      <c r="G134" s="23">
        <v>114890</v>
      </c>
      <c r="H134" t="s">
        <v>16</v>
      </c>
      <c r="I134" t="s">
        <v>211</v>
      </c>
      <c r="J134" s="12">
        <f ca="1">(TODAY()-Staff[[#This Row],[Date Joined]])/365</f>
        <v>3.1972602739726028</v>
      </c>
      <c r="K134" s="23">
        <f ca="1">ROUNDUP(IF(Staff[[#This Row],[Tuneru]]&gt;2,3%,2%)*Staff[[#This Row],[Salary]],0)</f>
        <v>3447</v>
      </c>
      <c r="L134" s="23"/>
    </row>
    <row r="135" spans="2:12" x14ac:dyDescent="0.25">
      <c r="B135" s="8" t="s">
        <v>146</v>
      </c>
      <c r="C135" s="8" t="s">
        <v>15</v>
      </c>
      <c r="D135" s="8" t="s">
        <v>21</v>
      </c>
      <c r="E135">
        <v>27</v>
      </c>
      <c r="F135" s="9">
        <v>44506</v>
      </c>
      <c r="G135" s="23">
        <v>48980</v>
      </c>
      <c r="H135" t="s">
        <v>16</v>
      </c>
      <c r="I135" t="s">
        <v>211</v>
      </c>
      <c r="J135" s="12">
        <f ca="1">(TODAY()-Staff[[#This Row],[Date Joined]])/365</f>
        <v>1.8739726027397261</v>
      </c>
      <c r="K135" s="23">
        <f ca="1">ROUNDUP(IF(Staff[[#This Row],[Tuneru]]&gt;2,3%,2%)*Staff[[#This Row],[Salary]],0)</f>
        <v>980</v>
      </c>
      <c r="L135" s="23"/>
    </row>
    <row r="136" spans="2:12" x14ac:dyDescent="0.25">
      <c r="B136" s="8" t="s">
        <v>170</v>
      </c>
      <c r="C136" s="8" t="s">
        <v>15</v>
      </c>
      <c r="D136" s="8" t="s">
        <v>56</v>
      </c>
      <c r="E136">
        <v>21</v>
      </c>
      <c r="F136" s="9">
        <v>44180</v>
      </c>
      <c r="G136" s="23">
        <v>75880</v>
      </c>
      <c r="H136" t="s">
        <v>16</v>
      </c>
      <c r="I136" t="s">
        <v>211</v>
      </c>
      <c r="J136" s="12">
        <f ca="1">(TODAY()-Staff[[#This Row],[Date Joined]])/365</f>
        <v>2.7671232876712328</v>
      </c>
      <c r="K136" s="23">
        <f ca="1">ROUNDUP(IF(Staff[[#This Row],[Tuneru]]&gt;2,3%,2%)*Staff[[#This Row],[Salary]],0)</f>
        <v>2277</v>
      </c>
      <c r="L136" s="23"/>
    </row>
    <row r="137" spans="2:12" x14ac:dyDescent="0.25">
      <c r="B137" s="8" t="s">
        <v>167</v>
      </c>
      <c r="C137" s="8" t="s">
        <v>8</v>
      </c>
      <c r="D137" s="8" t="s">
        <v>19</v>
      </c>
      <c r="E137">
        <v>28</v>
      </c>
      <c r="F137" s="9">
        <v>44296</v>
      </c>
      <c r="G137" s="23">
        <v>53240</v>
      </c>
      <c r="H137" t="s">
        <v>16</v>
      </c>
      <c r="I137" t="s">
        <v>211</v>
      </c>
      <c r="J137" s="12">
        <f ca="1">(TODAY()-Staff[[#This Row],[Date Joined]])/365</f>
        <v>2.4493150684931506</v>
      </c>
      <c r="K137" s="23">
        <f ca="1">ROUNDUP(IF(Staff[[#This Row],[Tuneru]]&gt;2,3%,2%)*Staff[[#This Row],[Salary]],0)</f>
        <v>1598</v>
      </c>
      <c r="L137" s="23"/>
    </row>
    <row r="138" spans="2:12" x14ac:dyDescent="0.25">
      <c r="B138" s="8" t="s">
        <v>122</v>
      </c>
      <c r="C138" s="8" t="s">
        <v>8</v>
      </c>
      <c r="D138" s="8" t="s">
        <v>21</v>
      </c>
      <c r="E138">
        <v>34</v>
      </c>
      <c r="F138" s="9">
        <v>44397</v>
      </c>
      <c r="G138" s="23">
        <v>85000</v>
      </c>
      <c r="H138" t="s">
        <v>16</v>
      </c>
      <c r="I138" t="s">
        <v>211</v>
      </c>
      <c r="J138" s="12">
        <f ca="1">(TODAY()-Staff[[#This Row],[Date Joined]])/365</f>
        <v>2.1726027397260275</v>
      </c>
      <c r="K138" s="23">
        <f ca="1">ROUNDUP(IF(Staff[[#This Row],[Tuneru]]&gt;2,3%,2%)*Staff[[#This Row],[Salary]],0)</f>
        <v>2550</v>
      </c>
      <c r="L138" s="23"/>
    </row>
    <row r="139" spans="2:12" x14ac:dyDescent="0.25">
      <c r="B139" s="8" t="s">
        <v>179</v>
      </c>
      <c r="C139" s="8" t="s">
        <v>8</v>
      </c>
      <c r="D139" s="8" t="s">
        <v>12</v>
      </c>
      <c r="E139">
        <v>21</v>
      </c>
      <c r="F139" s="9">
        <v>44619</v>
      </c>
      <c r="G139" s="23">
        <v>33920</v>
      </c>
      <c r="H139" t="s">
        <v>16</v>
      </c>
      <c r="I139" t="s">
        <v>211</v>
      </c>
      <c r="J139" s="12">
        <f ca="1">(TODAY()-Staff[[#This Row],[Date Joined]])/365</f>
        <v>1.5643835616438355</v>
      </c>
      <c r="K139" s="23">
        <f ca="1">ROUNDUP(IF(Staff[[#This Row],[Tuneru]]&gt;2,3%,2%)*Staff[[#This Row],[Salary]],0)</f>
        <v>679</v>
      </c>
      <c r="L139" s="23"/>
    </row>
    <row r="140" spans="2:12" x14ac:dyDescent="0.25">
      <c r="B140" s="8" t="s">
        <v>188</v>
      </c>
      <c r="C140" s="8" t="s">
        <v>8</v>
      </c>
      <c r="D140" s="8" t="s">
        <v>12</v>
      </c>
      <c r="E140">
        <v>33</v>
      </c>
      <c r="F140" s="9">
        <v>44253</v>
      </c>
      <c r="G140" s="23">
        <v>75280</v>
      </c>
      <c r="H140" t="s">
        <v>16</v>
      </c>
      <c r="I140" t="s">
        <v>211</v>
      </c>
      <c r="J140" s="12">
        <f ca="1">(TODAY()-Staff[[#This Row],[Date Joined]])/365</f>
        <v>2.5671232876712327</v>
      </c>
      <c r="K140" s="23">
        <f ca="1">ROUNDUP(IF(Staff[[#This Row],[Tuneru]]&gt;2,3%,2%)*Staff[[#This Row],[Salary]],0)</f>
        <v>2259</v>
      </c>
      <c r="L140" s="23"/>
    </row>
    <row r="141" spans="2:12" x14ac:dyDescent="0.25">
      <c r="B141" s="8" t="s">
        <v>130</v>
      </c>
      <c r="C141" s="8" t="s">
        <v>8</v>
      </c>
      <c r="D141" s="8" t="s">
        <v>21</v>
      </c>
      <c r="E141">
        <v>34</v>
      </c>
      <c r="F141" s="9">
        <v>44594</v>
      </c>
      <c r="G141" s="23">
        <v>58940</v>
      </c>
      <c r="H141" t="s">
        <v>16</v>
      </c>
      <c r="I141" t="s">
        <v>211</v>
      </c>
      <c r="J141" s="12">
        <f ca="1">(TODAY()-Staff[[#This Row],[Date Joined]])/365</f>
        <v>1.6328767123287671</v>
      </c>
      <c r="K141" s="23">
        <f ca="1">ROUNDUP(IF(Staff[[#This Row],[Tuneru]]&gt;2,3%,2%)*Staff[[#This Row],[Salary]],0)</f>
        <v>1179</v>
      </c>
      <c r="L141" s="23"/>
    </row>
    <row r="142" spans="2:12" x14ac:dyDescent="0.25">
      <c r="B142" s="8" t="s">
        <v>136</v>
      </c>
      <c r="C142" s="8" t="s">
        <v>8</v>
      </c>
      <c r="D142" s="8" t="s">
        <v>9</v>
      </c>
      <c r="E142">
        <v>28</v>
      </c>
      <c r="F142" s="9">
        <v>44425</v>
      </c>
      <c r="G142" s="23">
        <v>104770</v>
      </c>
      <c r="H142" t="s">
        <v>16</v>
      </c>
      <c r="I142" t="s">
        <v>211</v>
      </c>
      <c r="J142" s="12">
        <f ca="1">(TODAY()-Staff[[#This Row],[Date Joined]])/365</f>
        <v>2.095890410958904</v>
      </c>
      <c r="K142" s="23">
        <f ca="1">ROUNDUP(IF(Staff[[#This Row],[Tuneru]]&gt;2,3%,2%)*Staff[[#This Row],[Salary]],0)</f>
        <v>3144</v>
      </c>
      <c r="L142" s="23"/>
    </row>
    <row r="143" spans="2:12" x14ac:dyDescent="0.25">
      <c r="B143" s="8" t="s">
        <v>125</v>
      </c>
      <c r="C143" s="8" t="s">
        <v>15</v>
      </c>
      <c r="D143" s="8" t="s">
        <v>9</v>
      </c>
      <c r="E143">
        <v>21</v>
      </c>
      <c r="F143" s="9">
        <v>44701</v>
      </c>
      <c r="G143" s="23">
        <v>57090</v>
      </c>
      <c r="H143" t="s">
        <v>16</v>
      </c>
      <c r="I143" t="s">
        <v>211</v>
      </c>
      <c r="J143" s="12">
        <f ca="1">(TODAY()-Staff[[#This Row],[Date Joined]])/365</f>
        <v>1.3397260273972602</v>
      </c>
      <c r="K143" s="23">
        <f ca="1">ROUNDUP(IF(Staff[[#This Row],[Tuneru]]&gt;2,3%,2%)*Staff[[#This Row],[Salary]],0)</f>
        <v>1142</v>
      </c>
      <c r="L143" s="23"/>
    </row>
    <row r="144" spans="2:12" x14ac:dyDescent="0.25">
      <c r="B144" s="8" t="s">
        <v>160</v>
      </c>
      <c r="C144" s="8" t="s">
        <v>15</v>
      </c>
      <c r="D144" s="8" t="s">
        <v>21</v>
      </c>
      <c r="E144">
        <v>27</v>
      </c>
      <c r="F144" s="9">
        <v>44174</v>
      </c>
      <c r="G144" s="23">
        <v>91650</v>
      </c>
      <c r="H144" t="s">
        <v>13</v>
      </c>
      <c r="I144" t="s">
        <v>211</v>
      </c>
      <c r="J144" s="12">
        <f ca="1">(TODAY()-Staff[[#This Row],[Date Joined]])/365</f>
        <v>2.7835616438356166</v>
      </c>
      <c r="K144" s="23">
        <f ca="1">ROUNDUP(IF(Staff[[#This Row],[Tuneru]]&gt;2,3%,2%)*Staff[[#This Row],[Salary]],0)</f>
        <v>2750</v>
      </c>
      <c r="L144" s="23"/>
    </row>
    <row r="145" spans="2:12" x14ac:dyDescent="0.25">
      <c r="B145" s="8" t="s">
        <v>183</v>
      </c>
      <c r="C145" s="8" t="s">
        <v>15</v>
      </c>
      <c r="D145" s="8" t="s">
        <v>21</v>
      </c>
      <c r="E145">
        <v>42</v>
      </c>
      <c r="F145" s="9">
        <v>44670</v>
      </c>
      <c r="G145" s="23">
        <v>70270</v>
      </c>
      <c r="H145" t="s">
        <v>24</v>
      </c>
      <c r="I145" t="s">
        <v>211</v>
      </c>
      <c r="J145" s="12">
        <f ca="1">(TODAY()-Staff[[#This Row],[Date Joined]])/365</f>
        <v>1.4246575342465753</v>
      </c>
      <c r="K145" s="23">
        <f ca="1">ROUNDUP(IF(Staff[[#This Row],[Tuneru]]&gt;2,3%,2%)*Staff[[#This Row],[Salary]],0)</f>
        <v>1406</v>
      </c>
      <c r="L145" s="23"/>
    </row>
    <row r="146" spans="2:12" x14ac:dyDescent="0.25">
      <c r="B146" s="8" t="s">
        <v>129</v>
      </c>
      <c r="C146" s="8" t="s">
        <v>8</v>
      </c>
      <c r="D146" s="8" t="s">
        <v>21</v>
      </c>
      <c r="E146">
        <v>28</v>
      </c>
      <c r="F146" s="9">
        <v>44124</v>
      </c>
      <c r="G146" s="23">
        <v>75970</v>
      </c>
      <c r="H146" t="s">
        <v>16</v>
      </c>
      <c r="I146" t="s">
        <v>211</v>
      </c>
      <c r="J146" s="12">
        <f ca="1">(TODAY()-Staff[[#This Row],[Date Joined]])/365</f>
        <v>2.9205479452054797</v>
      </c>
      <c r="K146" s="23">
        <f ca="1">ROUNDUP(IF(Staff[[#This Row],[Tuneru]]&gt;2,3%,2%)*Staff[[#This Row],[Salary]],0)</f>
        <v>2280</v>
      </c>
      <c r="L146" s="23"/>
    </row>
    <row r="147" spans="2:12" x14ac:dyDescent="0.25">
      <c r="B147" s="8" t="s">
        <v>112</v>
      </c>
      <c r="C147" s="8" t="s">
        <v>206</v>
      </c>
      <c r="D147" s="8" t="s">
        <v>12</v>
      </c>
      <c r="E147">
        <v>27</v>
      </c>
      <c r="F147" s="9">
        <v>44212</v>
      </c>
      <c r="G147" s="23">
        <v>90700</v>
      </c>
      <c r="H147" t="s">
        <v>13</v>
      </c>
      <c r="I147" t="s">
        <v>211</v>
      </c>
      <c r="J147" s="12">
        <f ca="1">(TODAY()-Staff[[#This Row],[Date Joined]])/365</f>
        <v>2.6794520547945204</v>
      </c>
      <c r="K147" s="23">
        <f ca="1">ROUNDUP(IF(Staff[[#This Row],[Tuneru]]&gt;2,3%,2%)*Staff[[#This Row],[Salary]],0)</f>
        <v>2721</v>
      </c>
      <c r="L147" s="23"/>
    </row>
    <row r="148" spans="2:12" x14ac:dyDescent="0.25">
      <c r="B148" s="8" t="s">
        <v>131</v>
      </c>
      <c r="C148" s="8" t="s">
        <v>15</v>
      </c>
      <c r="D148" s="8" t="s">
        <v>9</v>
      </c>
      <c r="E148">
        <v>30</v>
      </c>
      <c r="F148" s="9">
        <v>44607</v>
      </c>
      <c r="G148" s="23">
        <v>60570</v>
      </c>
      <c r="H148" t="s">
        <v>16</v>
      </c>
      <c r="I148" t="s">
        <v>211</v>
      </c>
      <c r="J148" s="12">
        <f ca="1">(TODAY()-Staff[[#This Row],[Date Joined]])/365</f>
        <v>1.5972602739726027</v>
      </c>
      <c r="K148" s="23">
        <f ca="1">ROUNDUP(IF(Staff[[#This Row],[Tuneru]]&gt;2,3%,2%)*Staff[[#This Row],[Salary]],0)</f>
        <v>1212</v>
      </c>
      <c r="L148" s="23"/>
    </row>
    <row r="149" spans="2:12" x14ac:dyDescent="0.25">
      <c r="B149" s="8" t="s">
        <v>134</v>
      </c>
      <c r="C149" s="8" t="s">
        <v>15</v>
      </c>
      <c r="D149" s="8" t="s">
        <v>9</v>
      </c>
      <c r="E149">
        <v>33</v>
      </c>
      <c r="F149" s="9">
        <v>44103</v>
      </c>
      <c r="G149" s="23">
        <v>115920</v>
      </c>
      <c r="H149" t="s">
        <v>16</v>
      </c>
      <c r="I149" t="s">
        <v>211</v>
      </c>
      <c r="J149" s="12">
        <f ca="1">(TODAY()-Staff[[#This Row],[Date Joined]])/365</f>
        <v>2.978082191780822</v>
      </c>
      <c r="K149" s="23">
        <f ca="1">ROUNDUP(IF(Staff[[#This Row],[Tuneru]]&gt;2,3%,2%)*Staff[[#This Row],[Salary]],0)</f>
        <v>3478</v>
      </c>
      <c r="L149" s="23"/>
    </row>
    <row r="150" spans="2:12" x14ac:dyDescent="0.25">
      <c r="B150" s="8" t="s">
        <v>186</v>
      </c>
      <c r="C150" s="8" t="s">
        <v>8</v>
      </c>
      <c r="D150" s="8" t="s">
        <v>21</v>
      </c>
      <c r="E150">
        <v>33</v>
      </c>
      <c r="F150" s="9">
        <v>44006</v>
      </c>
      <c r="G150" s="23">
        <v>65360</v>
      </c>
      <c r="H150" t="s">
        <v>16</v>
      </c>
      <c r="I150" t="s">
        <v>211</v>
      </c>
      <c r="J150" s="12">
        <f ca="1">(TODAY()-Staff[[#This Row],[Date Joined]])/365</f>
        <v>3.2438356164383562</v>
      </c>
      <c r="K150" s="23">
        <f ca="1">ROUNDUP(IF(Staff[[#This Row],[Tuneru]]&gt;2,3%,2%)*Staff[[#This Row],[Salary]],0)</f>
        <v>1961</v>
      </c>
      <c r="L150" s="23"/>
    </row>
    <row r="151" spans="2:12" x14ac:dyDescent="0.25">
      <c r="B151" s="8" t="s">
        <v>116</v>
      </c>
      <c r="C151" s="8" t="s">
        <v>206</v>
      </c>
      <c r="D151" s="8" t="s">
        <v>21</v>
      </c>
      <c r="E151">
        <v>30</v>
      </c>
      <c r="F151" s="9">
        <v>44535</v>
      </c>
      <c r="G151" s="23">
        <v>64000</v>
      </c>
      <c r="H151" t="s">
        <v>16</v>
      </c>
      <c r="I151" t="s">
        <v>211</v>
      </c>
      <c r="J151" s="12">
        <f ca="1">(TODAY()-Staff[[#This Row],[Date Joined]])/365</f>
        <v>1.7945205479452055</v>
      </c>
      <c r="K151" s="23">
        <f ca="1">ROUNDUP(IF(Staff[[#This Row],[Tuneru]]&gt;2,3%,2%)*Staff[[#This Row],[Salary]],0)</f>
        <v>1280</v>
      </c>
      <c r="L151" s="23"/>
    </row>
    <row r="152" spans="2:12" x14ac:dyDescent="0.25">
      <c r="B152" s="8" t="s">
        <v>195</v>
      </c>
      <c r="C152" s="8" t="s">
        <v>8</v>
      </c>
      <c r="D152" s="8" t="s">
        <v>21</v>
      </c>
      <c r="E152">
        <v>34</v>
      </c>
      <c r="F152" s="9">
        <v>44383</v>
      </c>
      <c r="G152" s="23">
        <v>92450</v>
      </c>
      <c r="H152" t="s">
        <v>16</v>
      </c>
      <c r="I152" t="s">
        <v>211</v>
      </c>
      <c r="J152" s="12">
        <f ca="1">(TODAY()-Staff[[#This Row],[Date Joined]])/365</f>
        <v>2.2109589041095892</v>
      </c>
      <c r="K152" s="23">
        <f ca="1">ROUNDUP(IF(Staff[[#This Row],[Tuneru]]&gt;2,3%,2%)*Staff[[#This Row],[Salary]],0)</f>
        <v>2774</v>
      </c>
      <c r="L152" s="23"/>
    </row>
    <row r="153" spans="2:12" x14ac:dyDescent="0.25">
      <c r="B153" s="8" t="s">
        <v>113</v>
      </c>
      <c r="C153" s="8" t="s">
        <v>15</v>
      </c>
      <c r="D153" s="8" t="s">
        <v>12</v>
      </c>
      <c r="E153">
        <v>31</v>
      </c>
      <c r="F153" s="9">
        <v>44450</v>
      </c>
      <c r="G153" s="23">
        <v>48950</v>
      </c>
      <c r="H153" t="s">
        <v>16</v>
      </c>
      <c r="I153" t="s">
        <v>211</v>
      </c>
      <c r="J153" s="12">
        <f ca="1">(TODAY()-Staff[[#This Row],[Date Joined]])/365</f>
        <v>2.0273972602739727</v>
      </c>
      <c r="K153" s="23">
        <f ca="1">ROUNDUP(IF(Staff[[#This Row],[Tuneru]]&gt;2,3%,2%)*Staff[[#This Row],[Salary]],0)</f>
        <v>1469</v>
      </c>
      <c r="L153" s="23"/>
    </row>
    <row r="154" spans="2:12" x14ac:dyDescent="0.25">
      <c r="B154" s="8" t="s">
        <v>185</v>
      </c>
      <c r="C154" s="8" t="s">
        <v>8</v>
      </c>
      <c r="D154" s="8" t="s">
        <v>12</v>
      </c>
      <c r="E154">
        <v>27</v>
      </c>
      <c r="F154" s="9">
        <v>44625</v>
      </c>
      <c r="G154" s="23">
        <v>83750</v>
      </c>
      <c r="H154" t="s">
        <v>16</v>
      </c>
      <c r="I154" t="s">
        <v>211</v>
      </c>
      <c r="J154" s="12">
        <f ca="1">(TODAY()-Staff[[#This Row],[Date Joined]])/365</f>
        <v>1.547945205479452</v>
      </c>
      <c r="K154" s="23">
        <f ca="1">ROUNDUP(IF(Staff[[#This Row],[Tuneru]]&gt;2,3%,2%)*Staff[[#This Row],[Salary]],0)</f>
        <v>1675</v>
      </c>
      <c r="L154" s="23"/>
    </row>
    <row r="155" spans="2:12" x14ac:dyDescent="0.25">
      <c r="B155" s="8" t="s">
        <v>166</v>
      </c>
      <c r="C155" s="8" t="s">
        <v>8</v>
      </c>
      <c r="D155" s="8" t="s">
        <v>12</v>
      </c>
      <c r="E155">
        <v>40</v>
      </c>
      <c r="F155" s="9">
        <v>44276</v>
      </c>
      <c r="G155" s="23">
        <v>87620</v>
      </c>
      <c r="H155" t="s">
        <v>16</v>
      </c>
      <c r="I155" t="s">
        <v>211</v>
      </c>
      <c r="J155" s="12">
        <f ca="1">(TODAY()-Staff[[#This Row],[Date Joined]])/365</f>
        <v>2.504109589041096</v>
      </c>
      <c r="K155" s="23">
        <f ca="1">ROUNDUP(IF(Staff[[#This Row],[Tuneru]]&gt;2,3%,2%)*Staff[[#This Row],[Salary]],0)</f>
        <v>2629</v>
      </c>
      <c r="L155" s="23"/>
    </row>
    <row r="156" spans="2:12" x14ac:dyDescent="0.25">
      <c r="B156" s="8" t="s">
        <v>184</v>
      </c>
      <c r="C156" s="8" t="s">
        <v>8</v>
      </c>
      <c r="D156" s="8" t="s">
        <v>19</v>
      </c>
      <c r="E156">
        <v>20</v>
      </c>
      <c r="F156" s="9">
        <v>44476</v>
      </c>
      <c r="G156" s="23">
        <v>68900</v>
      </c>
      <c r="H156" t="s">
        <v>24</v>
      </c>
      <c r="I156" t="s">
        <v>211</v>
      </c>
      <c r="J156" s="12">
        <f ca="1">(TODAY()-Staff[[#This Row],[Date Joined]])/365</f>
        <v>1.9561643835616438</v>
      </c>
      <c r="K156" s="23">
        <f ca="1">ROUNDUP(IF(Staff[[#This Row],[Tuneru]]&gt;2,3%,2%)*Staff[[#This Row],[Salary]],0)</f>
        <v>1378</v>
      </c>
      <c r="L156" s="23"/>
    </row>
    <row r="157" spans="2:12" x14ac:dyDescent="0.25">
      <c r="B157" s="8" t="s">
        <v>157</v>
      </c>
      <c r="C157" s="8" t="s">
        <v>15</v>
      </c>
      <c r="D157" s="8" t="s">
        <v>19</v>
      </c>
      <c r="E157">
        <v>32</v>
      </c>
      <c r="F157" s="9">
        <v>44403</v>
      </c>
      <c r="G157" s="23">
        <v>53540</v>
      </c>
      <c r="H157" t="s">
        <v>16</v>
      </c>
      <c r="I157" t="s">
        <v>211</v>
      </c>
      <c r="J157" s="12">
        <f ca="1">(TODAY()-Staff[[#This Row],[Date Joined]])/365</f>
        <v>2.1561643835616437</v>
      </c>
      <c r="K157" s="23">
        <f ca="1">ROUNDUP(IF(Staff[[#This Row],[Tuneru]]&gt;2,3%,2%)*Staff[[#This Row],[Salary]],0)</f>
        <v>1607</v>
      </c>
      <c r="L157" s="23"/>
    </row>
    <row r="158" spans="2:12" x14ac:dyDescent="0.25">
      <c r="B158" s="8" t="s">
        <v>172</v>
      </c>
      <c r="C158" s="8" t="s">
        <v>15</v>
      </c>
      <c r="D158" s="8" t="s">
        <v>19</v>
      </c>
      <c r="E158">
        <v>28</v>
      </c>
      <c r="F158" s="9">
        <v>44758</v>
      </c>
      <c r="G158" s="23">
        <v>43510</v>
      </c>
      <c r="H158" t="s">
        <v>42</v>
      </c>
      <c r="I158" t="s">
        <v>211</v>
      </c>
      <c r="J158" s="12">
        <f ca="1">(TODAY()-Staff[[#This Row],[Date Joined]])/365</f>
        <v>1.1835616438356165</v>
      </c>
      <c r="K158" s="23">
        <f ca="1">ROUNDUP(IF(Staff[[#This Row],[Tuneru]]&gt;2,3%,2%)*Staff[[#This Row],[Salary]],0)</f>
        <v>871</v>
      </c>
      <c r="L158" s="23"/>
    </row>
    <row r="159" spans="2:12" x14ac:dyDescent="0.25">
      <c r="B159" s="8" t="s">
        <v>127</v>
      </c>
      <c r="C159" s="8" t="s">
        <v>8</v>
      </c>
      <c r="D159" s="8" t="s">
        <v>19</v>
      </c>
      <c r="E159">
        <v>38</v>
      </c>
      <c r="F159" s="9">
        <v>44316</v>
      </c>
      <c r="G159" s="23">
        <v>109160</v>
      </c>
      <c r="H159" t="s">
        <v>10</v>
      </c>
      <c r="I159" t="s">
        <v>211</v>
      </c>
      <c r="J159" s="12">
        <f ca="1">(TODAY()-Staff[[#This Row],[Date Joined]])/365</f>
        <v>2.3945205479452056</v>
      </c>
      <c r="K159" s="23">
        <f ca="1">ROUNDUP(IF(Staff[[#This Row],[Tuneru]]&gt;2,3%,2%)*Staff[[#This Row],[Salary]],0)</f>
        <v>3275</v>
      </c>
      <c r="L159" s="23"/>
    </row>
    <row r="160" spans="2:12" x14ac:dyDescent="0.25">
      <c r="B160" s="8" t="s">
        <v>198</v>
      </c>
      <c r="C160" s="8" t="s">
        <v>15</v>
      </c>
      <c r="D160" s="8" t="s">
        <v>9</v>
      </c>
      <c r="E160">
        <v>40</v>
      </c>
      <c r="F160" s="9">
        <v>44204</v>
      </c>
      <c r="G160" s="23">
        <v>99750</v>
      </c>
      <c r="H160" t="s">
        <v>16</v>
      </c>
      <c r="I160" t="s">
        <v>211</v>
      </c>
      <c r="J160" s="12">
        <f ca="1">(TODAY()-Staff[[#This Row],[Date Joined]])/365</f>
        <v>2.7013698630136984</v>
      </c>
      <c r="K160" s="23">
        <f ca="1">ROUNDUP(IF(Staff[[#This Row],[Tuneru]]&gt;2,3%,2%)*Staff[[#This Row],[Salary]],0)</f>
        <v>2993</v>
      </c>
      <c r="L160" s="23"/>
    </row>
    <row r="161" spans="2:12" x14ac:dyDescent="0.25">
      <c r="B161" s="8" t="s">
        <v>124</v>
      </c>
      <c r="C161" s="8" t="s">
        <v>8</v>
      </c>
      <c r="D161" s="8" t="s">
        <v>12</v>
      </c>
      <c r="E161">
        <v>31</v>
      </c>
      <c r="F161" s="9">
        <v>44084</v>
      </c>
      <c r="G161" s="23">
        <v>41980</v>
      </c>
      <c r="H161" t="s">
        <v>16</v>
      </c>
      <c r="I161" t="s">
        <v>211</v>
      </c>
      <c r="J161" s="12">
        <f ca="1">(TODAY()-Staff[[#This Row],[Date Joined]])/365</f>
        <v>3.0301369863013701</v>
      </c>
      <c r="K161" s="23">
        <f ca="1">ROUNDUP(IF(Staff[[#This Row],[Tuneru]]&gt;2,3%,2%)*Staff[[#This Row],[Salary]],0)</f>
        <v>1260</v>
      </c>
      <c r="L161" s="23"/>
    </row>
    <row r="162" spans="2:12" x14ac:dyDescent="0.25">
      <c r="B162" s="8" t="s">
        <v>187</v>
      </c>
      <c r="C162" s="8" t="s">
        <v>15</v>
      </c>
      <c r="D162" s="8" t="s">
        <v>21</v>
      </c>
      <c r="E162">
        <v>36</v>
      </c>
      <c r="F162" s="9">
        <v>44272</v>
      </c>
      <c r="G162" s="23">
        <v>71380</v>
      </c>
      <c r="H162" t="s">
        <v>16</v>
      </c>
      <c r="I162" t="s">
        <v>211</v>
      </c>
      <c r="J162" s="12">
        <f ca="1">(TODAY()-Staff[[#This Row],[Date Joined]])/365</f>
        <v>2.515068493150685</v>
      </c>
      <c r="K162" s="23">
        <f ca="1">ROUNDUP(IF(Staff[[#This Row],[Tuneru]]&gt;2,3%,2%)*Staff[[#This Row],[Salary]],0)</f>
        <v>2142</v>
      </c>
      <c r="L162" s="23"/>
    </row>
    <row r="163" spans="2:12" x14ac:dyDescent="0.25">
      <c r="B163" s="8" t="s">
        <v>191</v>
      </c>
      <c r="C163" s="8" t="s">
        <v>15</v>
      </c>
      <c r="D163" s="8" t="s">
        <v>9</v>
      </c>
      <c r="E163">
        <v>27</v>
      </c>
      <c r="F163" s="9">
        <v>44547</v>
      </c>
      <c r="G163" s="23">
        <v>113280</v>
      </c>
      <c r="H163" t="s">
        <v>42</v>
      </c>
      <c r="I163" t="s">
        <v>211</v>
      </c>
      <c r="J163" s="12">
        <f ca="1">(TODAY()-Staff[[#This Row],[Date Joined]])/365</f>
        <v>1.7616438356164383</v>
      </c>
      <c r="K163" s="23">
        <f ca="1">ROUNDUP(IF(Staff[[#This Row],[Tuneru]]&gt;2,3%,2%)*Staff[[#This Row],[Salary]],0)</f>
        <v>2266</v>
      </c>
      <c r="L163" s="23"/>
    </row>
    <row r="164" spans="2:12" x14ac:dyDescent="0.25">
      <c r="B164" s="8" t="s">
        <v>181</v>
      </c>
      <c r="C164" s="8" t="s">
        <v>8</v>
      </c>
      <c r="D164" s="8" t="s">
        <v>21</v>
      </c>
      <c r="E164">
        <v>33</v>
      </c>
      <c r="F164" s="9">
        <v>44747</v>
      </c>
      <c r="G164" s="23">
        <v>86570</v>
      </c>
      <c r="H164" t="s">
        <v>16</v>
      </c>
      <c r="I164" t="s">
        <v>211</v>
      </c>
      <c r="J164" s="12">
        <f ca="1">(TODAY()-Staff[[#This Row],[Date Joined]])/365</f>
        <v>1.2136986301369863</v>
      </c>
      <c r="K164" s="23">
        <f ca="1">ROUNDUP(IF(Staff[[#This Row],[Tuneru]]&gt;2,3%,2%)*Staff[[#This Row],[Salary]],0)</f>
        <v>1732</v>
      </c>
      <c r="L164" s="23"/>
    </row>
    <row r="165" spans="2:12" x14ac:dyDescent="0.25">
      <c r="B165" s="8" t="s">
        <v>139</v>
      </c>
      <c r="C165" s="8" t="s">
        <v>15</v>
      </c>
      <c r="D165" s="8" t="s">
        <v>9</v>
      </c>
      <c r="E165">
        <v>26</v>
      </c>
      <c r="F165" s="9">
        <v>44350</v>
      </c>
      <c r="G165" s="23">
        <v>53540</v>
      </c>
      <c r="H165" t="s">
        <v>16</v>
      </c>
      <c r="I165" t="s">
        <v>211</v>
      </c>
      <c r="J165" s="12">
        <f ca="1">(TODAY()-Staff[[#This Row],[Date Joined]])/365</f>
        <v>2.3013698630136985</v>
      </c>
      <c r="K165" s="23">
        <f ca="1">ROUNDUP(IF(Staff[[#This Row],[Tuneru]]&gt;2,3%,2%)*Staff[[#This Row],[Salary]],0)</f>
        <v>1607</v>
      </c>
      <c r="L165" s="23"/>
    </row>
    <row r="166" spans="2:12" x14ac:dyDescent="0.25">
      <c r="B166" s="8" t="s">
        <v>190</v>
      </c>
      <c r="C166" s="8" t="s">
        <v>15</v>
      </c>
      <c r="D166" s="8" t="s">
        <v>12</v>
      </c>
      <c r="E166">
        <v>37</v>
      </c>
      <c r="F166" s="9">
        <v>44640</v>
      </c>
      <c r="G166" s="23">
        <v>69070</v>
      </c>
      <c r="H166" t="s">
        <v>16</v>
      </c>
      <c r="I166" t="s">
        <v>211</v>
      </c>
      <c r="J166" s="12">
        <f ca="1">(TODAY()-Staff[[#This Row],[Date Joined]])/365</f>
        <v>1.5068493150684932</v>
      </c>
      <c r="K166" s="23">
        <f ca="1">ROUNDUP(IF(Staff[[#This Row],[Tuneru]]&gt;2,3%,2%)*Staff[[#This Row],[Salary]],0)</f>
        <v>1382</v>
      </c>
      <c r="L166" s="23"/>
    </row>
    <row r="167" spans="2:12" x14ac:dyDescent="0.25">
      <c r="B167" s="8" t="s">
        <v>121</v>
      </c>
      <c r="C167" s="8" t="s">
        <v>8</v>
      </c>
      <c r="D167" s="8" t="s">
        <v>21</v>
      </c>
      <c r="E167">
        <v>30</v>
      </c>
      <c r="F167" s="9">
        <v>44328</v>
      </c>
      <c r="G167" s="23">
        <v>67910</v>
      </c>
      <c r="H167" t="s">
        <v>24</v>
      </c>
      <c r="I167" t="s">
        <v>211</v>
      </c>
      <c r="J167" s="12">
        <f ca="1">(TODAY()-Staff[[#This Row],[Date Joined]])/365</f>
        <v>2.3616438356164382</v>
      </c>
      <c r="K167" s="23">
        <f ca="1">ROUNDUP(IF(Staff[[#This Row],[Tuneru]]&gt;2,3%,2%)*Staff[[#This Row],[Salary]],0)</f>
        <v>2038</v>
      </c>
      <c r="L167" s="23"/>
    </row>
    <row r="168" spans="2:12" x14ac:dyDescent="0.25">
      <c r="B168" s="8" t="s">
        <v>119</v>
      </c>
      <c r="C168" s="8" t="s">
        <v>15</v>
      </c>
      <c r="D168" s="8" t="s">
        <v>12</v>
      </c>
      <c r="E168">
        <v>30</v>
      </c>
      <c r="F168" s="9">
        <v>44214</v>
      </c>
      <c r="G168" s="23">
        <v>69120</v>
      </c>
      <c r="H168" t="s">
        <v>16</v>
      </c>
      <c r="I168" t="s">
        <v>211</v>
      </c>
      <c r="J168" s="12">
        <f ca="1">(TODAY()-Staff[[#This Row],[Date Joined]])/365</f>
        <v>2.6739726027397261</v>
      </c>
      <c r="K168" s="23">
        <f ca="1">ROUNDUP(IF(Staff[[#This Row],[Tuneru]]&gt;2,3%,2%)*Staff[[#This Row],[Salary]],0)</f>
        <v>2074</v>
      </c>
      <c r="L168" s="23"/>
    </row>
    <row r="169" spans="2:12" x14ac:dyDescent="0.25">
      <c r="B169" s="8" t="s">
        <v>132</v>
      </c>
      <c r="C169" s="8" t="s">
        <v>8</v>
      </c>
      <c r="D169" s="8" t="s">
        <v>21</v>
      </c>
      <c r="E169">
        <v>34</v>
      </c>
      <c r="F169" s="9">
        <v>44550</v>
      </c>
      <c r="G169" s="23">
        <v>60130</v>
      </c>
      <c r="H169" t="s">
        <v>16</v>
      </c>
      <c r="I169" t="s">
        <v>211</v>
      </c>
      <c r="J169" s="12">
        <f ca="1">(TODAY()-Staff[[#This Row],[Date Joined]])/365</f>
        <v>1.7534246575342465</v>
      </c>
      <c r="K169" s="23">
        <f ca="1">ROUNDUP(IF(Staff[[#This Row],[Tuneru]]&gt;2,3%,2%)*Staff[[#This Row],[Salary]],0)</f>
        <v>1203</v>
      </c>
      <c r="L169" s="23"/>
    </row>
    <row r="170" spans="2:12" x14ac:dyDescent="0.25">
      <c r="B170" s="8" t="s">
        <v>161</v>
      </c>
      <c r="C170" s="8" t="s">
        <v>15</v>
      </c>
      <c r="D170" s="8" t="s">
        <v>9</v>
      </c>
      <c r="E170">
        <v>23</v>
      </c>
      <c r="F170" s="9">
        <v>44378</v>
      </c>
      <c r="G170" s="23">
        <v>106460</v>
      </c>
      <c r="H170" t="s">
        <v>16</v>
      </c>
      <c r="I170" t="s">
        <v>211</v>
      </c>
      <c r="J170" s="12">
        <f ca="1">(TODAY()-Staff[[#This Row],[Date Joined]])/365</f>
        <v>2.2246575342465755</v>
      </c>
      <c r="K170" s="23">
        <f ca="1">ROUNDUP(IF(Staff[[#This Row],[Tuneru]]&gt;2,3%,2%)*Staff[[#This Row],[Salary]],0)</f>
        <v>3194</v>
      </c>
      <c r="L170" s="23"/>
    </row>
    <row r="171" spans="2:12" x14ac:dyDescent="0.25">
      <c r="B171" s="8" t="s">
        <v>148</v>
      </c>
      <c r="C171" s="8" t="s">
        <v>8</v>
      </c>
      <c r="D171" s="8" t="s">
        <v>56</v>
      </c>
      <c r="E171">
        <v>37</v>
      </c>
      <c r="F171" s="9">
        <v>44389</v>
      </c>
      <c r="G171" s="23">
        <v>118100</v>
      </c>
      <c r="H171" t="s">
        <v>16</v>
      </c>
      <c r="I171" t="s">
        <v>211</v>
      </c>
      <c r="J171" s="12">
        <f ca="1">(TODAY()-Staff[[#This Row],[Date Joined]])/365</f>
        <v>2.1945205479452055</v>
      </c>
      <c r="K171" s="23">
        <f ca="1">ROUNDUP(IF(Staff[[#This Row],[Tuneru]]&gt;2,3%,2%)*Staff[[#This Row],[Salary]],0)</f>
        <v>3543</v>
      </c>
      <c r="L171" s="23"/>
    </row>
    <row r="172" spans="2:12" x14ac:dyDescent="0.25">
      <c r="B172" s="8" t="s">
        <v>164</v>
      </c>
      <c r="C172" s="8" t="s">
        <v>8</v>
      </c>
      <c r="D172" s="8" t="s">
        <v>9</v>
      </c>
      <c r="E172">
        <v>36</v>
      </c>
      <c r="F172" s="9">
        <v>44468</v>
      </c>
      <c r="G172" s="23">
        <v>78390</v>
      </c>
      <c r="H172" t="s">
        <v>16</v>
      </c>
      <c r="I172" t="s">
        <v>211</v>
      </c>
      <c r="J172" s="12">
        <f ca="1">(TODAY()-Staff[[#This Row],[Date Joined]])/365</f>
        <v>1.978082191780822</v>
      </c>
      <c r="K172" s="23">
        <f ca="1">ROUNDUP(IF(Staff[[#This Row],[Tuneru]]&gt;2,3%,2%)*Staff[[#This Row],[Salary]],0)</f>
        <v>1568</v>
      </c>
      <c r="L172" s="23"/>
    </row>
    <row r="173" spans="2:12" x14ac:dyDescent="0.25">
      <c r="B173" s="8" t="s">
        <v>147</v>
      </c>
      <c r="C173" s="8" t="s">
        <v>8</v>
      </c>
      <c r="D173" s="8" t="s">
        <v>9</v>
      </c>
      <c r="E173">
        <v>30</v>
      </c>
      <c r="F173" s="9">
        <v>44789</v>
      </c>
      <c r="G173" s="23">
        <v>114180</v>
      </c>
      <c r="H173" t="s">
        <v>16</v>
      </c>
      <c r="I173" t="s">
        <v>211</v>
      </c>
      <c r="J173" s="12">
        <f ca="1">(TODAY()-Staff[[#This Row],[Date Joined]])/365</f>
        <v>1.0986301369863014</v>
      </c>
      <c r="K173" s="23">
        <f ca="1">ROUNDUP(IF(Staff[[#This Row],[Tuneru]]&gt;2,3%,2%)*Staff[[#This Row],[Salary]],0)</f>
        <v>2284</v>
      </c>
      <c r="L173" s="23"/>
    </row>
    <row r="174" spans="2:12" x14ac:dyDescent="0.25">
      <c r="B174" s="8" t="s">
        <v>189</v>
      </c>
      <c r="C174" s="8" t="s">
        <v>8</v>
      </c>
      <c r="D174" s="8" t="s">
        <v>9</v>
      </c>
      <c r="E174">
        <v>28</v>
      </c>
      <c r="F174" s="9">
        <v>44590</v>
      </c>
      <c r="G174" s="23">
        <v>104120</v>
      </c>
      <c r="H174" t="s">
        <v>16</v>
      </c>
      <c r="I174" t="s">
        <v>211</v>
      </c>
      <c r="J174" s="12">
        <f ca="1">(TODAY()-Staff[[#This Row],[Date Joined]])/365</f>
        <v>1.6438356164383561</v>
      </c>
      <c r="K174" s="23">
        <f ca="1">ROUNDUP(IF(Staff[[#This Row],[Tuneru]]&gt;2,3%,2%)*Staff[[#This Row],[Salary]],0)</f>
        <v>2083</v>
      </c>
      <c r="L174" s="23"/>
    </row>
    <row r="175" spans="2:12" x14ac:dyDescent="0.25">
      <c r="B175" s="8" t="s">
        <v>138</v>
      </c>
      <c r="C175" s="8" t="s">
        <v>15</v>
      </c>
      <c r="D175" s="8" t="s">
        <v>9</v>
      </c>
      <c r="E175">
        <v>30</v>
      </c>
      <c r="F175" s="9">
        <v>44640</v>
      </c>
      <c r="G175" s="23">
        <v>67950</v>
      </c>
      <c r="H175" t="s">
        <v>16</v>
      </c>
      <c r="I175" t="s">
        <v>211</v>
      </c>
      <c r="J175" s="12">
        <f ca="1">(TODAY()-Staff[[#This Row],[Date Joined]])/365</f>
        <v>1.5068493150684932</v>
      </c>
      <c r="K175" s="23">
        <f ca="1">ROUNDUP(IF(Staff[[#This Row],[Tuneru]]&gt;2,3%,2%)*Staff[[#This Row],[Salary]],0)</f>
        <v>1359</v>
      </c>
      <c r="L175" s="23"/>
    </row>
    <row r="176" spans="2:12" x14ac:dyDescent="0.25">
      <c r="B176" s="8" t="s">
        <v>137</v>
      </c>
      <c r="C176" s="8" t="s">
        <v>8</v>
      </c>
      <c r="D176" s="8" t="s">
        <v>12</v>
      </c>
      <c r="E176">
        <v>29</v>
      </c>
      <c r="F176" s="9">
        <v>43962</v>
      </c>
      <c r="G176" s="23">
        <v>34980</v>
      </c>
      <c r="H176" t="s">
        <v>16</v>
      </c>
      <c r="I176" t="s">
        <v>211</v>
      </c>
      <c r="J176" s="12">
        <f ca="1">(TODAY()-Staff[[#This Row],[Date Joined]])/365</f>
        <v>3.3643835616438356</v>
      </c>
      <c r="K176" s="23">
        <f ca="1">ROUNDUP(IF(Staff[[#This Row],[Tuneru]]&gt;2,3%,2%)*Staff[[#This Row],[Salary]],0)</f>
        <v>1050</v>
      </c>
      <c r="L176" s="23"/>
    </row>
    <row r="177" spans="2:12" x14ac:dyDescent="0.25">
      <c r="B177" s="8" t="s">
        <v>153</v>
      </c>
      <c r="C177" s="8" t="s">
        <v>8</v>
      </c>
      <c r="D177" s="8" t="s">
        <v>12</v>
      </c>
      <c r="E177">
        <v>24</v>
      </c>
      <c r="F177" s="9">
        <v>44087</v>
      </c>
      <c r="G177" s="23">
        <v>62780</v>
      </c>
      <c r="H177" t="s">
        <v>16</v>
      </c>
      <c r="I177" t="s">
        <v>211</v>
      </c>
      <c r="J177" s="12">
        <f ca="1">(TODAY()-Staff[[#This Row],[Date Joined]])/365</f>
        <v>3.021917808219178</v>
      </c>
      <c r="K177" s="23">
        <f ca="1">ROUNDUP(IF(Staff[[#This Row],[Tuneru]]&gt;2,3%,2%)*Staff[[#This Row],[Salary]],0)</f>
        <v>1884</v>
      </c>
      <c r="L177" s="23"/>
    </row>
    <row r="178" spans="2:12" x14ac:dyDescent="0.25">
      <c r="B178" s="8" t="s">
        <v>117</v>
      </c>
      <c r="C178" s="8" t="s">
        <v>15</v>
      </c>
      <c r="D178" s="8" t="s">
        <v>12</v>
      </c>
      <c r="E178">
        <v>20</v>
      </c>
      <c r="F178" s="9">
        <v>44397</v>
      </c>
      <c r="G178" s="23">
        <v>107700</v>
      </c>
      <c r="H178" t="s">
        <v>16</v>
      </c>
      <c r="I178" t="s">
        <v>211</v>
      </c>
      <c r="J178" s="12">
        <f ca="1">(TODAY()-Staff[[#This Row],[Date Joined]])/365</f>
        <v>2.1726027397260275</v>
      </c>
      <c r="K178" s="23">
        <f ca="1">ROUNDUP(IF(Staff[[#This Row],[Tuneru]]&gt;2,3%,2%)*Staff[[#This Row],[Salary]],0)</f>
        <v>3231</v>
      </c>
      <c r="L178" s="23"/>
    </row>
    <row r="179" spans="2:12" x14ac:dyDescent="0.25">
      <c r="B179" s="8" t="s">
        <v>168</v>
      </c>
      <c r="C179" s="8" t="s">
        <v>15</v>
      </c>
      <c r="D179" s="8" t="s">
        <v>19</v>
      </c>
      <c r="E179">
        <v>25</v>
      </c>
      <c r="F179" s="9">
        <v>44322</v>
      </c>
      <c r="G179" s="23">
        <v>65700</v>
      </c>
      <c r="H179" t="s">
        <v>16</v>
      </c>
      <c r="I179" t="s">
        <v>211</v>
      </c>
      <c r="J179" s="12">
        <f ca="1">(TODAY()-Staff[[#This Row],[Date Joined]])/365</f>
        <v>2.3780821917808219</v>
      </c>
      <c r="K179" s="23">
        <f ca="1">ROUNDUP(IF(Staff[[#This Row],[Tuneru]]&gt;2,3%,2%)*Staff[[#This Row],[Salary]],0)</f>
        <v>1971</v>
      </c>
      <c r="L179" s="23"/>
    </row>
    <row r="180" spans="2:12" x14ac:dyDescent="0.25">
      <c r="B180" s="8" t="s">
        <v>135</v>
      </c>
      <c r="C180" s="8" t="s">
        <v>8</v>
      </c>
      <c r="D180" s="8" t="s">
        <v>12</v>
      </c>
      <c r="E180">
        <v>33</v>
      </c>
      <c r="F180" s="9">
        <v>44313</v>
      </c>
      <c r="G180" s="23">
        <v>75480</v>
      </c>
      <c r="H180" t="s">
        <v>42</v>
      </c>
      <c r="I180" t="s">
        <v>211</v>
      </c>
      <c r="J180" s="12">
        <f ca="1">(TODAY()-Staff[[#This Row],[Date Joined]])/365</f>
        <v>2.4027397260273973</v>
      </c>
      <c r="K180" s="23">
        <f ca="1">ROUNDUP(IF(Staff[[#This Row],[Tuneru]]&gt;2,3%,2%)*Staff[[#This Row],[Salary]],0)</f>
        <v>2265</v>
      </c>
      <c r="L180" s="23"/>
    </row>
    <row r="181" spans="2:12" x14ac:dyDescent="0.25">
      <c r="B181" s="8" t="s">
        <v>174</v>
      </c>
      <c r="C181" s="8" t="s">
        <v>15</v>
      </c>
      <c r="D181" s="8" t="s">
        <v>12</v>
      </c>
      <c r="E181">
        <v>33</v>
      </c>
      <c r="F181" s="9">
        <v>44448</v>
      </c>
      <c r="G181" s="23">
        <v>53870</v>
      </c>
      <c r="H181" t="s">
        <v>16</v>
      </c>
      <c r="I181" t="s">
        <v>211</v>
      </c>
      <c r="J181" s="12">
        <f ca="1">(TODAY()-Staff[[#This Row],[Date Joined]])/365</f>
        <v>2.032876712328767</v>
      </c>
      <c r="K181" s="23">
        <f ca="1">ROUNDUP(IF(Staff[[#This Row],[Tuneru]]&gt;2,3%,2%)*Staff[[#This Row],[Salary]],0)</f>
        <v>1617</v>
      </c>
      <c r="L181" s="23"/>
    </row>
    <row r="182" spans="2:12" x14ac:dyDescent="0.25">
      <c r="B182" s="8" t="s">
        <v>141</v>
      </c>
      <c r="C182" s="8" t="s">
        <v>8</v>
      </c>
      <c r="D182" s="8" t="s">
        <v>19</v>
      </c>
      <c r="E182">
        <v>36</v>
      </c>
      <c r="F182" s="9">
        <v>44433</v>
      </c>
      <c r="G182" s="23">
        <v>78540</v>
      </c>
      <c r="H182" t="s">
        <v>16</v>
      </c>
      <c r="I182" t="s">
        <v>211</v>
      </c>
      <c r="J182" s="12">
        <f ca="1">(TODAY()-Staff[[#This Row],[Date Joined]])/365</f>
        <v>2.0739726027397261</v>
      </c>
      <c r="K182" s="23">
        <f ca="1">ROUNDUP(IF(Staff[[#This Row],[Tuneru]]&gt;2,3%,2%)*Staff[[#This Row],[Salary]],0)</f>
        <v>2357</v>
      </c>
      <c r="L182" s="23"/>
    </row>
    <row r="183" spans="2:12" x14ac:dyDescent="0.25">
      <c r="B183" s="8" t="s">
        <v>193</v>
      </c>
      <c r="C183" s="8" t="s">
        <v>15</v>
      </c>
      <c r="D183" s="8" t="s">
        <v>9</v>
      </c>
      <c r="E183">
        <v>19</v>
      </c>
      <c r="F183" s="9">
        <v>44218</v>
      </c>
      <c r="G183" s="23">
        <v>58960</v>
      </c>
      <c r="H183" t="s">
        <v>16</v>
      </c>
      <c r="I183" t="s">
        <v>211</v>
      </c>
      <c r="J183" s="12">
        <f ca="1">(TODAY()-Staff[[#This Row],[Date Joined]])/365</f>
        <v>2.6630136986301371</v>
      </c>
      <c r="K183" s="23">
        <f ca="1">ROUNDUP(IF(Staff[[#This Row],[Tuneru]]&gt;2,3%,2%)*Staff[[#This Row],[Salary]],0)</f>
        <v>1769</v>
      </c>
      <c r="L183" s="23"/>
    </row>
    <row r="184" spans="2:12" x14ac:dyDescent="0.25">
      <c r="B184" s="8" t="s">
        <v>162</v>
      </c>
      <c r="C184" s="8" t="s">
        <v>15</v>
      </c>
      <c r="D184" s="8" t="s">
        <v>9</v>
      </c>
      <c r="E184">
        <v>46</v>
      </c>
      <c r="F184" s="9">
        <v>44697</v>
      </c>
      <c r="G184" s="23">
        <v>70610</v>
      </c>
      <c r="H184" t="s">
        <v>16</v>
      </c>
      <c r="I184" t="s">
        <v>211</v>
      </c>
      <c r="J184" s="12">
        <f ca="1">(TODAY()-Staff[[#This Row],[Date Joined]])/365</f>
        <v>1.3506849315068492</v>
      </c>
      <c r="K184" s="23">
        <f ca="1">ROUNDUP(IF(Staff[[#This Row],[Tuneru]]&gt;2,3%,2%)*Staff[[#This Row],[Salary]],0)</f>
        <v>1413</v>
      </c>
      <c r="L184" s="23"/>
    </row>
    <row r="185" spans="2:12" x14ac:dyDescent="0.25">
      <c r="B185" s="8" t="s">
        <v>171</v>
      </c>
      <c r="C185" s="8" t="s">
        <v>15</v>
      </c>
      <c r="D185" s="8" t="s">
        <v>21</v>
      </c>
      <c r="E185">
        <v>33</v>
      </c>
      <c r="F185" s="9">
        <v>44181</v>
      </c>
      <c r="G185" s="23">
        <v>59430</v>
      </c>
      <c r="H185" t="s">
        <v>16</v>
      </c>
      <c r="I185" t="s">
        <v>211</v>
      </c>
      <c r="J185" s="12">
        <f ca="1">(TODAY()-Staff[[#This Row],[Date Joined]])/365</f>
        <v>2.7643835616438355</v>
      </c>
      <c r="K185" s="23">
        <f ca="1">ROUNDUP(IF(Staff[[#This Row],[Tuneru]]&gt;2,3%,2%)*Staff[[#This Row],[Salary]],0)</f>
        <v>1783</v>
      </c>
      <c r="L185" s="23"/>
    </row>
    <row r="186" spans="2:12" x14ac:dyDescent="0.25">
      <c r="B186" s="8" t="s">
        <v>144</v>
      </c>
      <c r="C186" s="8" t="s">
        <v>15</v>
      </c>
      <c r="D186" s="8" t="s">
        <v>9</v>
      </c>
      <c r="E186">
        <v>33</v>
      </c>
      <c r="F186" s="9">
        <v>44640</v>
      </c>
      <c r="G186" s="23">
        <v>48530</v>
      </c>
      <c r="H186" t="s">
        <v>13</v>
      </c>
      <c r="I186" t="s">
        <v>211</v>
      </c>
      <c r="J186" s="12">
        <f ca="1">(TODAY()-Staff[[#This Row],[Date Joined]])/365</f>
        <v>1.5068493150684932</v>
      </c>
      <c r="K186" s="23">
        <f ca="1">ROUNDUP(IF(Staff[[#This Row],[Tuneru]]&gt;2,3%,2%)*Staff[[#This Row],[Salary]],0)</f>
        <v>971</v>
      </c>
      <c r="L186" s="23"/>
    </row>
    <row r="187" spans="2:12" x14ac:dyDescent="0.25">
      <c r="B187" s="8" t="s">
        <v>163</v>
      </c>
      <c r="C187" s="8" t="s">
        <v>8</v>
      </c>
      <c r="D187" s="8" t="s">
        <v>12</v>
      </c>
      <c r="E187">
        <v>33</v>
      </c>
      <c r="F187" s="9">
        <v>44129</v>
      </c>
      <c r="G187" s="23">
        <v>96140</v>
      </c>
      <c r="H187" t="s">
        <v>16</v>
      </c>
      <c r="I187" t="s">
        <v>211</v>
      </c>
      <c r="J187" s="12">
        <f ca="1">(TODAY()-Staff[[#This Row],[Date Joined]])/365</f>
        <v>2.9068493150684933</v>
      </c>
      <c r="K187" s="23">
        <f ca="1">ROUNDUP(IF(Staff[[#This Row],[Tuneru]]&gt;2,3%,2%)*Staff[[#This Row],[Salary]],0)</f>
        <v>2885</v>
      </c>
      <c r="L187" s="23"/>
    </row>
  </sheetData>
  <mergeCells count="1">
    <mergeCell ref="B1:I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3DD4B-742A-40CB-98BF-C93A2D64169C}">
  <dimension ref="B3:L39"/>
  <sheetViews>
    <sheetView workbookViewId="0">
      <selection activeCell="D9" sqref="D9"/>
    </sheetView>
  </sheetViews>
  <sheetFormatPr defaultRowHeight="15" x14ac:dyDescent="0.25"/>
  <cols>
    <col min="2" max="2" width="22.42578125" customWidth="1"/>
    <col min="12" max="12" width="40.5703125" bestFit="1" customWidth="1"/>
  </cols>
  <sheetData>
    <row r="3" spans="2:12" ht="15.75" x14ac:dyDescent="0.25">
      <c r="B3" s="18" t="s">
        <v>238</v>
      </c>
    </row>
    <row r="5" spans="2:12" x14ac:dyDescent="0.25">
      <c r="B5" s="14" t="s">
        <v>2</v>
      </c>
      <c r="C5" s="14" t="s">
        <v>19</v>
      </c>
      <c r="L5" s="19" t="s">
        <v>241</v>
      </c>
    </row>
    <row r="7" spans="2:12" x14ac:dyDescent="0.25">
      <c r="L7" s="2" t="s">
        <v>243</v>
      </c>
    </row>
    <row r="8" spans="2:12" x14ac:dyDescent="0.25">
      <c r="B8" t="s">
        <v>242</v>
      </c>
      <c r="C8" s="5" t="s">
        <v>219</v>
      </c>
      <c r="D8">
        <f ca="1">COUNT(E12:E39)</f>
        <v>28</v>
      </c>
    </row>
    <row r="11" spans="2:12" x14ac:dyDescent="0.25">
      <c r="B11">
        <v>1</v>
      </c>
      <c r="C11">
        <v>2</v>
      </c>
      <c r="D11">
        <v>3</v>
      </c>
      <c r="E11">
        <v>4</v>
      </c>
      <c r="F11">
        <v>5</v>
      </c>
      <c r="G11">
        <v>6</v>
      </c>
      <c r="H11">
        <v>7</v>
      </c>
      <c r="I11">
        <v>8</v>
      </c>
      <c r="J11">
        <v>9</v>
      </c>
    </row>
    <row r="12" spans="2:12" x14ac:dyDescent="0.25">
      <c r="B12" t="str" cm="1">
        <f t="array" aca="1" ref="B12:K39" ca="1">_xlfn._xlws.FILTER(Staff[],Staff[Department]="sales")</f>
        <v>Lindy Guillet</v>
      </c>
      <c r="C12" t="str">
        <f ca="1"/>
        <v>Male</v>
      </c>
      <c r="D12" t="str">
        <f ca="1"/>
        <v>Sales</v>
      </c>
      <c r="E12">
        <f ca="1"/>
        <v>22</v>
      </c>
      <c r="F12">
        <f ca="1"/>
        <v>44446</v>
      </c>
      <c r="G12">
        <f ca="1"/>
        <v>112780</v>
      </c>
      <c r="H12" t="str">
        <f ca="1"/>
        <v>Above average</v>
      </c>
      <c r="I12" t="str">
        <f ca="1"/>
        <v>NZ</v>
      </c>
      <c r="J12">
        <f ca="1"/>
        <v>2.0383561643835617</v>
      </c>
      <c r="K12">
        <f ca="1"/>
        <v>3384</v>
      </c>
    </row>
    <row r="13" spans="2:12" x14ac:dyDescent="0.25">
      <c r="B13" t="str">
        <f ca="1"/>
        <v>Tatum Hush</v>
      </c>
      <c r="C13" t="str">
        <f ca="1"/>
        <v>Female</v>
      </c>
      <c r="D13" t="str">
        <f ca="1"/>
        <v>Sales</v>
      </c>
      <c r="E13">
        <f ca="1"/>
        <v>28</v>
      </c>
      <c r="F13">
        <f ca="1"/>
        <v>44357</v>
      </c>
      <c r="G13">
        <f ca="1"/>
        <v>53240</v>
      </c>
      <c r="H13" t="str">
        <f ca="1"/>
        <v>Average</v>
      </c>
      <c r="I13" t="str">
        <f ca="1"/>
        <v>NZ</v>
      </c>
      <c r="J13">
        <f ca="1"/>
        <v>2.2821917808219179</v>
      </c>
      <c r="K13">
        <f ca="1"/>
        <v>1598</v>
      </c>
    </row>
    <row r="14" spans="2:12" x14ac:dyDescent="0.25">
      <c r="B14" t="str">
        <f ca="1"/>
        <v>Hoyt D'Alesco</v>
      </c>
      <c r="C14" t="str">
        <f ca="1"/>
        <v>Male</v>
      </c>
      <c r="D14" t="str">
        <f ca="1"/>
        <v>Sales</v>
      </c>
      <c r="E14">
        <f ca="1"/>
        <v>32</v>
      </c>
      <c r="F14">
        <f ca="1"/>
        <v>44465</v>
      </c>
      <c r="G14">
        <f ca="1"/>
        <v>53540</v>
      </c>
      <c r="H14" t="str">
        <f ca="1"/>
        <v>Average</v>
      </c>
      <c r="I14" t="str">
        <f ca="1"/>
        <v>NZ</v>
      </c>
      <c r="J14">
        <f ca="1"/>
        <v>1.9863013698630136</v>
      </c>
      <c r="K14">
        <f ca="1"/>
        <v>1071</v>
      </c>
    </row>
    <row r="15" spans="2:12" x14ac:dyDescent="0.25">
      <c r="B15" t="str">
        <f ca="1"/>
        <v>Kath Bletsoe</v>
      </c>
      <c r="C15" t="str">
        <f ca="1"/>
        <v>Male</v>
      </c>
      <c r="D15" t="str">
        <f ca="1"/>
        <v>Sales</v>
      </c>
      <c r="E15">
        <f ca="1"/>
        <v>25</v>
      </c>
      <c r="F15">
        <f ca="1"/>
        <v>44383</v>
      </c>
      <c r="G15">
        <f ca="1"/>
        <v>65700</v>
      </c>
      <c r="H15" t="str">
        <f ca="1"/>
        <v>Average</v>
      </c>
      <c r="I15" t="str">
        <f ca="1"/>
        <v>NZ</v>
      </c>
      <c r="J15">
        <f ca="1"/>
        <v>2.2109589041095892</v>
      </c>
      <c r="K15">
        <f ca="1"/>
        <v>1971</v>
      </c>
    </row>
    <row r="16" spans="2:12" x14ac:dyDescent="0.25">
      <c r="B16" t="str">
        <f ca="1"/>
        <v>Gray Seamon</v>
      </c>
      <c r="C16" t="str">
        <f ca="1"/>
        <v>Female</v>
      </c>
      <c r="D16" t="str">
        <f ca="1"/>
        <v>Sales</v>
      </c>
      <c r="E16">
        <f ca="1"/>
        <v>36</v>
      </c>
      <c r="F16">
        <f ca="1"/>
        <v>44494</v>
      </c>
      <c r="G16">
        <f ca="1"/>
        <v>78540</v>
      </c>
      <c r="H16" t="str">
        <f ca="1"/>
        <v>Average</v>
      </c>
      <c r="I16" t="str">
        <f ca="1"/>
        <v>NZ</v>
      </c>
      <c r="J16">
        <f ca="1"/>
        <v>1.9068493150684931</v>
      </c>
      <c r="K16">
        <f ca="1"/>
        <v>1571</v>
      </c>
    </row>
    <row r="17" spans="2:11" x14ac:dyDescent="0.25">
      <c r="B17" t="str">
        <f ca="1"/>
        <v>Violante Courtonne</v>
      </c>
      <c r="C17" t="str">
        <f ca="1"/>
        <v>Female</v>
      </c>
      <c r="D17" t="str">
        <f ca="1"/>
        <v>Sales</v>
      </c>
      <c r="E17">
        <f ca="1"/>
        <v>34</v>
      </c>
      <c r="F17">
        <f ca="1"/>
        <v>44721</v>
      </c>
      <c r="G17">
        <f ca="1"/>
        <v>49630</v>
      </c>
      <c r="H17" t="str">
        <f ca="1"/>
        <v>Poor</v>
      </c>
      <c r="I17" t="str">
        <f ca="1"/>
        <v>NZ</v>
      </c>
      <c r="J17">
        <f ca="1"/>
        <v>1.284931506849315</v>
      </c>
      <c r="K17">
        <f ca="1"/>
        <v>993</v>
      </c>
    </row>
    <row r="18" spans="2:11" x14ac:dyDescent="0.25">
      <c r="B18" t="str">
        <f ca="1"/>
        <v>Hyacinthie Braybrooke</v>
      </c>
      <c r="C18" t="str">
        <f ca="1"/>
        <v>Female</v>
      </c>
      <c r="D18" t="str">
        <f ca="1"/>
        <v>Sales</v>
      </c>
      <c r="E18">
        <f ca="1"/>
        <v>20</v>
      </c>
      <c r="F18">
        <f ca="1"/>
        <v>44537</v>
      </c>
      <c r="G18">
        <f ca="1"/>
        <v>68900</v>
      </c>
      <c r="H18" t="str">
        <f ca="1"/>
        <v>Poor</v>
      </c>
      <c r="I18" t="str">
        <f ca="1"/>
        <v>NZ</v>
      </c>
      <c r="J18">
        <f ca="1"/>
        <v>1.789041095890411</v>
      </c>
      <c r="K18">
        <f ca="1"/>
        <v>1378</v>
      </c>
    </row>
    <row r="19" spans="2:11" x14ac:dyDescent="0.25">
      <c r="B19" t="str">
        <f ca="1"/>
        <v>Rafaelita Blaksland</v>
      </c>
      <c r="C19" t="str">
        <f ca="1"/>
        <v>Female</v>
      </c>
      <c r="D19" t="str">
        <f ca="1"/>
        <v>Sales</v>
      </c>
      <c r="E19">
        <f ca="1"/>
        <v>38</v>
      </c>
      <c r="F19">
        <f ca="1"/>
        <v>44377</v>
      </c>
      <c r="G19">
        <f ca="1"/>
        <v>109160</v>
      </c>
      <c r="H19" t="str">
        <f ca="1"/>
        <v>Exceptional</v>
      </c>
      <c r="I19" t="str">
        <f ca="1"/>
        <v>NZ</v>
      </c>
      <c r="J19">
        <f ca="1"/>
        <v>2.2273972602739724</v>
      </c>
      <c r="K19">
        <f ca="1"/>
        <v>3275</v>
      </c>
    </row>
    <row r="20" spans="2:11" x14ac:dyDescent="0.25">
      <c r="B20" t="str">
        <f ca="1"/>
        <v>Alta Kaszper</v>
      </c>
      <c r="C20" t="str">
        <f ca="1"/>
        <v>Male</v>
      </c>
      <c r="D20" t="str">
        <f ca="1"/>
        <v>Sales</v>
      </c>
      <c r="E20">
        <f ca="1"/>
        <v>27</v>
      </c>
      <c r="F20">
        <f ca="1"/>
        <v>44134</v>
      </c>
      <c r="G20">
        <f ca="1"/>
        <v>54970</v>
      </c>
      <c r="H20" t="str">
        <f ca="1"/>
        <v>Average</v>
      </c>
      <c r="I20" t="str">
        <f ca="1"/>
        <v>NZ</v>
      </c>
      <c r="J20">
        <f ca="1"/>
        <v>2.893150684931507</v>
      </c>
      <c r="K20">
        <f ca="1"/>
        <v>1650</v>
      </c>
    </row>
    <row r="21" spans="2:11" x14ac:dyDescent="0.25">
      <c r="B21" t="str">
        <f ca="1"/>
        <v>Oran Buxcy</v>
      </c>
      <c r="C21" t="str">
        <f ca="1"/>
        <v>Female</v>
      </c>
      <c r="D21" t="str">
        <f ca="1"/>
        <v>Sales</v>
      </c>
      <c r="E21">
        <f ca="1"/>
        <v>38</v>
      </c>
      <c r="F21">
        <f ca="1"/>
        <v>44329</v>
      </c>
      <c r="G21">
        <f ca="1"/>
        <v>56870</v>
      </c>
      <c r="H21" t="str">
        <f ca="1"/>
        <v>Above average</v>
      </c>
      <c r="I21" t="str">
        <f ca="1"/>
        <v>NZ</v>
      </c>
      <c r="J21">
        <f ca="1"/>
        <v>2.3589041095890413</v>
      </c>
      <c r="K21">
        <f ca="1"/>
        <v>1707</v>
      </c>
    </row>
    <row r="22" spans="2:11" x14ac:dyDescent="0.25">
      <c r="B22" t="str">
        <f ca="1"/>
        <v>Hinda Label</v>
      </c>
      <c r="C22" t="str">
        <f ca="1"/>
        <v>Female</v>
      </c>
      <c r="D22" t="str">
        <f ca="1"/>
        <v>Sales</v>
      </c>
      <c r="E22">
        <f ca="1"/>
        <v>25</v>
      </c>
      <c r="F22">
        <f ca="1"/>
        <v>44205</v>
      </c>
      <c r="G22">
        <f ca="1"/>
        <v>92700</v>
      </c>
      <c r="H22" t="str">
        <f ca="1"/>
        <v>Average</v>
      </c>
      <c r="I22" t="str">
        <f ca="1"/>
        <v>NZ</v>
      </c>
      <c r="J22">
        <f ca="1"/>
        <v>2.6986301369863015</v>
      </c>
      <c r="K22">
        <f ca="1"/>
        <v>2781</v>
      </c>
    </row>
    <row r="23" spans="2:11" x14ac:dyDescent="0.25">
      <c r="B23" t="str">
        <f ca="1"/>
        <v>Bili Sizey</v>
      </c>
      <c r="C23" t="str">
        <f ca="1"/>
        <v>Male</v>
      </c>
      <c r="D23" t="str">
        <f ca="1"/>
        <v>Sales</v>
      </c>
      <c r="E23">
        <f ca="1"/>
        <v>43</v>
      </c>
      <c r="F23">
        <f ca="1"/>
        <v>44620</v>
      </c>
      <c r="G23">
        <f ca="1"/>
        <v>36040</v>
      </c>
      <c r="H23" t="str">
        <f ca="1"/>
        <v>Average</v>
      </c>
      <c r="I23" t="str">
        <f ca="1"/>
        <v>NZ</v>
      </c>
      <c r="J23">
        <f ca="1"/>
        <v>1.5616438356164384</v>
      </c>
      <c r="K23">
        <f ca="1"/>
        <v>721</v>
      </c>
    </row>
    <row r="24" spans="2:11" x14ac:dyDescent="0.25">
      <c r="B24" t="str">
        <f ca="1"/>
        <v>Drusy MacCombe</v>
      </c>
      <c r="C24" t="str">
        <f ca="1"/>
        <v>Male</v>
      </c>
      <c r="D24" t="str">
        <f ca="1"/>
        <v>Sales</v>
      </c>
      <c r="E24">
        <f ca="1"/>
        <v>28</v>
      </c>
      <c r="F24">
        <f ca="1"/>
        <v>44820</v>
      </c>
      <c r="G24">
        <f ca="1"/>
        <v>43510</v>
      </c>
      <c r="H24" t="str">
        <f ca="1"/>
        <v>Very poor</v>
      </c>
      <c r="I24" t="str">
        <f ca="1"/>
        <v>NZ</v>
      </c>
      <c r="J24">
        <f ca="1"/>
        <v>1.0136986301369864</v>
      </c>
      <c r="K24">
        <f ca="1"/>
        <v>871</v>
      </c>
    </row>
    <row r="25" spans="2:11" x14ac:dyDescent="0.25">
      <c r="B25" t="str">
        <f ca="1"/>
        <v>Gigi Bohling</v>
      </c>
      <c r="C25" t="str">
        <f ca="1"/>
        <v>Male</v>
      </c>
      <c r="D25" t="str">
        <f ca="1"/>
        <v>Sales</v>
      </c>
      <c r="E25">
        <f ca="1"/>
        <v>33</v>
      </c>
      <c r="F25">
        <f ca="1"/>
        <v>44385</v>
      </c>
      <c r="G25">
        <f ca="1"/>
        <v>74550</v>
      </c>
      <c r="H25" t="str">
        <f ca="1"/>
        <v>Average</v>
      </c>
      <c r="I25" t="str">
        <f ca="1"/>
        <v>NZ</v>
      </c>
      <c r="J25">
        <f ca="1"/>
        <v>2.2054794520547945</v>
      </c>
      <c r="K25">
        <f ca="1"/>
        <v>2237</v>
      </c>
    </row>
    <row r="26" spans="2:11" x14ac:dyDescent="0.25">
      <c r="B26" t="str">
        <f ca="1"/>
        <v>Mirium Seemantini Shivakumar</v>
      </c>
      <c r="C26" t="str">
        <f ca="1"/>
        <v>Female</v>
      </c>
      <c r="D26" t="str">
        <f ca="1"/>
        <v>Sales</v>
      </c>
      <c r="E26">
        <f ca="1"/>
        <v>38</v>
      </c>
      <c r="F26">
        <f ca="1"/>
        <v>44268</v>
      </c>
      <c r="G26">
        <f ca="1"/>
        <v>56870</v>
      </c>
      <c r="H26" t="str">
        <f ca="1"/>
        <v>Above average</v>
      </c>
      <c r="I26" t="str">
        <f ca="1"/>
        <v>IND</v>
      </c>
      <c r="J26">
        <f ca="1"/>
        <v>2.526027397260274</v>
      </c>
      <c r="K26">
        <f ca="1"/>
        <v>1707</v>
      </c>
    </row>
    <row r="27" spans="2:11" x14ac:dyDescent="0.25">
      <c r="B27" t="str">
        <f ca="1"/>
        <v>Purnendu Vijayarangan</v>
      </c>
      <c r="C27" t="str">
        <f ca="1"/>
        <v>Female</v>
      </c>
      <c r="D27" t="str">
        <f ca="1"/>
        <v>Sales</v>
      </c>
      <c r="E27">
        <f ca="1"/>
        <v>25</v>
      </c>
      <c r="F27">
        <f ca="1"/>
        <v>44144</v>
      </c>
      <c r="G27">
        <f ca="1"/>
        <v>92700</v>
      </c>
      <c r="H27" t="str">
        <f ca="1"/>
        <v>Average</v>
      </c>
      <c r="I27" t="str">
        <f ca="1"/>
        <v>IND</v>
      </c>
      <c r="J27">
        <f ca="1"/>
        <v>2.8657534246575342</v>
      </c>
      <c r="K27">
        <f ca="1"/>
        <v>2781</v>
      </c>
    </row>
    <row r="28" spans="2:11" x14ac:dyDescent="0.25">
      <c r="B28" t="str">
        <f ca="1"/>
        <v>Yauvani Tarpa</v>
      </c>
      <c r="C28" t="str">
        <f ca="1"/>
        <v>Male</v>
      </c>
      <c r="D28" t="str">
        <f ca="1"/>
        <v>Sales</v>
      </c>
      <c r="E28">
        <f ca="1"/>
        <v>33</v>
      </c>
      <c r="F28">
        <f ca="1"/>
        <v>44324</v>
      </c>
      <c r="G28">
        <f ca="1"/>
        <v>74550</v>
      </c>
      <c r="H28" t="str">
        <f ca="1"/>
        <v>Average</v>
      </c>
      <c r="I28" t="str">
        <f ca="1"/>
        <v>IND</v>
      </c>
      <c r="J28">
        <f ca="1"/>
        <v>2.3726027397260272</v>
      </c>
      <c r="K28">
        <f ca="1"/>
        <v>2237</v>
      </c>
    </row>
    <row r="29" spans="2:11" x14ac:dyDescent="0.25">
      <c r="B29" t="str">
        <f ca="1"/>
        <v>Daruka Ghazali</v>
      </c>
      <c r="C29" t="str">
        <f ca="1"/>
        <v>Female</v>
      </c>
      <c r="D29" t="str">
        <f ca="1"/>
        <v>Sales</v>
      </c>
      <c r="E29">
        <f ca="1"/>
        <v>34</v>
      </c>
      <c r="F29">
        <f ca="1"/>
        <v>44660</v>
      </c>
      <c r="G29">
        <f ca="1"/>
        <v>49630</v>
      </c>
      <c r="H29" t="str">
        <f ca="1"/>
        <v>Poor</v>
      </c>
      <c r="I29" t="str">
        <f ca="1"/>
        <v>IND</v>
      </c>
      <c r="J29">
        <f ca="1"/>
        <v>1.452054794520548</v>
      </c>
      <c r="K29">
        <f ca="1"/>
        <v>993</v>
      </c>
    </row>
    <row r="30" spans="2:11" x14ac:dyDescent="0.25">
      <c r="B30" t="str">
        <f ca="1"/>
        <v>Sanchali Shirish</v>
      </c>
      <c r="C30" t="str">
        <f ca="1"/>
        <v>Male</v>
      </c>
      <c r="D30" t="str">
        <f ca="1"/>
        <v>Sales</v>
      </c>
      <c r="E30">
        <f ca="1"/>
        <v>27</v>
      </c>
      <c r="F30">
        <f ca="1"/>
        <v>44073</v>
      </c>
      <c r="G30">
        <f ca="1"/>
        <v>54970</v>
      </c>
      <c r="H30" t="str">
        <f ca="1"/>
        <v>Average</v>
      </c>
      <c r="I30" t="str">
        <f ca="1"/>
        <v>IND</v>
      </c>
      <c r="J30">
        <f ca="1"/>
        <v>3.0602739726027397</v>
      </c>
      <c r="K30">
        <f ca="1"/>
        <v>1650</v>
      </c>
    </row>
    <row r="31" spans="2:11" x14ac:dyDescent="0.25">
      <c r="B31" t="str">
        <f ca="1"/>
        <v>Waheeda Vasuman</v>
      </c>
      <c r="C31" t="str">
        <f ca="1"/>
        <v>Male</v>
      </c>
      <c r="D31" t="str">
        <f ca="1"/>
        <v>Sales</v>
      </c>
      <c r="E31">
        <f ca="1"/>
        <v>43</v>
      </c>
      <c r="F31">
        <f ca="1"/>
        <v>44558</v>
      </c>
      <c r="G31">
        <f ca="1"/>
        <v>36040</v>
      </c>
      <c r="H31" t="str">
        <f ca="1"/>
        <v>Average</v>
      </c>
      <c r="I31" t="str">
        <f ca="1"/>
        <v>IND</v>
      </c>
      <c r="J31">
        <f ca="1"/>
        <v>1.7315068493150685</v>
      </c>
      <c r="K31">
        <f ca="1"/>
        <v>721</v>
      </c>
    </row>
    <row r="32" spans="2:11" x14ac:dyDescent="0.25">
      <c r="B32" t="str">
        <f ca="1"/>
        <v>Krishnakanta Vellanki</v>
      </c>
      <c r="C32" t="str">
        <f ca="1"/>
        <v>Male</v>
      </c>
      <c r="D32" t="str">
        <f ca="1"/>
        <v>Sales</v>
      </c>
      <c r="E32">
        <f ca="1"/>
        <v>22</v>
      </c>
      <c r="F32">
        <f ca="1"/>
        <v>44384</v>
      </c>
      <c r="G32">
        <f ca="1"/>
        <v>112780</v>
      </c>
      <c r="H32" t="str">
        <f ca="1"/>
        <v>Above average</v>
      </c>
      <c r="I32" t="str">
        <f ca="1"/>
        <v>IND</v>
      </c>
      <c r="J32">
        <f ca="1"/>
        <v>2.2082191780821918</v>
      </c>
      <c r="K32">
        <f ca="1"/>
        <v>3384</v>
      </c>
    </row>
    <row r="33" spans="2:11" x14ac:dyDescent="0.25">
      <c r="B33" t="str">
        <f ca="1"/>
        <v>Anumati Shyamari Meherhomji</v>
      </c>
      <c r="C33" t="str">
        <f ca="1"/>
        <v>Female</v>
      </c>
      <c r="D33" t="str">
        <f ca="1"/>
        <v>Sales</v>
      </c>
      <c r="E33">
        <f ca="1"/>
        <v>28</v>
      </c>
      <c r="F33">
        <f ca="1"/>
        <v>44296</v>
      </c>
      <c r="G33">
        <f ca="1"/>
        <v>53240</v>
      </c>
      <c r="H33" t="str">
        <f ca="1"/>
        <v>Average</v>
      </c>
      <c r="I33" t="str">
        <f ca="1"/>
        <v>IND</v>
      </c>
      <c r="J33">
        <f ca="1"/>
        <v>2.4493150684931506</v>
      </c>
      <c r="K33">
        <f ca="1"/>
        <v>1598</v>
      </c>
    </row>
    <row r="34" spans="2:11" x14ac:dyDescent="0.25">
      <c r="B34" t="str">
        <f ca="1"/>
        <v>Devasree Fullara Saurin</v>
      </c>
      <c r="C34" t="str">
        <f ca="1"/>
        <v>Female</v>
      </c>
      <c r="D34" t="str">
        <f ca="1"/>
        <v>Sales</v>
      </c>
      <c r="E34">
        <f ca="1"/>
        <v>20</v>
      </c>
      <c r="F34">
        <f ca="1"/>
        <v>44476</v>
      </c>
      <c r="G34">
        <f ca="1"/>
        <v>68900</v>
      </c>
      <c r="H34" t="str">
        <f ca="1"/>
        <v>Poor</v>
      </c>
      <c r="I34" t="str">
        <f ca="1"/>
        <v>IND</v>
      </c>
      <c r="J34">
        <f ca="1"/>
        <v>1.9561643835616438</v>
      </c>
      <c r="K34">
        <f ca="1"/>
        <v>1378</v>
      </c>
    </row>
    <row r="35" spans="2:11" x14ac:dyDescent="0.25">
      <c r="B35" t="str">
        <f ca="1"/>
        <v>Geena Raghavanpillai</v>
      </c>
      <c r="C35" t="str">
        <f ca="1"/>
        <v>Male</v>
      </c>
      <c r="D35" t="str">
        <f ca="1"/>
        <v>Sales</v>
      </c>
      <c r="E35">
        <f ca="1"/>
        <v>32</v>
      </c>
      <c r="F35">
        <f ca="1"/>
        <v>44403</v>
      </c>
      <c r="G35">
        <f ca="1"/>
        <v>53540</v>
      </c>
      <c r="H35" t="str">
        <f ca="1"/>
        <v>Average</v>
      </c>
      <c r="I35" t="str">
        <f ca="1"/>
        <v>IND</v>
      </c>
      <c r="J35">
        <f ca="1"/>
        <v>2.1561643835616437</v>
      </c>
      <c r="K35">
        <f ca="1"/>
        <v>1607</v>
      </c>
    </row>
    <row r="36" spans="2:11" x14ac:dyDescent="0.25">
      <c r="B36" t="str">
        <f ca="1"/>
        <v>Rupak Mehra</v>
      </c>
      <c r="C36" t="str">
        <f ca="1"/>
        <v>Male</v>
      </c>
      <c r="D36" t="str">
        <f ca="1"/>
        <v>Sales</v>
      </c>
      <c r="E36">
        <f ca="1"/>
        <v>28</v>
      </c>
      <c r="F36">
        <f ca="1"/>
        <v>44758</v>
      </c>
      <c r="G36">
        <f ca="1"/>
        <v>43510</v>
      </c>
      <c r="H36" t="str">
        <f ca="1"/>
        <v>Very poor</v>
      </c>
      <c r="I36" t="str">
        <f ca="1"/>
        <v>IND</v>
      </c>
      <c r="J36">
        <f ca="1"/>
        <v>1.1835616438356165</v>
      </c>
      <c r="K36">
        <f ca="1"/>
        <v>871</v>
      </c>
    </row>
    <row r="37" spans="2:11" x14ac:dyDescent="0.25">
      <c r="B37" t="str">
        <f ca="1"/>
        <v>Sawini Chandan</v>
      </c>
      <c r="C37" t="str">
        <f ca="1"/>
        <v>Female</v>
      </c>
      <c r="D37" t="str">
        <f ca="1"/>
        <v>Sales</v>
      </c>
      <c r="E37">
        <f ca="1"/>
        <v>38</v>
      </c>
      <c r="F37">
        <f ca="1"/>
        <v>44316</v>
      </c>
      <c r="G37">
        <f ca="1"/>
        <v>109160</v>
      </c>
      <c r="H37" t="str">
        <f ca="1"/>
        <v>Exceptional</v>
      </c>
      <c r="I37" t="str">
        <f ca="1"/>
        <v>IND</v>
      </c>
      <c r="J37">
        <f ca="1"/>
        <v>2.3945205479452056</v>
      </c>
      <c r="K37">
        <f ca="1"/>
        <v>3275</v>
      </c>
    </row>
    <row r="38" spans="2:11" x14ac:dyDescent="0.25">
      <c r="B38" t="str">
        <f ca="1"/>
        <v>Abhaya Priyavardhan</v>
      </c>
      <c r="C38" t="str">
        <f ca="1"/>
        <v>Male</v>
      </c>
      <c r="D38" t="str">
        <f ca="1"/>
        <v>Sales</v>
      </c>
      <c r="E38">
        <f ca="1"/>
        <v>25</v>
      </c>
      <c r="F38">
        <f ca="1"/>
        <v>44322</v>
      </c>
      <c r="G38">
        <f ca="1"/>
        <v>65700</v>
      </c>
      <c r="H38" t="str">
        <f ca="1"/>
        <v>Average</v>
      </c>
      <c r="I38" t="str">
        <f ca="1"/>
        <v>IND</v>
      </c>
      <c r="J38">
        <f ca="1"/>
        <v>2.3780821917808219</v>
      </c>
      <c r="K38">
        <f ca="1"/>
        <v>1971</v>
      </c>
    </row>
    <row r="39" spans="2:11" x14ac:dyDescent="0.25">
      <c r="B39" t="str">
        <f ca="1"/>
        <v>Shulabh Qutub Sundaramoorthy</v>
      </c>
      <c r="C39" t="str">
        <f ca="1"/>
        <v>Female</v>
      </c>
      <c r="D39" t="str">
        <f ca="1"/>
        <v>Sales</v>
      </c>
      <c r="E39">
        <f ca="1"/>
        <v>36</v>
      </c>
      <c r="F39">
        <f ca="1"/>
        <v>44433</v>
      </c>
      <c r="G39">
        <f ca="1"/>
        <v>78540</v>
      </c>
      <c r="H39" t="str">
        <f ca="1"/>
        <v>Average</v>
      </c>
      <c r="I39" t="str">
        <f ca="1"/>
        <v>IND</v>
      </c>
      <c r="J39">
        <f ca="1"/>
        <v>2.0739726027397261</v>
      </c>
      <c r="K39">
        <f ca="1"/>
        <v>2357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C3F58-A02A-40E8-B642-566CAAACE2C5}">
  <dimension ref="B2:E11"/>
  <sheetViews>
    <sheetView topLeftCell="A4" workbookViewId="0">
      <selection activeCell="B2" sqref="B2"/>
    </sheetView>
  </sheetViews>
  <sheetFormatPr defaultRowHeight="15" x14ac:dyDescent="0.25"/>
  <cols>
    <col min="2" max="2" width="17.5703125" bestFit="1" customWidth="1"/>
    <col min="3" max="3" width="16.28515625" bestFit="1" customWidth="1"/>
    <col min="4" max="4" width="7.5703125" bestFit="1" customWidth="1"/>
    <col min="5" max="5" width="11.28515625" bestFit="1" customWidth="1"/>
    <col min="6" max="6" width="12" bestFit="1" customWidth="1"/>
    <col min="7" max="7" width="16.28515625" bestFit="1" customWidth="1"/>
    <col min="8" max="8" width="19.42578125" bestFit="1" customWidth="1"/>
    <col min="9" max="9" width="19.5703125" bestFit="1" customWidth="1"/>
  </cols>
  <sheetData>
    <row r="2" spans="2:5" x14ac:dyDescent="0.25">
      <c r="B2" s="17" t="s">
        <v>249</v>
      </c>
    </row>
    <row r="4" spans="2:5" x14ac:dyDescent="0.25">
      <c r="B4" t="s">
        <v>250</v>
      </c>
    </row>
    <row r="6" spans="2:5" x14ac:dyDescent="0.25">
      <c r="C6" s="20" t="s">
        <v>240</v>
      </c>
    </row>
    <row r="7" spans="2:5" x14ac:dyDescent="0.25">
      <c r="B7" s="20" t="s">
        <v>246</v>
      </c>
      <c r="C7" t="s">
        <v>8</v>
      </c>
      <c r="D7" t="s">
        <v>15</v>
      </c>
      <c r="E7" t="s">
        <v>239</v>
      </c>
    </row>
    <row r="8" spans="2:5" x14ac:dyDescent="0.25">
      <c r="B8" s="15" t="s">
        <v>244</v>
      </c>
      <c r="C8" s="8">
        <v>43</v>
      </c>
      <c r="D8" s="8">
        <v>45</v>
      </c>
      <c r="E8" s="8">
        <v>88</v>
      </c>
    </row>
    <row r="9" spans="2:5" x14ac:dyDescent="0.25">
      <c r="B9" s="15" t="s">
        <v>248</v>
      </c>
      <c r="C9" s="12">
        <v>2.1571201019432946</v>
      </c>
      <c r="D9" s="12">
        <v>2.1401522070015213</v>
      </c>
      <c r="E9" s="12">
        <v>2.1484433374844332</v>
      </c>
    </row>
    <row r="10" spans="2:5" x14ac:dyDescent="0.25">
      <c r="B10" s="15" t="s">
        <v>247</v>
      </c>
      <c r="C10" s="22">
        <v>78284.186046511633</v>
      </c>
      <c r="D10" s="22">
        <v>75334.444444444438</v>
      </c>
      <c r="E10" s="22">
        <v>76775.795454545456</v>
      </c>
    </row>
    <row r="11" spans="2:5" x14ac:dyDescent="0.25">
      <c r="B11" s="15" t="s">
        <v>245</v>
      </c>
      <c r="C11" s="21">
        <v>31.418604651162791</v>
      </c>
      <c r="D11" s="21">
        <v>29.444444444444443</v>
      </c>
      <c r="E11" s="21">
        <v>30.40909090909091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6E65-1862-4C3F-BC85-94B712D9926D}">
  <dimension ref="B1:P187"/>
  <sheetViews>
    <sheetView topLeftCell="A7" workbookViewId="0">
      <selection activeCell="B1" sqref="B1:P1"/>
    </sheetView>
  </sheetViews>
  <sheetFormatPr defaultRowHeight="15" x14ac:dyDescent="0.25"/>
  <cols>
    <col min="2" max="2" width="12.5703125" bestFit="1" customWidth="1"/>
  </cols>
  <sheetData>
    <row r="1" spans="2:16" ht="18.75" x14ac:dyDescent="0.3">
      <c r="B1" s="28" t="s">
        <v>260</v>
      </c>
      <c r="C1" s="28"/>
      <c r="D1" s="28"/>
      <c r="E1" s="28"/>
      <c r="F1" s="28"/>
      <c r="G1" s="28"/>
      <c r="H1" s="28"/>
      <c r="I1" s="28"/>
      <c r="J1" s="28"/>
      <c r="K1" s="28"/>
      <c r="L1" s="28"/>
      <c r="M1" s="28"/>
      <c r="N1" s="28"/>
      <c r="O1" s="28"/>
      <c r="P1" s="28"/>
    </row>
    <row r="4" spans="2:16" ht="15.75" thickBot="1" x14ac:dyDescent="0.3">
      <c r="B4" s="6" t="s">
        <v>5</v>
      </c>
    </row>
    <row r="5" spans="2:16" x14ac:dyDescent="0.25">
      <c r="B5" s="24">
        <v>33920</v>
      </c>
    </row>
    <row r="6" spans="2:16" x14ac:dyDescent="0.25">
      <c r="B6" s="24">
        <v>33920</v>
      </c>
    </row>
    <row r="7" spans="2:16" x14ac:dyDescent="0.25">
      <c r="B7" s="25">
        <v>34980</v>
      </c>
    </row>
    <row r="8" spans="2:16" x14ac:dyDescent="0.25">
      <c r="B8" s="25">
        <v>34980</v>
      </c>
    </row>
    <row r="9" spans="2:16" x14ac:dyDescent="0.25">
      <c r="B9" s="24">
        <v>36040</v>
      </c>
    </row>
    <row r="10" spans="2:16" x14ac:dyDescent="0.25">
      <c r="B10" s="25">
        <v>36040</v>
      </c>
    </row>
    <row r="11" spans="2:16" x14ac:dyDescent="0.25">
      <c r="B11" s="24">
        <v>37920</v>
      </c>
    </row>
    <row r="12" spans="2:16" x14ac:dyDescent="0.25">
      <c r="B12" s="24">
        <v>37920</v>
      </c>
    </row>
    <row r="13" spans="2:16" x14ac:dyDescent="0.25">
      <c r="B13" s="24">
        <v>40400</v>
      </c>
    </row>
    <row r="14" spans="2:16" x14ac:dyDescent="0.25">
      <c r="B14" s="25">
        <v>40400</v>
      </c>
    </row>
    <row r="15" spans="2:16" x14ac:dyDescent="0.25">
      <c r="B15" s="25">
        <v>41570</v>
      </c>
    </row>
    <row r="16" spans="2:16" x14ac:dyDescent="0.25">
      <c r="B16" s="25">
        <v>41570</v>
      </c>
    </row>
    <row r="17" spans="2:12" x14ac:dyDescent="0.25">
      <c r="B17" s="24">
        <v>41980</v>
      </c>
    </row>
    <row r="18" spans="2:12" x14ac:dyDescent="0.25">
      <c r="B18" s="24">
        <v>41980</v>
      </c>
    </row>
    <row r="19" spans="2:12" x14ac:dyDescent="0.25">
      <c r="B19" s="24">
        <v>43510</v>
      </c>
    </row>
    <row r="20" spans="2:12" x14ac:dyDescent="0.25">
      <c r="B20" s="25">
        <v>43510</v>
      </c>
    </row>
    <row r="21" spans="2:12" x14ac:dyDescent="0.25">
      <c r="B21" s="24">
        <v>43840</v>
      </c>
    </row>
    <row r="22" spans="2:12" x14ac:dyDescent="0.25">
      <c r="B22" s="24">
        <v>43840</v>
      </c>
    </row>
    <row r="23" spans="2:12" x14ac:dyDescent="0.25">
      <c r="B23" s="25">
        <v>45510</v>
      </c>
    </row>
    <row r="24" spans="2:12" x14ac:dyDescent="0.25">
      <c r="B24" s="24">
        <v>45510</v>
      </c>
      <c r="L24" t="s">
        <v>259</v>
      </c>
    </row>
    <row r="25" spans="2:12" x14ac:dyDescent="0.25">
      <c r="B25" s="24">
        <v>47360</v>
      </c>
      <c r="L25" t="s">
        <v>256</v>
      </c>
    </row>
    <row r="26" spans="2:12" x14ac:dyDescent="0.25">
      <c r="B26" s="25">
        <v>47360</v>
      </c>
      <c r="L26" t="s">
        <v>257</v>
      </c>
    </row>
    <row r="27" spans="2:12" x14ac:dyDescent="0.25">
      <c r="B27" s="24">
        <v>48170</v>
      </c>
      <c r="L27" t="s">
        <v>258</v>
      </c>
    </row>
    <row r="28" spans="2:12" x14ac:dyDescent="0.25">
      <c r="B28" s="25">
        <v>48170</v>
      </c>
    </row>
    <row r="29" spans="2:12" x14ac:dyDescent="0.25">
      <c r="B29" s="24">
        <v>48530</v>
      </c>
    </row>
    <row r="30" spans="2:12" x14ac:dyDescent="0.25">
      <c r="B30" s="25">
        <v>48530</v>
      </c>
    </row>
    <row r="31" spans="2:12" x14ac:dyDescent="0.25">
      <c r="B31" s="24">
        <v>48950</v>
      </c>
    </row>
    <row r="32" spans="2:12" x14ac:dyDescent="0.25">
      <c r="B32" s="24">
        <v>48950</v>
      </c>
    </row>
    <row r="33" spans="2:2" x14ac:dyDescent="0.25">
      <c r="B33" s="25">
        <v>48980</v>
      </c>
    </row>
    <row r="34" spans="2:2" x14ac:dyDescent="0.25">
      <c r="B34" s="24">
        <v>48980</v>
      </c>
    </row>
    <row r="35" spans="2:2" x14ac:dyDescent="0.25">
      <c r="B35" s="24">
        <v>49630</v>
      </c>
    </row>
    <row r="36" spans="2:2" x14ac:dyDescent="0.25">
      <c r="B36" s="24">
        <v>49630</v>
      </c>
    </row>
    <row r="37" spans="2:2" x14ac:dyDescent="0.25">
      <c r="B37" s="25">
        <v>52610</v>
      </c>
    </row>
    <row r="38" spans="2:2" x14ac:dyDescent="0.25">
      <c r="B38" s="25">
        <v>52610</v>
      </c>
    </row>
    <row r="39" spans="2:2" x14ac:dyDescent="0.25">
      <c r="B39" s="24">
        <v>53240</v>
      </c>
    </row>
    <row r="40" spans="2:2" x14ac:dyDescent="0.25">
      <c r="B40" s="24">
        <v>53240</v>
      </c>
    </row>
    <row r="41" spans="2:2" x14ac:dyDescent="0.25">
      <c r="B41" s="24">
        <v>53540</v>
      </c>
    </row>
    <row r="42" spans="2:2" x14ac:dyDescent="0.25">
      <c r="B42" s="24">
        <v>53540</v>
      </c>
    </row>
    <row r="43" spans="2:2" x14ac:dyDescent="0.25">
      <c r="B43" s="24">
        <v>53540</v>
      </c>
    </row>
    <row r="44" spans="2:2" x14ac:dyDescent="0.25">
      <c r="B44" s="24">
        <v>53540</v>
      </c>
    </row>
    <row r="45" spans="2:2" x14ac:dyDescent="0.25">
      <c r="B45" s="24">
        <v>53870</v>
      </c>
    </row>
    <row r="46" spans="2:2" x14ac:dyDescent="0.25">
      <c r="B46" s="24">
        <v>53870</v>
      </c>
    </row>
    <row r="47" spans="2:2" x14ac:dyDescent="0.25">
      <c r="B47" s="25">
        <v>54970</v>
      </c>
    </row>
    <row r="48" spans="2:2" x14ac:dyDescent="0.25">
      <c r="B48" s="25">
        <v>54970</v>
      </c>
    </row>
    <row r="49" spans="2:2" x14ac:dyDescent="0.25">
      <c r="B49" s="25">
        <v>56870</v>
      </c>
    </row>
    <row r="50" spans="2:2" x14ac:dyDescent="0.25">
      <c r="B50" s="24">
        <v>56870</v>
      </c>
    </row>
    <row r="51" spans="2:2" x14ac:dyDescent="0.25">
      <c r="B51" s="25">
        <v>57090</v>
      </c>
    </row>
    <row r="52" spans="2:2" x14ac:dyDescent="0.25">
      <c r="B52" s="24">
        <v>57090</v>
      </c>
    </row>
    <row r="53" spans="2:2" x14ac:dyDescent="0.25">
      <c r="B53" s="24">
        <v>58100</v>
      </c>
    </row>
    <row r="54" spans="2:2" x14ac:dyDescent="0.25">
      <c r="B54" s="25">
        <v>58100</v>
      </c>
    </row>
    <row r="55" spans="2:2" x14ac:dyDescent="0.25">
      <c r="B55" s="24">
        <v>58940</v>
      </c>
    </row>
    <row r="56" spans="2:2" x14ac:dyDescent="0.25">
      <c r="B56" s="24">
        <v>58940</v>
      </c>
    </row>
    <row r="57" spans="2:2" x14ac:dyDescent="0.25">
      <c r="B57" s="24">
        <v>58960</v>
      </c>
    </row>
    <row r="58" spans="2:2" x14ac:dyDescent="0.25">
      <c r="B58" s="24">
        <v>58960</v>
      </c>
    </row>
    <row r="59" spans="2:2" x14ac:dyDescent="0.25">
      <c r="B59" s="25">
        <v>59430</v>
      </c>
    </row>
    <row r="60" spans="2:2" x14ac:dyDescent="0.25">
      <c r="B60" s="24">
        <v>59430</v>
      </c>
    </row>
    <row r="61" spans="2:2" x14ac:dyDescent="0.25">
      <c r="B61" s="25">
        <v>60130</v>
      </c>
    </row>
    <row r="62" spans="2:2" x14ac:dyDescent="0.25">
      <c r="B62" s="24">
        <v>60130</v>
      </c>
    </row>
    <row r="63" spans="2:2" x14ac:dyDescent="0.25">
      <c r="B63" s="25">
        <v>60570</v>
      </c>
    </row>
    <row r="64" spans="2:2" x14ac:dyDescent="0.25">
      <c r="B64" s="25">
        <v>60570</v>
      </c>
    </row>
    <row r="65" spans="2:2" x14ac:dyDescent="0.25">
      <c r="B65" s="25">
        <v>62780</v>
      </c>
    </row>
    <row r="66" spans="2:2" x14ac:dyDescent="0.25">
      <c r="B66" s="24">
        <v>62780</v>
      </c>
    </row>
    <row r="67" spans="2:2" x14ac:dyDescent="0.25">
      <c r="B67" s="24">
        <v>64000</v>
      </c>
    </row>
    <row r="68" spans="2:2" x14ac:dyDescent="0.25">
      <c r="B68" s="24">
        <v>64000</v>
      </c>
    </row>
    <row r="69" spans="2:2" x14ac:dyDescent="0.25">
      <c r="B69" s="24">
        <v>65360</v>
      </c>
    </row>
    <row r="70" spans="2:2" x14ac:dyDescent="0.25">
      <c r="B70" s="25">
        <v>65360</v>
      </c>
    </row>
    <row r="71" spans="2:2" x14ac:dyDescent="0.25">
      <c r="B71" s="25">
        <v>65700</v>
      </c>
    </row>
    <row r="72" spans="2:2" x14ac:dyDescent="0.25">
      <c r="B72" s="24">
        <v>65700</v>
      </c>
    </row>
    <row r="73" spans="2:2" x14ac:dyDescent="0.25">
      <c r="B73" s="25">
        <v>65920</v>
      </c>
    </row>
    <row r="74" spans="2:2" x14ac:dyDescent="0.25">
      <c r="B74" s="24">
        <v>65920</v>
      </c>
    </row>
    <row r="75" spans="2:2" x14ac:dyDescent="0.25">
      <c r="B75" s="25">
        <v>67910</v>
      </c>
    </row>
    <row r="76" spans="2:2" x14ac:dyDescent="0.25">
      <c r="B76" s="24">
        <v>67910</v>
      </c>
    </row>
    <row r="77" spans="2:2" x14ac:dyDescent="0.25">
      <c r="B77" s="24">
        <v>67950</v>
      </c>
    </row>
    <row r="78" spans="2:2" x14ac:dyDescent="0.25">
      <c r="B78" s="24">
        <v>67950</v>
      </c>
    </row>
    <row r="79" spans="2:2" x14ac:dyDescent="0.25">
      <c r="B79" s="24">
        <v>68900</v>
      </c>
    </row>
    <row r="80" spans="2:2" x14ac:dyDescent="0.25">
      <c r="B80" s="25">
        <v>68900</v>
      </c>
    </row>
    <row r="81" spans="2:2" x14ac:dyDescent="0.25">
      <c r="B81" s="24">
        <v>69070</v>
      </c>
    </row>
    <row r="82" spans="2:2" x14ac:dyDescent="0.25">
      <c r="B82" s="25">
        <v>69070</v>
      </c>
    </row>
    <row r="83" spans="2:2" x14ac:dyDescent="0.25">
      <c r="B83" s="25">
        <v>69120</v>
      </c>
    </row>
    <row r="84" spans="2:2" x14ac:dyDescent="0.25">
      <c r="B84" s="25">
        <v>69120</v>
      </c>
    </row>
    <row r="85" spans="2:2" x14ac:dyDescent="0.25">
      <c r="B85" s="25">
        <v>69710</v>
      </c>
    </row>
    <row r="86" spans="2:2" x14ac:dyDescent="0.25">
      <c r="B86" s="24">
        <v>69710</v>
      </c>
    </row>
    <row r="87" spans="2:2" x14ac:dyDescent="0.25">
      <c r="B87" s="25">
        <v>70270</v>
      </c>
    </row>
    <row r="88" spans="2:2" x14ac:dyDescent="0.25">
      <c r="B88" s="24">
        <v>70270</v>
      </c>
    </row>
    <row r="89" spans="2:2" x14ac:dyDescent="0.25">
      <c r="B89" s="25">
        <v>70610</v>
      </c>
    </row>
    <row r="90" spans="2:2" x14ac:dyDescent="0.25">
      <c r="B90" s="25">
        <v>70610</v>
      </c>
    </row>
    <row r="91" spans="2:2" x14ac:dyDescent="0.25">
      <c r="B91" s="24">
        <v>71380</v>
      </c>
    </row>
    <row r="92" spans="2:2" x14ac:dyDescent="0.25">
      <c r="B92" s="25">
        <v>71380</v>
      </c>
    </row>
    <row r="93" spans="2:2" x14ac:dyDescent="0.25">
      <c r="B93" s="25">
        <v>74550</v>
      </c>
    </row>
    <row r="94" spans="2:2" x14ac:dyDescent="0.25">
      <c r="B94" s="25">
        <v>74550</v>
      </c>
    </row>
    <row r="95" spans="2:2" x14ac:dyDescent="0.25">
      <c r="B95" s="25">
        <v>75000</v>
      </c>
    </row>
    <row r="96" spans="2:2" x14ac:dyDescent="0.25">
      <c r="B96" s="24">
        <v>75000</v>
      </c>
    </row>
    <row r="97" spans="2:2" x14ac:dyDescent="0.25">
      <c r="B97" s="24">
        <v>75280</v>
      </c>
    </row>
    <row r="98" spans="2:2" x14ac:dyDescent="0.25">
      <c r="B98" s="25">
        <v>75280</v>
      </c>
    </row>
    <row r="99" spans="2:2" x14ac:dyDescent="0.25">
      <c r="B99" s="24">
        <v>75480</v>
      </c>
    </row>
    <row r="100" spans="2:2" x14ac:dyDescent="0.25">
      <c r="B100" s="25">
        <v>75480</v>
      </c>
    </row>
    <row r="101" spans="2:2" x14ac:dyDescent="0.25">
      <c r="B101" s="25">
        <v>75880</v>
      </c>
    </row>
    <row r="102" spans="2:2" x14ac:dyDescent="0.25">
      <c r="B102" s="25">
        <v>75880</v>
      </c>
    </row>
    <row r="103" spans="2:2" x14ac:dyDescent="0.25">
      <c r="B103" s="24">
        <v>75970</v>
      </c>
    </row>
    <row r="104" spans="2:2" x14ac:dyDescent="0.25">
      <c r="B104" s="25">
        <v>75970</v>
      </c>
    </row>
    <row r="105" spans="2:2" x14ac:dyDescent="0.25">
      <c r="B105" s="25">
        <v>76900</v>
      </c>
    </row>
    <row r="106" spans="2:2" x14ac:dyDescent="0.25">
      <c r="B106" s="24">
        <v>76900</v>
      </c>
    </row>
    <row r="107" spans="2:2" x14ac:dyDescent="0.25">
      <c r="B107" s="24">
        <v>78390</v>
      </c>
    </row>
    <row r="108" spans="2:2" x14ac:dyDescent="0.25">
      <c r="B108" s="25">
        <v>78390</v>
      </c>
    </row>
    <row r="109" spans="2:2" x14ac:dyDescent="0.25">
      <c r="B109" s="24">
        <v>78540</v>
      </c>
    </row>
    <row r="110" spans="2:2" x14ac:dyDescent="0.25">
      <c r="B110" s="25">
        <v>78540</v>
      </c>
    </row>
    <row r="111" spans="2:2" x14ac:dyDescent="0.25">
      <c r="B111" s="25">
        <v>79570</v>
      </c>
    </row>
    <row r="112" spans="2:2" x14ac:dyDescent="0.25">
      <c r="B112" s="25">
        <v>79570</v>
      </c>
    </row>
    <row r="113" spans="2:2" x14ac:dyDescent="0.25">
      <c r="B113" s="25">
        <v>80700</v>
      </c>
    </row>
    <row r="114" spans="2:2" x14ac:dyDescent="0.25">
      <c r="B114" s="24">
        <v>80700</v>
      </c>
    </row>
    <row r="115" spans="2:2" x14ac:dyDescent="0.25">
      <c r="B115" s="24">
        <v>83750</v>
      </c>
    </row>
    <row r="116" spans="2:2" x14ac:dyDescent="0.25">
      <c r="B116" s="25">
        <v>83750</v>
      </c>
    </row>
    <row r="117" spans="2:2" x14ac:dyDescent="0.25">
      <c r="B117" s="25">
        <v>85000</v>
      </c>
    </row>
    <row r="118" spans="2:2" x14ac:dyDescent="0.25">
      <c r="B118" s="25">
        <v>85000</v>
      </c>
    </row>
    <row r="119" spans="2:2" x14ac:dyDescent="0.25">
      <c r="B119" s="25">
        <v>86570</v>
      </c>
    </row>
    <row r="120" spans="2:2" x14ac:dyDescent="0.25">
      <c r="B120" s="25">
        <v>86570</v>
      </c>
    </row>
    <row r="121" spans="2:2" x14ac:dyDescent="0.25">
      <c r="B121" s="24">
        <v>87620</v>
      </c>
    </row>
    <row r="122" spans="2:2" x14ac:dyDescent="0.25">
      <c r="B122" s="24">
        <v>87620</v>
      </c>
    </row>
    <row r="123" spans="2:2" x14ac:dyDescent="0.25">
      <c r="B123" s="25">
        <v>88050</v>
      </c>
    </row>
    <row r="124" spans="2:2" x14ac:dyDescent="0.25">
      <c r="B124" s="24">
        <v>88050</v>
      </c>
    </row>
    <row r="125" spans="2:2" x14ac:dyDescent="0.25">
      <c r="B125" s="24">
        <v>90700</v>
      </c>
    </row>
    <row r="126" spans="2:2" x14ac:dyDescent="0.25">
      <c r="B126" s="24">
        <v>90700</v>
      </c>
    </row>
    <row r="127" spans="2:2" x14ac:dyDescent="0.25">
      <c r="B127" s="25">
        <v>91310</v>
      </c>
    </row>
    <row r="128" spans="2:2" x14ac:dyDescent="0.25">
      <c r="B128" s="24">
        <v>91310</v>
      </c>
    </row>
    <row r="129" spans="2:2" x14ac:dyDescent="0.25">
      <c r="B129" s="25">
        <v>91650</v>
      </c>
    </row>
    <row r="130" spans="2:2" x14ac:dyDescent="0.25">
      <c r="B130" s="25">
        <v>91650</v>
      </c>
    </row>
    <row r="131" spans="2:2" x14ac:dyDescent="0.25">
      <c r="B131" s="25">
        <v>92450</v>
      </c>
    </row>
    <row r="132" spans="2:2" x14ac:dyDescent="0.25">
      <c r="B132" s="25">
        <v>92450</v>
      </c>
    </row>
    <row r="133" spans="2:2" x14ac:dyDescent="0.25">
      <c r="B133" s="24">
        <v>92700</v>
      </c>
    </row>
    <row r="134" spans="2:2" x14ac:dyDescent="0.25">
      <c r="B134" s="25">
        <v>92700</v>
      </c>
    </row>
    <row r="135" spans="2:2" x14ac:dyDescent="0.25">
      <c r="B135" s="24">
        <v>96140</v>
      </c>
    </row>
    <row r="136" spans="2:2" x14ac:dyDescent="0.25">
      <c r="B136" s="24">
        <v>96140</v>
      </c>
    </row>
    <row r="137" spans="2:2" x14ac:dyDescent="0.25">
      <c r="B137" s="24">
        <v>96800</v>
      </c>
    </row>
    <row r="138" spans="2:2" x14ac:dyDescent="0.25">
      <c r="B138" s="24">
        <v>96800</v>
      </c>
    </row>
    <row r="139" spans="2:2" x14ac:dyDescent="0.25">
      <c r="B139" s="25">
        <v>99750</v>
      </c>
    </row>
    <row r="140" spans="2:2" x14ac:dyDescent="0.25">
      <c r="B140" s="25">
        <v>99750</v>
      </c>
    </row>
    <row r="141" spans="2:2" x14ac:dyDescent="0.25">
      <c r="B141" s="25">
        <v>99970</v>
      </c>
    </row>
    <row r="142" spans="2:2" x14ac:dyDescent="0.25">
      <c r="B142" s="25">
        <v>99970</v>
      </c>
    </row>
    <row r="143" spans="2:2" x14ac:dyDescent="0.25">
      <c r="B143" s="24">
        <v>100420</v>
      </c>
    </row>
    <row r="144" spans="2:2" x14ac:dyDescent="0.25">
      <c r="B144" s="24">
        <v>100420</v>
      </c>
    </row>
    <row r="145" spans="2:2" x14ac:dyDescent="0.25">
      <c r="B145" s="25">
        <v>103550</v>
      </c>
    </row>
    <row r="146" spans="2:2" x14ac:dyDescent="0.25">
      <c r="B146" s="25">
        <v>103550</v>
      </c>
    </row>
    <row r="147" spans="2:2" x14ac:dyDescent="0.25">
      <c r="B147" s="24">
        <v>104120</v>
      </c>
    </row>
    <row r="148" spans="2:2" x14ac:dyDescent="0.25">
      <c r="B148" s="25">
        <v>104120</v>
      </c>
    </row>
    <row r="149" spans="2:2" x14ac:dyDescent="0.25">
      <c r="B149" s="25">
        <v>104410</v>
      </c>
    </row>
    <row r="150" spans="2:2" x14ac:dyDescent="0.25">
      <c r="B150" s="25">
        <v>104410</v>
      </c>
    </row>
    <row r="151" spans="2:2" x14ac:dyDescent="0.25">
      <c r="B151" s="24">
        <v>104770</v>
      </c>
    </row>
    <row r="152" spans="2:2" x14ac:dyDescent="0.25">
      <c r="B152" s="25">
        <v>104770</v>
      </c>
    </row>
    <row r="153" spans="2:2" x14ac:dyDescent="0.25">
      <c r="B153" s="25">
        <v>106460</v>
      </c>
    </row>
    <row r="154" spans="2:2" x14ac:dyDescent="0.25">
      <c r="B154" s="25">
        <v>106460</v>
      </c>
    </row>
    <row r="155" spans="2:2" x14ac:dyDescent="0.25">
      <c r="B155" s="25">
        <v>107700</v>
      </c>
    </row>
    <row r="156" spans="2:2" x14ac:dyDescent="0.25">
      <c r="B156" s="25">
        <v>107700</v>
      </c>
    </row>
    <row r="157" spans="2:2" x14ac:dyDescent="0.25">
      <c r="B157" s="25">
        <v>109160</v>
      </c>
    </row>
    <row r="158" spans="2:2" x14ac:dyDescent="0.25">
      <c r="B158" s="24">
        <v>109160</v>
      </c>
    </row>
    <row r="159" spans="2:2" x14ac:dyDescent="0.25">
      <c r="B159" s="25">
        <v>109190</v>
      </c>
    </row>
    <row r="160" spans="2:2" x14ac:dyDescent="0.25">
      <c r="B160" s="24">
        <v>109190</v>
      </c>
    </row>
    <row r="161" spans="2:2" x14ac:dyDescent="0.25">
      <c r="B161" s="24">
        <v>112110</v>
      </c>
    </row>
    <row r="162" spans="2:2" x14ac:dyDescent="0.25">
      <c r="B162" s="24">
        <v>112110</v>
      </c>
    </row>
    <row r="163" spans="2:2" x14ac:dyDescent="0.25">
      <c r="B163" s="25">
        <v>112570</v>
      </c>
    </row>
    <row r="164" spans="2:2" x14ac:dyDescent="0.25">
      <c r="B164" s="24">
        <v>112570</v>
      </c>
    </row>
    <row r="165" spans="2:2" x14ac:dyDescent="0.25">
      <c r="B165" s="24">
        <v>112650</v>
      </c>
    </row>
    <row r="166" spans="2:2" x14ac:dyDescent="0.25">
      <c r="B166" s="25">
        <v>112650</v>
      </c>
    </row>
    <row r="167" spans="2:2" x14ac:dyDescent="0.25">
      <c r="B167" s="25">
        <v>112650</v>
      </c>
    </row>
    <row r="168" spans="2:2" x14ac:dyDescent="0.25">
      <c r="B168" s="24">
        <v>112780</v>
      </c>
    </row>
    <row r="169" spans="2:2" x14ac:dyDescent="0.25">
      <c r="B169" s="24">
        <v>112780</v>
      </c>
    </row>
    <row r="170" spans="2:2" x14ac:dyDescent="0.25">
      <c r="B170" s="24">
        <v>113280</v>
      </c>
    </row>
    <row r="171" spans="2:2" x14ac:dyDescent="0.25">
      <c r="B171" s="24">
        <v>113280</v>
      </c>
    </row>
    <row r="172" spans="2:2" x14ac:dyDescent="0.25">
      <c r="B172" s="25">
        <v>114180</v>
      </c>
    </row>
    <row r="173" spans="2:2" x14ac:dyDescent="0.25">
      <c r="B173" s="24">
        <v>114180</v>
      </c>
    </row>
    <row r="174" spans="2:2" x14ac:dyDescent="0.25">
      <c r="B174" s="24">
        <v>114870</v>
      </c>
    </row>
    <row r="175" spans="2:2" x14ac:dyDescent="0.25">
      <c r="B175" s="24">
        <v>114870</v>
      </c>
    </row>
    <row r="176" spans="2:2" x14ac:dyDescent="0.25">
      <c r="B176" s="24">
        <v>114890</v>
      </c>
    </row>
    <row r="177" spans="2:2" x14ac:dyDescent="0.25">
      <c r="B177" s="25">
        <v>114890</v>
      </c>
    </row>
    <row r="178" spans="2:2" x14ac:dyDescent="0.25">
      <c r="B178" s="25">
        <v>115440</v>
      </c>
    </row>
    <row r="179" spans="2:2" x14ac:dyDescent="0.25">
      <c r="B179" s="25">
        <v>115440</v>
      </c>
    </row>
    <row r="180" spans="2:2" x14ac:dyDescent="0.25">
      <c r="B180" s="25">
        <v>115920</v>
      </c>
    </row>
    <row r="181" spans="2:2" x14ac:dyDescent="0.25">
      <c r="B181" s="24">
        <v>115920</v>
      </c>
    </row>
    <row r="182" spans="2:2" x14ac:dyDescent="0.25">
      <c r="B182" s="24">
        <v>118100</v>
      </c>
    </row>
    <row r="183" spans="2:2" x14ac:dyDescent="0.25">
      <c r="B183" s="24">
        <v>118100</v>
      </c>
    </row>
    <row r="184" spans="2:2" x14ac:dyDescent="0.25">
      <c r="B184" s="25">
        <v>118840</v>
      </c>
    </row>
    <row r="185" spans="2:2" x14ac:dyDescent="0.25">
      <c r="B185" s="25">
        <v>118840</v>
      </c>
    </row>
    <row r="186" spans="2:2" x14ac:dyDescent="0.25">
      <c r="B186" s="25">
        <v>119110</v>
      </c>
    </row>
    <row r="187" spans="2:2" x14ac:dyDescent="0.25">
      <c r="B187" s="25">
        <v>119110</v>
      </c>
    </row>
  </sheetData>
  <sortState xmlns:xlrd2="http://schemas.microsoft.com/office/spreadsheetml/2017/richdata2" ref="B5:B187">
    <sortCondition ref="B4:B187"/>
  </sortState>
  <mergeCells count="1">
    <mergeCell ref="B1:P1"/>
  </mergeCells>
  <conditionalFormatting sqref="B5">
    <cfRule type="colorScale" priority="4">
      <colorScale>
        <cfvo type="min"/>
        <cfvo type="percentile" val="50"/>
        <cfvo type="max"/>
        <color rgb="FF63BE7B"/>
        <color rgb="FFFFEB84"/>
        <color rgb="FFF8696B"/>
      </colorScale>
    </cfRule>
  </conditionalFormatting>
  <conditionalFormatting sqref="B5:B18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54F5B-F9C6-4F3F-86C2-20667E4EBB0E}">
  <dimension ref="A1:C9"/>
  <sheetViews>
    <sheetView workbookViewId="0">
      <selection sqref="A1:C1"/>
    </sheetView>
  </sheetViews>
  <sheetFormatPr defaultRowHeight="15" x14ac:dyDescent="0.25"/>
  <cols>
    <col min="1" max="1" width="14.28515625" bestFit="1" customWidth="1"/>
    <col min="2" max="2" width="14.42578125" bestFit="1" customWidth="1"/>
    <col min="3" max="3" width="16.42578125" bestFit="1" customWidth="1"/>
  </cols>
  <sheetData>
    <row r="1" spans="1:3" ht="18.75" x14ac:dyDescent="0.3">
      <c r="A1" s="28" t="s">
        <v>261</v>
      </c>
      <c r="B1" s="28"/>
      <c r="C1" s="28"/>
    </row>
    <row r="3" spans="1:3" x14ac:dyDescent="0.25">
      <c r="A3" s="20" t="s">
        <v>6</v>
      </c>
      <c r="B3" t="s">
        <v>244</v>
      </c>
      <c r="C3" t="s">
        <v>247</v>
      </c>
    </row>
    <row r="4" spans="1:3" x14ac:dyDescent="0.25">
      <c r="A4" s="15" t="s">
        <v>10</v>
      </c>
      <c r="B4" s="8">
        <v>4</v>
      </c>
      <c r="C4" s="26">
        <v>92080</v>
      </c>
    </row>
    <row r="5" spans="1:3" x14ac:dyDescent="0.25">
      <c r="A5" s="15" t="s">
        <v>13</v>
      </c>
      <c r="B5" s="8">
        <v>20</v>
      </c>
      <c r="C5" s="26">
        <v>75933</v>
      </c>
    </row>
    <row r="6" spans="1:3" x14ac:dyDescent="0.25">
      <c r="A6" s="15" t="s">
        <v>16</v>
      </c>
      <c r="B6" s="8">
        <v>137</v>
      </c>
      <c r="C6" s="26">
        <v>76798.759124087592</v>
      </c>
    </row>
    <row r="7" spans="1:3" x14ac:dyDescent="0.25">
      <c r="A7" s="15" t="s">
        <v>24</v>
      </c>
      <c r="B7" s="8">
        <v>16</v>
      </c>
      <c r="C7" s="26">
        <v>78115</v>
      </c>
    </row>
    <row r="8" spans="1:3" x14ac:dyDescent="0.25">
      <c r="A8" s="15" t="s">
        <v>42</v>
      </c>
      <c r="B8" s="8">
        <v>6</v>
      </c>
      <c r="C8" s="26">
        <v>77423.333333333328</v>
      </c>
    </row>
    <row r="9" spans="1:3" x14ac:dyDescent="0.25">
      <c r="A9" s="15" t="s">
        <v>239</v>
      </c>
      <c r="B9" s="8">
        <v>183</v>
      </c>
      <c r="C9" s="26">
        <v>77173.715846994543</v>
      </c>
    </row>
  </sheetData>
  <mergeCells count="1">
    <mergeCell ref="A1:C1"/>
  </mergeCells>
  <conditionalFormatting pivot="1" sqref="C4:C9">
    <cfRule type="dataBar" priority="1">
      <dataBar>
        <cfvo type="min"/>
        <cfvo type="max"/>
        <color rgb="FFFF555A"/>
      </dataBar>
      <extLst>
        <ext xmlns:x14="http://schemas.microsoft.com/office/spreadsheetml/2009/9/main" uri="{B025F937-C7B1-47D3-B67F-A62EFF666E3E}">
          <x14:id>{C32B9E1A-EB29-41F5-A616-6915441E5313}</x14:id>
        </ext>
      </extLst>
    </cfRule>
  </conditionalFormatting>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pivot="1">
          <x14:cfRule type="dataBar" id="{C32B9E1A-EB29-41F5-A616-6915441E5313}">
            <x14:dataBar minLength="0" maxLength="100" border="1" negativeBarBorderColorSameAsPositive="0">
              <x14:cfvo type="autoMin"/>
              <x14:cfvo type="autoMax"/>
              <x14:borderColor rgb="FFFF555A"/>
              <x14:negativeFillColor rgb="FFFF0000"/>
              <x14:negativeBorderColor rgb="FFFF0000"/>
              <x14:axisColor rgb="FF000000"/>
            </x14:dataBar>
          </x14:cfRule>
          <xm:sqref>C4:C9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DB6F48-79EC-46FD-B49F-0180C57FF6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India Staff</vt:lpstr>
      <vt:lpstr> India Staff Data</vt:lpstr>
      <vt:lpstr>NZ Staff Data</vt:lpstr>
      <vt:lpstr>NZ Staff Clean by Power Query</vt:lpstr>
      <vt:lpstr>IND Staff Clean by Power Query</vt:lpstr>
      <vt:lpstr>ALL Staff</vt:lpstr>
      <vt:lpstr>Information Finder</vt:lpstr>
      <vt:lpstr>Male vs Female</vt:lpstr>
      <vt:lpstr>Salary Spread</vt:lpstr>
      <vt:lpstr>Salary vs 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User</cp:lastModifiedBy>
  <dcterms:created xsi:type="dcterms:W3CDTF">2021-03-14T20:21:32Z</dcterms:created>
  <dcterms:modified xsi:type="dcterms:W3CDTF">2023-09-21T14:36:19Z</dcterms:modified>
</cp:coreProperties>
</file>