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X Case scores" sheetId="1" state="visible" r:id="rId2"/>
    <sheet name="Rating ranges" sheetId="2" state="visible" r:id="rId3"/>
  </sheets>
  <definedNames>
    <definedName function="false" hidden="false" localSheetId="0" name="_xlnm.Print_Area" vbProcedure="false">'UX Case scores'!$A$1:$I$55</definedName>
    <definedName function="false" hidden="false" localSheetId="0" name="Excel_BuiltIn__FilterDatabase" vbProcedure="false">'UX Case scores'!$D$9:$D$9</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<sst xmlns="http://schemas.openxmlformats.org/spreadsheetml/2006/main" count="96" uniqueCount="71">
  <si>
    <t xml:space="preserve">UX Case Study review</t>
  </si>
  <si>
    <t xml:space="preserve">Enter score</t>
  </si>
  <si>
    <t xml:space="preserve">Very poor</t>
  </si>
  <si>
    <t xml:space="preserve">GMI</t>
  </si>
  <si>
    <t xml:space="preserve">Score</t>
  </si>
  <si>
    <t xml:space="preserve">Comments</t>
  </si>
  <si>
    <t xml:space="preserve">Poor</t>
  </si>
  <si>
    <t xml:space="preserve">Moderate</t>
  </si>
  <si>
    <t xml:space="preserve">En este Excel no se ha fijado los mismos pesos con los que habeis sido evaluados en esta asignatura. Por el contrario, se ha establecido como tres tipos de aspectos (critico, normal, poco critico)</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</si>
  <si>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</si>
  <si>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</si>
  <si>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</si>
  <si>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</si>
  <si>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Aspectos evaluados</t>
  </si>
  <si>
    <t xml:space="preserve">Weighting 
(out of 5)</t>
  </si>
  <si>
    <t xml:space="preserve">Weighting ratio</t>
  </si>
  <si>
    <t xml:space="preserve">Rating
(0 - 5)</t>
  </si>
  <si>
    <t xml:space="preserve">Out of</t>
  </si>
  <si>
    <t xml:space="preserve">N/A</t>
  </si>
  <si>
    <t xml:space="preserve">Introducción en README.md principal. El equipo se identifica y presenta una breve descripción del producto que se diseña antes de pasar a describir cada fase del diseño.</t>
  </si>
  <si>
    <t xml:space="preserve">Introduce bien la idea.</t>
  </si>
  <si>
    <t xml:space="preserve">P1 - Competitive Analysis. Se tiene una vista clara de las características de las distintas alternativas de servicio colaborativo.</t>
  </si>
  <si>
    <t xml:space="preserve">Hace una comparación demasiado breve sin describir características, pero se valora que lo haga con las tres aplicaciones dadas.</t>
  </si>
  <si>
    <t xml:space="preserve">P1 - Persona ficticia 1. Las personas ficticias no han sido creadas ex profeso para el servicio. Se les imagina y pueden ser utilizadas en el diseño de otro producto.</t>
  </si>
  <si>
    <t xml:space="preserve">El personaje apenas me dicen nada, no hay una descripción como tal, no profundiza en ningún aspecto y lanza ideas muy generalizadas.</t>
  </si>
  <si>
    <t xml:space="preserve">P1 - Persona ficticia 2. Las personas ficticias no han sido creadas ex profeso para el servicio. Se les imagina y pueden ser utilizadas en el diseño de otro producto.</t>
  </si>
  <si>
    <t xml:space="preserve">Al igual que el anterior no hay nada descrito profundamente ni que me muestre o caracterice a una persona completamente.</t>
  </si>
  <si>
    <t xml:space="preserve">P1 - Primer Journey Map. Las historias son comprensibles y han sacado a la luz un problema de diseño que es claramente descrito en esta parte o en el informe de usabilidad.</t>
  </si>
  <si>
    <t xml:space="preserve">La historia no muestra en ningún momento algún problema de diseño de la aplicación y la historia no es muy coherente.</t>
  </si>
  <si>
    <t xml:space="preserve">P1 - Segundo Journey Map. Las historias son comprensibles y han sacado a la luz un problema de diseño que es claramente descrito en esta parte o en el informe de usabilidad.</t>
  </si>
  <si>
    <t xml:space="preserve">La historia es coherente y muestra algunos inconvenientes o dificultades que pueden ser un problemas de diseño.</t>
  </si>
  <si>
    <t xml:space="preserve">P1 - Checklist de evaluación. El checklist está bien comentado. En la cabecera se identifica el site que está siendo evaluado</t>
  </si>
  <si>
    <t xml:space="preserve">Queda indicado con quien hace la comparación, el checklist esta comentado donde ha hecho falta pero escuetamente.</t>
  </si>
  <si>
    <t xml:space="preserve">P1 - Informe de usabilidad. Se ha recopilado los problemas de usabilidad del sitio a partir de los journeys y el checklist, de forma que junto con la puntuación se resume los aspectos débiles (quizá también los fuertes)</t>
  </si>
  <si>
    <t xml:space="preserve">No se comenta nada.</t>
  </si>
  <si>
    <t xml:space="preserve">P2 - Feedback-capture-grid. En todos los cuadrantes aparece datos y hechos sobre aspectos concretos positivos, negativos, posibles comentarios de los usuarios y nuevas ideas de diseño.</t>
  </si>
  <si>
    <t xml:space="preserve">Esta completado correctamente pero mejorable, ya que son pocas y tampoco dan mucha información relevante.</t>
  </si>
  <si>
    <t xml:space="preserve">P2 - Propuesta. Existe una descripción más amplia del producto que se va a diseñar o bien en la introducción, o bien tras la malla receptora.</t>
  </si>
  <si>
    <t xml:space="preserve">Existe la descripción de la propuesta de mejora en base a lo obtenido tras la malla, pero no especifica la idea y da conceptos muy generales.</t>
  </si>
  <si>
    <t xml:space="preserve">P2 - Tasks. Las ideas de diseño se convierten en tareas asociadas a edición, consulta, búsqueda, etc. Se ha realizado un User-Task-Matrix, bien descrito y con datos</t>
  </si>
  <si>
    <t xml:space="preserve">Esta bien explicado con las tareas y usuarios mas importantes, seria perfecto indicar cuales de ellos son mas criticos.(No esta en el readme principal y me he tenido que imaginar que estaba en la P2 en un pdf)</t>
  </si>
  <si>
    <r>
      <rPr>
        <sz val="10"/>
        <rFont val="Arial"/>
        <family val="0"/>
      </rPr>
      <t xml:space="preserve">P2 - Tasks</t>
    </r>
    <r>
      <rPr>
        <sz val="10"/>
        <color rgb="FF000000"/>
        <rFont val="Roboto"/>
        <family val="2"/>
      </rPr>
      <t xml:space="preserve">.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</si>
  <si>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</si>
  <si>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 xml:space="preserve">Se han definido correctamente tanto la navegación de las paginas como los términos empleados.</t>
  </si>
  <si>
    <r>
      <rPr>
        <sz val="10"/>
        <rFont val="Arial"/>
        <family val="0"/>
      </rPr>
      <t xml:space="preserve">P2 - labeling</t>
    </r>
    <r>
      <rPr>
        <sz val="10"/>
        <color rgb="FF000000"/>
        <rFont val="Roboto"/>
        <family val="2"/>
      </rPr>
      <t xml:space="preserve">. Los términos que se emplean en el site map nos llevan a un único concepto y no son ambiguos. Esta tabla puede venir con una columna de iconografía.</t>
    </r>
  </si>
  <si>
    <r>
      <rPr>
        <i val="true"/>
        <sz val="8"/>
        <rFont val="Arial"/>
        <family val="0"/>
      </rPr>
      <t xml:space="preserve">No se definen todos </t>
    </r>
    <r>
      <rPr>
        <i val="true"/>
        <sz val="8"/>
        <color rgb="FF000000"/>
        <rFont val="Arial"/>
        <family val="0"/>
      </rPr>
      <t xml:space="preserve">los términos que se emplean en el Site Map.</t>
    </r>
  </si>
  <si>
    <r>
      <rPr>
        <sz val="10"/>
        <rFont val="Arial"/>
        <family val="0"/>
      </rPr>
      <t xml:space="preserve">P3 - Bocetos coherentes con el diseño</t>
    </r>
    <r>
      <rPr>
        <sz val="10"/>
        <color rgb="FF000000"/>
        <rFont val="Roboto"/>
        <family val="2"/>
      </rPr>
      <t xml:space="preserve">. Comprobar que los bocetos siguen el diseño y muestran las tareas más importantes, se navega como en el site map y emplea los mismo términos que en el labeling</t>
    </r>
  </si>
  <si>
    <t xml:space="preserve">No me muestran claramente las tareas mas importantes.</t>
  </si>
  <si>
    <r>
      <rPr>
        <sz val="10"/>
        <rFont val="Arial"/>
        <family val="0"/>
      </rPr>
      <t xml:space="preserve">P3 - Bocetos</t>
    </r>
    <r>
      <rPr>
        <sz val="10"/>
        <color rgb="FF000000"/>
        <rFont val="Roboto"/>
        <family val="2"/>
      </rPr>
      <t xml:space="preserve">. Evaluar el nivel calidad y extensión de los propios bocetos.</t>
    </r>
  </si>
  <si>
    <t xml:space="preserve">A penas se muestra algo mas serio y la forma de verlos no se hace clara al tener que buscar que significa cada cosa en un apartado con letras...</t>
  </si>
  <si>
    <t xml:space="preserve">P3 - Logotipo. El equipo ha querido dar entidad a la propuesta con el diseño de un logotipo</t>
  </si>
  <si>
    <t xml:space="preserve">No hay.</t>
  </si>
  <si>
    <t xml:space="preserve">P3 - Propuesta justificada de elementos de diseño como patrones UI o guidelines que deben ser incorporados al paso de boceto a prototipo</t>
  </si>
  <si>
    <t xml:space="preserve">No se detalla ni muestra con detalle patrones, tipos o reglas a seguir, simplemente se deja car una idea.</t>
  </si>
  <si>
    <t xml:space="preserve">P3 - Historia del UX Case Study. El video es claro, se ajusta a tiempo y muestra de forma justificada la historia de diseño de este producto</t>
  </si>
  <si>
    <t xml:space="preserve">Cumple pero como punto negativo me muestra lo que ya hay puesto en readme, lo que hace que sea algo tedioso.</t>
  </si>
  <si>
    <t xml:space="preserve">P3 - Textos y descripciones de los ficheros README.md del repositorio de este equipo</t>
  </si>
  <si>
    <t xml:space="preserve">No se adapta y aparece todo pegado en el readme principal, salvo en la P3 que si aparece, pero no se indica.</t>
  </si>
  <si>
    <t xml:space="preserve">Overall UX case score (out of 100) *</t>
  </si>
  <si>
    <t xml:space="preserve">Rating below</t>
  </si>
  <si>
    <t xml:space="preserve">Rating</t>
  </si>
  <si>
    <t xml:space="preserve">Rating ranges</t>
  </si>
  <si>
    <t xml:space="preserve">Bastante flojo</t>
  </si>
  <si>
    <t xml:space="preserve">less than</t>
  </si>
  <si>
    <t xml:space="preserve">Flojillo</t>
  </si>
  <si>
    <t xml:space="preserve">between</t>
  </si>
  <si>
    <t xml:space="preserve">and</t>
  </si>
  <si>
    <t xml:space="preserve">Justo pero no brillante</t>
  </si>
  <si>
    <t xml:space="preserve">Bueno</t>
  </si>
  <si>
    <t xml:space="preserve">Excelente</t>
  </si>
  <si>
    <t xml:space="preserve">more than</t>
  </si>
</sst>
</file>

<file path=xl/styles.xml><?xml version="1.0" encoding="utf-8"?>
<styleSheet xmlns="http://schemas.openxmlformats.org/spreadsheetml/2006/main">
  <numFmts count="4">
    <numFmt numFmtId="164" formatCode="General"/>
    <numFmt numFmtId="165" formatCode="0\ %"/>
    <numFmt numFmtId="166" formatCode="0"/>
    <numFmt numFmtId="167" formatCode="0.0"/>
  </numFmts>
  <fonts count="40">
    <font>
      <sz val="10"/>
      <name val="Arial"/>
      <family val="0"/>
    </font>
    <font>
      <sz val="10"/>
      <name val="Arial"/>
      <family val="0"/>
    </font>
    <font>
      <sz val="10"/>
      <name val="Arial"/>
      <family val="0"/>
    </font>
    <font>
      <sz val="10"/>
      <name val="Arial"/>
      <family val="0"/>
    </font>
    <font>
      <b val="true"/>
      <sz val="24"/>
      <color rgb="FF000000"/>
      <name val="Arial"/>
      <family val="0"/>
    </font>
    <font>
      <sz val="18"/>
      <color rgb="FF000000"/>
      <name val="Arial"/>
      <family val="0"/>
    </font>
    <font>
      <sz val="12"/>
      <color rgb="FF000000"/>
      <name val="Arial"/>
      <family val="0"/>
    </font>
    <font>
      <sz val="10"/>
      <color rgb="FF333333"/>
      <name val="Arial"/>
      <family val="0"/>
    </font>
    <font>
      <i val="true"/>
      <sz val="10"/>
      <color rgb="FF808080"/>
      <name val="Arial"/>
      <family val="0"/>
    </font>
    <font>
      <u val="single"/>
      <sz val="10"/>
      <color rgb="FF0000EE"/>
      <name val="Arial"/>
      <family val="0"/>
    </font>
    <font>
      <sz val="10"/>
      <color rgb="FF006600"/>
      <name val="Arial"/>
      <family val="0"/>
    </font>
    <font>
      <sz val="10"/>
      <color rgb="FF996600"/>
      <name val="Arial"/>
      <family val="0"/>
    </font>
    <font>
      <sz val="10"/>
      <color rgb="FFCC0000"/>
      <name val="Arial"/>
      <family val="0"/>
    </font>
    <font>
      <b val="true"/>
      <sz val="10"/>
      <color rgb="FFFFFFFF"/>
      <name val="Arial"/>
      <family val="0"/>
    </font>
    <font>
      <b val="true"/>
      <sz val="10"/>
      <color rgb="FF000000"/>
      <name val="Arial"/>
      <family val="0"/>
    </font>
    <font>
      <sz val="10"/>
      <color rgb="FFFFFFFF"/>
      <name val="Arial"/>
      <family val="0"/>
    </font>
    <font>
      <sz val="10"/>
      <name val="Bliss 2 Medium"/>
      <family val="3"/>
    </font>
    <font>
      <sz val="18"/>
      <color rgb="FFFFFFFF"/>
      <name val="Arial"/>
      <family val="0"/>
    </font>
    <font>
      <b val="true"/>
      <sz val="10"/>
      <name val="Arial"/>
      <family val="2"/>
    </font>
    <font>
      <sz val="10"/>
      <color rgb="FF000080"/>
      <name val="Bliss 2 Regular"/>
      <family val="3"/>
    </font>
    <font>
      <sz val="8"/>
      <name val="Arial"/>
      <family val="0"/>
    </font>
    <font>
      <b val="true"/>
      <sz val="12"/>
      <color rgb="FF808080"/>
      <name val="Arial"/>
      <family val="2"/>
    </font>
    <font>
      <b val="true"/>
      <sz val="16"/>
      <color rgb="FF808080"/>
      <name val="Arial"/>
      <family val="2"/>
    </font>
    <font>
      <b val="true"/>
      <sz val="16"/>
      <color rgb="FF000080"/>
      <name val="Arial"/>
      <family val="2"/>
    </font>
    <font>
      <sz val="10"/>
      <color rgb="FFC0C0C0"/>
      <name val="Arial"/>
      <family val="0"/>
    </font>
    <font>
      <sz val="8"/>
      <color rgb="FF000080"/>
      <name val="Arial"/>
      <family val="2"/>
    </font>
    <font>
      <b val="true"/>
      <sz val="10"/>
      <color rgb="FF000080"/>
      <name val="Arial"/>
      <family val="2"/>
    </font>
    <font>
      <sz val="10"/>
      <color rgb="FF808080"/>
      <name val="Arial"/>
      <family val="0"/>
    </font>
    <font>
      <b val="true"/>
      <sz val="10"/>
      <name val="Bliss 2 Medium"/>
      <family val="0"/>
    </font>
    <font>
      <i val="true"/>
      <sz val="8"/>
      <name val="Arial"/>
      <family val="0"/>
    </font>
    <font>
      <i val="true"/>
      <sz val="8"/>
      <color rgb="FF000000"/>
      <name val="Arial"/>
      <family val="0"/>
    </font>
    <font>
      <b val="true"/>
      <sz val="10"/>
      <color rgb="FF000080"/>
      <name val="Bliss 2 Medium"/>
      <family val="3"/>
    </font>
    <font>
      <sz val="10"/>
      <color rgb="FF000000"/>
      <name val="Roboto"/>
      <family val="2"/>
    </font>
    <font>
      <i val="true"/>
      <sz val="10"/>
      <color rgb="FFC0C0C0"/>
      <name val="Arial"/>
      <family val="0"/>
    </font>
    <font>
      <sz val="14"/>
      <color rgb="FFFFFFFF"/>
      <name val="Arial"/>
      <family val="2"/>
    </font>
    <font>
      <b val="true"/>
      <sz val="14"/>
      <color rgb="FFFFFFFF"/>
      <name val="Bliss 2 Medium"/>
      <family val="0"/>
    </font>
    <font>
      <b val="true"/>
      <sz val="14"/>
      <color rgb="FFFFFFFF"/>
      <name val="Arial"/>
      <family val="2"/>
    </font>
    <font>
      <sz val="8"/>
      <color rgb="FF333333"/>
      <name val="Arial"/>
      <family val="2"/>
    </font>
    <font>
      <b val="true"/>
      <sz val="8"/>
      <color rgb="FF333333"/>
      <name val="Arial"/>
      <family val="2"/>
    </font>
    <font>
      <b val="true"/>
      <sz val="10"/>
      <color rgb="FF333333"/>
      <name val="Arial"/>
      <family val="2"/>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333333"/>
        <bgColor rgb="FF333300"/>
      </patternFill>
    </fill>
  </fills>
  <borders count="1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0" borderId="0" applyFont="true" applyBorder="false" applyAlignment="false" applyProtection="false"/>
    <xf numFmtId="164" fontId="0" fillId="0" borderId="0" applyFont="true" applyBorder="false" applyAlignment="false" applyProtection="false"/>
    <xf numFmtId="164" fontId="7" fillId="2" borderId="1" applyFont="true" applyBorder="true" applyAlignment="false" applyProtection="false"/>
    <xf numFmtId="164" fontId="8" fillId="0" borderId="0" applyFont="true" applyBorder="false" applyAlignment="false" applyProtection="false"/>
    <xf numFmtId="164" fontId="9" fillId="0" borderId="0" applyFont="true" applyBorder="false" applyAlignment="false" applyProtection="false"/>
    <xf numFmtId="164" fontId="0" fillId="0" borderId="0" applyFont="true" applyBorder="false" applyAlignment="false" applyProtection="false"/>
    <xf numFmtId="164" fontId="10" fillId="3" borderId="0" applyFont="true" applyBorder="false" applyAlignment="false" applyProtection="false"/>
    <xf numFmtId="164" fontId="11" fillId="2" borderId="0" applyFont="true" applyBorder="false" applyAlignment="false" applyProtection="false"/>
    <xf numFmtId="164" fontId="12" fillId="4" borderId="0" applyFont="true" applyBorder="false" applyAlignment="false" applyProtection="false"/>
    <xf numFmtId="164" fontId="12" fillId="0" borderId="0" applyFont="true" applyBorder="false" applyAlignment="false" applyProtection="false"/>
    <xf numFmtId="164" fontId="13" fillId="5" borderId="0" applyFont="true" applyBorder="false" applyAlignment="false" applyProtection="false"/>
    <xf numFmtId="164" fontId="14" fillId="0" borderId="0" applyFont="true" applyBorder="false" applyAlignment="false" applyProtection="false"/>
    <xf numFmtId="164" fontId="15" fillId="6" borderId="0" applyFont="true" applyBorder="false" applyAlignment="false" applyProtection="false"/>
    <xf numFmtId="164" fontId="15" fillId="7" borderId="0" applyFont="true" applyBorder="false" applyAlignment="false" applyProtection="false"/>
    <xf numFmtId="164" fontId="14" fillId="8"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17" fillId="9"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center" textRotation="0" wrapText="true" indent="0" shrinkToFit="false"/>
      <protection locked="true" hidden="false"/>
    </xf>
    <xf numFmtId="164" fontId="18"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4" fontId="15"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0" fillId="0" borderId="0" xfId="0" applyFont="true" applyBorder="true" applyAlignment="true" applyProtection="true">
      <alignment horizontal="left" vertical="top" textRotation="0" wrapText="false" indent="0" shrinkToFit="false"/>
      <protection locked="false" hidden="false"/>
    </xf>
    <xf numFmtId="164" fontId="0" fillId="0" borderId="0" xfId="0" applyFont="false" applyBorder="true" applyAlignment="true" applyProtection="true">
      <alignment horizontal="righ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21" fillId="0" borderId="0"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right" vertical="top" textRotation="0" wrapText="false" indent="0" shrinkToFit="false"/>
      <protection locked="true" hidden="false"/>
    </xf>
    <xf numFmtId="164" fontId="22" fillId="0" borderId="0" xfId="0" applyFont="true" applyBorder="false" applyAlignment="true" applyProtection="tru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22" fillId="0" borderId="0" xfId="0" applyFont="true" applyBorder="fals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3" fillId="0" borderId="0" xfId="0" applyFont="true" applyBorder="false" applyAlignment="true" applyProtection="true">
      <alignment horizontal="center" vertical="top"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20" fillId="0" borderId="0" xfId="0" applyFont="true" applyBorder="false" applyAlignment="true" applyProtection="true">
      <alignment horizontal="general" vertical="center" textRotation="0" wrapText="true" indent="0" shrinkToFit="false"/>
      <protection locked="false" hidden="false"/>
    </xf>
    <xf numFmtId="164" fontId="24" fillId="0" borderId="0" xfId="0" applyFont="true" applyBorder="true" applyAlignment="true" applyProtection="true">
      <alignment horizontal="right" vertical="top" textRotation="0" wrapText="true" indent="0" shrinkToFit="false"/>
      <protection locked="true" hidden="false"/>
    </xf>
    <xf numFmtId="164" fontId="24" fillId="0" borderId="0" xfId="0" applyFont="true" applyBorder="true" applyAlignment="true" applyProtection="true">
      <alignment horizontal="right" vertical="top"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true">
      <alignment horizontal="center" vertical="center" textRotation="0" wrapText="tru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2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28" fillId="0" borderId="2" xfId="0" applyFont="true" applyBorder="true" applyAlignment="true" applyProtection="true">
      <alignment horizontal="center" vertical="center" textRotation="0" wrapText="false" indent="0" shrinkToFit="false"/>
      <protection locked="false" hidden="false"/>
    </xf>
    <xf numFmtId="164" fontId="29" fillId="0" borderId="2" xfId="0" applyFont="true" applyBorder="true" applyAlignment="true" applyProtection="true">
      <alignment horizontal="left" vertical="top" textRotation="0" wrapText="true" indent="0" shrinkToFit="false"/>
      <protection locked="false" hidden="false"/>
    </xf>
    <xf numFmtId="164" fontId="24" fillId="0" borderId="0" xfId="0" applyFont="true" applyBorder="false" applyAlignment="true" applyProtection="true">
      <alignment horizontal="right" vertical="bottom" textRotation="0" wrapText="false" indent="0" shrinkToFit="false"/>
      <protection locked="true" hidden="false"/>
    </xf>
    <xf numFmtId="165" fontId="24" fillId="0" borderId="0" xfId="0" applyFont="true" applyBorder="false" applyAlignment="true" applyProtection="true">
      <alignment horizontal="right"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30" fillId="0" borderId="2" xfId="0" applyFont="true" applyBorder="true" applyAlignment="true" applyProtection="true">
      <alignment horizontal="left" vertical="top" textRotation="0" wrapText="true" indent="0" shrinkToFit="false"/>
      <protection locked="false" hidden="false"/>
    </xf>
    <xf numFmtId="164" fontId="0" fillId="0" borderId="0" xfId="0" applyFont="false" applyBorder="true" applyAlignment="true" applyProtection="true">
      <alignment horizontal="general" vertical="top" textRotation="0" wrapText="true" indent="0" shrinkToFit="false"/>
      <protection locked="false" hidden="false"/>
    </xf>
    <xf numFmtId="164" fontId="24" fillId="0" borderId="0" xfId="0" applyFont="true" applyBorder="true" applyAlignment="true" applyProtection="true">
      <alignment horizontal="right" vertical="bottom" textRotation="0" wrapText="true" indent="0" shrinkToFit="false"/>
      <protection locked="true" hidden="false"/>
    </xf>
    <xf numFmtId="165" fontId="24" fillId="0" borderId="0" xfId="0" applyFont="true" applyBorder="true" applyAlignment="true" applyProtection="true">
      <alignment horizontal="right" vertical="bottom" textRotation="0" wrapText="true" indent="0" shrinkToFit="false"/>
      <protection locked="true" hidden="false"/>
    </xf>
    <xf numFmtId="164" fontId="2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center" textRotation="0" wrapText="true" indent="0" shrinkToFit="false"/>
      <protection locked="true" hidden="false"/>
    </xf>
    <xf numFmtId="164" fontId="24"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31" fillId="0" borderId="0" xfId="0" applyFont="true" applyBorder="false" applyAlignment="true" applyProtection="true">
      <alignment horizontal="center" vertical="center"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true">
      <alignment horizontal="left" vertical="top" textRotation="0" wrapText="true" indent="0" shrinkToFit="false"/>
      <protection locked="fals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33" fillId="0" borderId="0" xfId="0" applyFont="true" applyBorder="false" applyAlignment="true" applyProtection="true">
      <alignment horizontal="right" vertical="bottom" textRotation="0" wrapText="false" indent="0" shrinkToFit="false"/>
      <protection locked="true" hidden="false"/>
    </xf>
    <xf numFmtId="164" fontId="33" fillId="0" borderId="0" xfId="0" applyFont="true" applyBorder="false" applyAlignment="false" applyProtection="true">
      <alignment horizontal="general" vertical="bottom" textRotation="0" wrapText="false" indent="0" shrinkToFit="false"/>
      <protection locked="true" hidden="false"/>
    </xf>
    <xf numFmtId="164" fontId="34" fillId="9" borderId="3" xfId="0" applyFont="true" applyBorder="true" applyAlignment="true" applyProtection="true">
      <alignment horizontal="left" vertical="center" textRotation="0" wrapText="false" indent="1" shrinkToFit="false"/>
      <protection locked="true" hidden="false"/>
    </xf>
    <xf numFmtId="164" fontId="34" fillId="9" borderId="4" xfId="0" applyFont="true" applyBorder="true" applyAlignment="false" applyProtection="true">
      <alignment horizontal="general" vertical="bottom" textRotation="0" wrapText="false" indent="0" shrinkToFit="false"/>
      <protection locked="true" hidden="false"/>
    </xf>
    <xf numFmtId="164" fontId="34" fillId="9" borderId="5" xfId="0" applyFont="true" applyBorder="true" applyAlignment="false" applyProtection="true">
      <alignment horizontal="general" vertical="bottom" textRotation="0" wrapText="false" indent="0" shrinkToFit="false"/>
      <protection locked="true" hidden="false"/>
    </xf>
    <xf numFmtId="166" fontId="35" fillId="9" borderId="6" xfId="0" applyFont="true" applyBorder="true" applyAlignment="true" applyProtection="true">
      <alignment horizontal="center" vertical="center" textRotation="0" wrapText="false" indent="0" shrinkToFit="false"/>
      <protection locked="true" hidden="false"/>
    </xf>
    <xf numFmtId="164" fontId="15" fillId="9" borderId="0" xfId="0" applyFont="true" applyBorder="false" applyAlignment="false" applyProtection="true">
      <alignment horizontal="general" vertical="bottom" textRotation="0" wrapText="false" indent="0" shrinkToFit="false"/>
      <protection locked="false" hidden="false"/>
    </xf>
    <xf numFmtId="164" fontId="34" fillId="9" borderId="3" xfId="0" applyFont="true" applyBorder="true" applyAlignment="true" applyProtection="true">
      <alignment horizontal="center" vertical="center" textRotation="0" wrapText="false" indent="0" shrinkToFit="false"/>
      <protection locked="true" hidden="false"/>
    </xf>
    <xf numFmtId="164" fontId="36" fillId="9" borderId="3" xfId="0" applyFont="true" applyBorder="true" applyAlignment="true" applyProtection="true">
      <alignment horizontal="left" vertical="center" textRotation="0" wrapText="false" indent="1"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37" fillId="0" borderId="7" xfId="0" applyFont="true" applyBorder="true" applyAlignment="true" applyProtection="false">
      <alignment horizontal="general" vertical="bottom" textRotation="0" wrapText="true" indent="0" shrinkToFit="false"/>
      <protection locked="true" hidden="false"/>
    </xf>
    <xf numFmtId="164" fontId="37" fillId="0" borderId="8" xfId="0" applyFont="true" applyBorder="true" applyAlignment="true" applyProtection="false">
      <alignment horizontal="general" vertical="bottom" textRotation="0" wrapText="true" indent="0" shrinkToFit="false"/>
      <protection locked="true" hidden="false"/>
    </xf>
    <xf numFmtId="164" fontId="37" fillId="0" borderId="8" xfId="0" applyFont="true" applyBorder="true" applyAlignment="true" applyProtection="false">
      <alignment horizontal="left" vertical="bottom" textRotation="0" wrapText="true" indent="0" shrinkToFit="false"/>
      <protection locked="true" hidden="false"/>
    </xf>
    <xf numFmtId="164" fontId="37"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7"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8" fillId="0" borderId="10" xfId="0" applyFont="true" applyBorder="true" applyAlignment="true" applyProtection="false">
      <alignment horizontal="left" vertical="bottom" textRotation="0" wrapText="false" indent="0" shrinkToFit="false"/>
      <protection locked="true" hidden="false"/>
    </xf>
    <xf numFmtId="164" fontId="39" fillId="0" borderId="0" xfId="0" applyFont="true" applyBorder="true" applyAlignment="true" applyProtection="false">
      <alignment horizontal="left" vertical="bottom" textRotation="0" wrapText="false" indent="0" shrinkToFit="false"/>
      <protection locked="true" hidden="false"/>
    </xf>
    <xf numFmtId="164" fontId="39" fillId="0" borderId="11"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23">
    <cellStyle name="Normal" xfId="0" builtinId="0"/>
    <cellStyle name="Comma" xfId="15" builtinId="3"/>
    <cellStyle name="Comma [0]" xfId="16" builtinId="6"/>
    <cellStyle name="Currency" xfId="17" builtinId="4"/>
    <cellStyle name="Currency [0]" xfId="18" builtinId="7"/>
    <cellStyle name="Percent" xfId="19" builtinId="5"/>
    <cellStyle name="Heading" xfId="20"/>
    <cellStyle name="Heading 1" xfId="21"/>
    <cellStyle name="Heading 2" xfId="22"/>
    <cellStyle name="Text" xfId="23"/>
    <cellStyle name="Note" xfId="24"/>
    <cellStyle name="Footnote" xfId="25"/>
    <cellStyle name="Hyperlink" xfId="26"/>
    <cellStyle name="Status" xfId="27"/>
    <cellStyle name="Good" xfId="28"/>
    <cellStyle name="Neutral" xfId="29"/>
    <cellStyle name="Bad" xfId="30"/>
    <cellStyle name="Warning" xfId="31"/>
    <cellStyle name="Error" xfId="32"/>
    <cellStyle name="Accent" xfId="33"/>
    <cellStyle name="Accent 1" xfId="34"/>
    <cellStyle name="Accent 2" xfId="35"/>
    <cellStyle name="Accent 3" xfId="36"/>
  </cellStyles>
  <dxfs count="1">
    <dxf>
      <font>
        <name val="Arial"/>
        <family val="0"/>
      </font>
      <fill>
        <patternFill>
          <bgColor rgb="FFFFFFCC"/>
        </patternFill>
      </fill>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35280</xdr:colOff>
      <xdr:row>4</xdr:row>
      <xdr:rowOff>76680</xdr:rowOff>
    </xdr:from>
    <xdr:to>
      <xdr:col>0</xdr:col>
      <xdr:colOff>258840</xdr:colOff>
      <xdr:row>4</xdr:row>
      <xdr:rowOff>304560</xdr:rowOff>
    </xdr:to>
    <xdr:pic>
      <xdr:nvPicPr>
        <xdr:cNvPr id="0" name="Picture 102" descr=""/>
        <xdr:cNvPicPr/>
      </xdr:nvPicPr>
      <xdr:blipFill>
        <a:blip r:embed="rId1"/>
        <a:stretch/>
      </xdr:blipFill>
      <xdr:spPr>
        <a:xfrm>
          <a:off x="35280" y="895680"/>
          <a:ext cx="223560" cy="227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1" activeCellId="0" sqref="I11"/>
    </sheetView>
  </sheetViews>
  <sheetFormatPr defaultRowHeight="13" zeroHeight="false" outlineLevelRow="0" outlineLevelCol="0"/>
  <cols>
    <col collapsed="false" customWidth="true" hidden="false" outlineLevel="0" max="1" min="1" style="0" width="4.49"/>
    <col collapsed="false" customWidth="true" hidden="false" outlineLevel="0" max="2" min="2" style="0" width="60.26"/>
    <col collapsed="false" customWidth="true" hidden="false" outlineLevel="0" max="3" min="3" style="0" width="4.49"/>
    <col collapsed="false" customWidth="true" hidden="false" outlineLevel="0" max="4" min="4" style="1" width="18.31"/>
    <col collapsed="false" customWidth="false" hidden="true" outlineLevel="0" max="5" min="5" style="2" width="11.48"/>
    <col collapsed="false" customWidth="true" hidden="true" outlineLevel="0" max="6" min="6" style="2" width="6.65"/>
    <col collapsed="false" customWidth="true" hidden="true" outlineLevel="0" max="7" min="7" style="2" width="4.49"/>
    <col collapsed="false" customWidth="true" hidden="false" outlineLevel="0" max="8" min="8" style="2" width="4.15"/>
    <col collapsed="false" customWidth="true" hidden="false" outlineLevel="0" max="9" min="9" style="2" width="51.27"/>
    <col collapsed="false" customWidth="true" hidden="false" outlineLevel="0" max="10" min="10" style="3" width="2.15"/>
    <col collapsed="false" customWidth="true" hidden="false" outlineLevel="0" max="12" min="11" style="4" width="12.14"/>
    <col collapsed="false" customWidth="true" hidden="false" outlineLevel="0" max="13" min="13" style="2" width="9.14"/>
    <col collapsed="false" customWidth="true" hidden="false" outlineLevel="0" max="1025" min="14" style="0" width="8.81"/>
  </cols>
  <sheetData>
    <row r="1" customFormat="false" ht="21" hidden="false" customHeight="true" outlineLevel="0" collapsed="false">
      <c r="A1" s="5" t="s">
        <v>0</v>
      </c>
      <c r="B1" s="5"/>
      <c r="C1" s="5"/>
      <c r="D1" s="5"/>
      <c r="E1" s="5"/>
      <c r="F1" s="5"/>
      <c r="G1" s="5"/>
      <c r="H1" s="5"/>
      <c r="I1" s="5"/>
      <c r="J1" s="6"/>
      <c r="K1" s="7"/>
      <c r="L1" s="8"/>
      <c r="M1" s="8"/>
      <c r="N1" s="8"/>
      <c r="O1" s="8"/>
      <c r="P1" s="9"/>
      <c r="Q1" s="10" t="s">
        <v>1</v>
      </c>
      <c r="R1" s="11" t="n">
        <v>0</v>
      </c>
      <c r="S1" s="12"/>
      <c r="T1" s="12"/>
      <c r="U1" s="12"/>
      <c r="V1" s="13"/>
    </row>
    <row r="2" customFormat="false" ht="9.5" hidden="false" customHeight="true" outlineLevel="0" collapsed="false">
      <c r="B2" s="3"/>
      <c r="C2" s="14"/>
      <c r="D2" s="14"/>
      <c r="J2" s="15"/>
      <c r="K2" s="16"/>
      <c r="L2" s="17"/>
      <c r="M2" s="18"/>
      <c r="N2" s="19"/>
      <c r="O2" s="19"/>
      <c r="P2" s="20"/>
      <c r="Q2" s="21" t="s">
        <v>2</v>
      </c>
      <c r="R2" s="22" t="n">
        <v>1</v>
      </c>
      <c r="S2" s="12"/>
      <c r="T2" s="12"/>
      <c r="U2" s="12"/>
      <c r="V2" s="13"/>
    </row>
    <row r="3" customFormat="false" ht="24.5" hidden="false" customHeight="true" outlineLevel="0" collapsed="false">
      <c r="A3" s="23" t="s">
        <v>3</v>
      </c>
      <c r="B3" s="23"/>
      <c r="C3" s="24"/>
      <c r="D3" s="25" t="s">
        <v>4</v>
      </c>
      <c r="E3" s="26"/>
      <c r="F3" s="26"/>
      <c r="G3" s="26"/>
      <c r="H3" s="26"/>
      <c r="I3" s="27" t="s">
        <v>5</v>
      </c>
      <c r="P3" s="20"/>
      <c r="Q3" s="21" t="s">
        <v>6</v>
      </c>
      <c r="R3" s="22" t="n">
        <v>2</v>
      </c>
      <c r="S3" s="12"/>
      <c r="T3" s="12"/>
      <c r="U3" s="12"/>
      <c r="V3" s="13"/>
    </row>
    <row r="4" customFormat="false" ht="9.5" hidden="false" customHeight="true" outlineLevel="0" collapsed="false">
      <c r="A4" s="28"/>
      <c r="B4" s="29"/>
      <c r="C4" s="24"/>
      <c r="D4" s="30"/>
      <c r="E4" s="26"/>
      <c r="F4" s="26"/>
      <c r="G4" s="26"/>
      <c r="H4" s="26"/>
      <c r="I4" s="31"/>
      <c r="P4" s="20"/>
      <c r="Q4" s="21" t="s">
        <v>7</v>
      </c>
      <c r="R4" s="22" t="n">
        <v>3</v>
      </c>
      <c r="S4" s="12"/>
      <c r="T4" s="12"/>
      <c r="U4" s="12"/>
      <c r="V4" s="13"/>
    </row>
    <row r="5" customFormat="false" ht="36.75" hidden="false" customHeight="true" outlineLevel="0" collapsed="false">
      <c r="B5" s="32" t="s">
        <v>8</v>
      </c>
      <c r="C5" s="33"/>
      <c r="D5" s="34" t="s">
        <v>9</v>
      </c>
      <c r="E5" s="35"/>
      <c r="F5" s="35"/>
      <c r="G5" s="35"/>
      <c r="H5" s="35"/>
      <c r="I5" s="36" t="s">
        <v>10</v>
      </c>
      <c r="K5" s="37"/>
      <c r="L5" s="37"/>
      <c r="M5" s="37"/>
      <c r="N5" s="38"/>
      <c r="O5" s="38"/>
      <c r="P5" s="20"/>
      <c r="Q5" s="21" t="s">
        <v>11</v>
      </c>
      <c r="R5" s="22" t="n">
        <v>4</v>
      </c>
      <c r="S5" s="12"/>
      <c r="T5" s="12"/>
      <c r="U5" s="12"/>
      <c r="V5" s="13"/>
    </row>
    <row r="6" customFormat="false" ht="9.5" hidden="false" customHeight="true" outlineLevel="0" collapsed="false">
      <c r="B6" s="39"/>
      <c r="C6" s="33"/>
      <c r="D6" s="40"/>
      <c r="E6" s="35"/>
      <c r="F6" s="35"/>
      <c r="G6" s="35"/>
      <c r="H6" s="35"/>
      <c r="I6" s="41"/>
      <c r="K6" s="37"/>
      <c r="L6" s="37"/>
      <c r="M6" s="37"/>
      <c r="N6" s="38"/>
      <c r="O6" s="38"/>
      <c r="P6" s="20"/>
      <c r="Q6" s="21" t="s">
        <v>12</v>
      </c>
      <c r="R6" s="22" t="n">
        <v>5</v>
      </c>
      <c r="S6" s="12"/>
      <c r="T6" s="12"/>
      <c r="U6" s="12"/>
      <c r="V6" s="13"/>
    </row>
    <row r="7" customFormat="false" ht="18" hidden="false" customHeight="true" outlineLevel="0" collapsed="false">
      <c r="A7" s="42" t="s">
        <v>13</v>
      </c>
      <c r="C7" s="3"/>
      <c r="K7" s="37" t="s">
        <v>14</v>
      </c>
      <c r="L7" s="37" t="s">
        <v>15</v>
      </c>
      <c r="M7" s="37" t="s">
        <v>16</v>
      </c>
      <c r="N7" s="38" t="s">
        <v>4</v>
      </c>
      <c r="O7" s="38" t="s">
        <v>17</v>
      </c>
      <c r="P7" s="20"/>
      <c r="Q7" s="21" t="s">
        <v>18</v>
      </c>
      <c r="R7" s="22" t="n">
        <v>0</v>
      </c>
      <c r="S7" s="12"/>
      <c r="T7" s="12"/>
      <c r="U7" s="12"/>
      <c r="V7" s="13"/>
    </row>
    <row r="8" customFormat="false" ht="14.25" hidden="false" customHeight="true" outlineLevel="0" collapsed="false">
      <c r="B8" s="43"/>
      <c r="C8" s="3"/>
      <c r="K8" s="37"/>
      <c r="L8" s="37"/>
      <c r="M8" s="37"/>
      <c r="N8" s="37"/>
      <c r="O8" s="37"/>
      <c r="P8" s="20"/>
      <c r="Q8" s="12"/>
      <c r="R8" s="44"/>
      <c r="S8" s="12"/>
      <c r="T8" s="12"/>
      <c r="U8" s="12"/>
      <c r="V8" s="13"/>
    </row>
    <row r="9" customFormat="false" ht="39.75" hidden="false" customHeight="true" outlineLevel="0" collapsed="false">
      <c r="A9" s="45" t="n">
        <v>1</v>
      </c>
      <c r="B9" s="46" t="s">
        <v>19</v>
      </c>
      <c r="C9" s="3"/>
      <c r="D9" s="47" t="s">
        <v>11</v>
      </c>
      <c r="F9" s="2" t="e">
        <f aca="false">#REF!*#REF!</f>
        <v>#REF!</v>
      </c>
      <c r="G9" s="2" t="e">
        <f aca="false">IF(#REF!&gt;=0,10*#REF!,0)</f>
        <v>#REF!</v>
      </c>
      <c r="I9" s="48" t="s">
        <v>20</v>
      </c>
      <c r="K9" s="49" t="n">
        <v>3</v>
      </c>
      <c r="L9" s="50" t="n">
        <f aca="false">K9/K49</f>
        <v>0.6</v>
      </c>
      <c r="M9" s="51" t="n">
        <f aca="false">VLOOKUP(D9,Q1:R9,2,FALSE())</f>
        <v>4</v>
      </c>
      <c r="N9" s="51" t="n">
        <f aca="false">M9*L9</f>
        <v>2.4</v>
      </c>
      <c r="O9" s="52" t="n">
        <f aca="false">IF(M9=0,0,L9*MAX(R2:R8))</f>
        <v>3</v>
      </c>
      <c r="P9" s="20"/>
      <c r="Q9" s="12"/>
      <c r="R9" s="44"/>
      <c r="S9" s="12"/>
      <c r="T9" s="12"/>
      <c r="U9" s="12"/>
      <c r="V9" s="13"/>
    </row>
    <row r="10" customFormat="false" ht="12.25" hidden="false" customHeight="true" outlineLevel="0" collapsed="false">
      <c r="A10" s="45"/>
      <c r="B10" s="46"/>
      <c r="C10" s="3"/>
      <c r="D10" s="53"/>
      <c r="K10" s="49"/>
      <c r="L10" s="50"/>
      <c r="M10" s="51"/>
      <c r="N10" s="51"/>
      <c r="O10" s="52"/>
      <c r="P10" s="54"/>
      <c r="Q10" s="12"/>
      <c r="R10" s="12"/>
      <c r="S10" s="12"/>
      <c r="T10" s="12"/>
      <c r="U10" s="12"/>
      <c r="V10" s="13"/>
    </row>
    <row r="11" customFormat="false" ht="39.75" hidden="false" customHeight="true" outlineLevel="0" collapsed="false">
      <c r="A11" s="45" t="n">
        <f aca="false">A9+1</f>
        <v>2</v>
      </c>
      <c r="B11" s="46" t="s">
        <v>21</v>
      </c>
      <c r="C11" s="3"/>
      <c r="D11" s="47" t="s">
        <v>7</v>
      </c>
      <c r="F11" s="2" t="e">
        <f aca="false">#REF!*#REF!</f>
        <v>#REF!</v>
      </c>
      <c r="G11" s="2" t="e">
        <f aca="false">IF(#REF!&gt;=0,10*#REF!,0)</f>
        <v>#REF!</v>
      </c>
      <c r="I11" s="48" t="s">
        <v>22</v>
      </c>
      <c r="K11" s="49" t="n">
        <v>5</v>
      </c>
      <c r="L11" s="50" t="n">
        <f aca="false">K11/K49</f>
        <v>1</v>
      </c>
      <c r="M11" s="51" t="n">
        <f aca="false">VLOOKUP(D11,Q1:R9,2,FALSE())</f>
        <v>3</v>
      </c>
      <c r="N11" s="51" t="n">
        <f aca="false">M11*L11</f>
        <v>3</v>
      </c>
      <c r="O11" s="52" t="n">
        <f aca="false">IF(M11=0,0,L11*MAX(R2:R8))</f>
        <v>5</v>
      </c>
      <c r="P11" s="54"/>
      <c r="S11" s="13"/>
      <c r="T11" s="13"/>
      <c r="U11" s="13"/>
      <c r="V11" s="13"/>
    </row>
    <row r="12" customFormat="false" ht="12.25" hidden="false" customHeight="true" outlineLevel="0" collapsed="false">
      <c r="A12" s="45"/>
      <c r="B12" s="46"/>
      <c r="C12" s="3"/>
      <c r="D12" s="53"/>
      <c r="K12" s="49"/>
      <c r="L12" s="50"/>
      <c r="M12" s="51"/>
      <c r="N12" s="51"/>
      <c r="O12" s="52"/>
      <c r="P12" s="13"/>
      <c r="Q12" s="13"/>
      <c r="R12" s="13"/>
      <c r="S12" s="55"/>
      <c r="T12" s="56"/>
      <c r="U12" s="13"/>
      <c r="V12" s="13"/>
    </row>
    <row r="13" customFormat="false" ht="39.75" hidden="false" customHeight="true" outlineLevel="0" collapsed="false">
      <c r="A13" s="45" t="n">
        <f aca="false">A11+1</f>
        <v>3</v>
      </c>
      <c r="B13" s="46" t="s">
        <v>23</v>
      </c>
      <c r="C13" s="3"/>
      <c r="D13" s="47" t="s">
        <v>6</v>
      </c>
      <c r="F13" s="2" t="e">
        <f aca="false">#REF!*#REF!</f>
        <v>#REF!</v>
      </c>
      <c r="G13" s="2" t="e">
        <f aca="false">IF(#REF!&gt;=0,10*#REF!,0)</f>
        <v>#REF!</v>
      </c>
      <c r="I13" s="57" t="s">
        <v>24</v>
      </c>
      <c r="K13" s="49" t="n">
        <v>4</v>
      </c>
      <c r="L13" s="50" t="n">
        <f aca="false">K13/K49</f>
        <v>0.8</v>
      </c>
      <c r="M13" s="51" t="n">
        <f aca="false">VLOOKUP(D13,Q1:R9,2,FALSE())</f>
        <v>2</v>
      </c>
      <c r="N13" s="51" t="n">
        <f aca="false">M13*L13</f>
        <v>1.6</v>
      </c>
      <c r="O13" s="52" t="n">
        <f aca="false">IF(M13=0,0,L13*MAX(R2:R8))</f>
        <v>4</v>
      </c>
      <c r="P13" s="13"/>
      <c r="Q13" s="13"/>
      <c r="R13" s="13"/>
      <c r="S13" s="55"/>
      <c r="T13" s="56"/>
      <c r="U13" s="13"/>
      <c r="V13" s="13"/>
    </row>
    <row r="14" customFormat="false" ht="12.25" hidden="false" customHeight="true" outlineLevel="0" collapsed="false">
      <c r="A14" s="45"/>
      <c r="B14" s="46"/>
      <c r="C14" s="3"/>
      <c r="D14" s="53"/>
      <c r="K14" s="49"/>
      <c r="L14" s="50"/>
      <c r="M14" s="51"/>
      <c r="N14" s="51"/>
      <c r="O14" s="52"/>
      <c r="S14" s="58"/>
    </row>
    <row r="15" customFormat="false" ht="39.75" hidden="false" customHeight="true" outlineLevel="0" collapsed="false">
      <c r="A15" s="45" t="n">
        <f aca="false">A13+1</f>
        <v>4</v>
      </c>
      <c r="B15" s="46" t="s">
        <v>25</v>
      </c>
      <c r="C15" s="3"/>
      <c r="D15" s="47" t="s">
        <v>6</v>
      </c>
      <c r="F15" s="2" t="e">
        <f aca="false">#REF!*#REF!</f>
        <v>#REF!</v>
      </c>
      <c r="G15" s="2" t="e">
        <f aca="false">IF(#REF!&gt;=0,10*#REF!,0)</f>
        <v>#REF!</v>
      </c>
      <c r="I15" s="48" t="s">
        <v>26</v>
      </c>
      <c r="K15" s="59" t="n">
        <v>4</v>
      </c>
      <c r="L15" s="60" t="n">
        <f aca="false">K15/K49</f>
        <v>0.8</v>
      </c>
      <c r="M15" s="51" t="n">
        <f aca="false">VLOOKUP(D15,Q1:R9,2,FALSE())</f>
        <v>2</v>
      </c>
      <c r="N15" s="51" t="n">
        <f aca="false">M15*L15</f>
        <v>1.6</v>
      </c>
      <c r="O15" s="61" t="n">
        <f aca="false">IF(M15=0,0,L15*MAX(R2:R8))</f>
        <v>4</v>
      </c>
      <c r="P15" s="62"/>
      <c r="S15" s="63"/>
      <c r="T15" s="64"/>
    </row>
    <row r="16" customFormat="false" ht="12.25" hidden="false" customHeight="true" outlineLevel="0" collapsed="false">
      <c r="A16" s="45"/>
      <c r="B16" s="46"/>
      <c r="C16" s="3"/>
      <c r="D16" s="53"/>
      <c r="K16" s="49"/>
      <c r="L16" s="50"/>
      <c r="M16" s="51"/>
      <c r="N16" s="51"/>
      <c r="O16" s="52"/>
      <c r="S16" s="58"/>
      <c r="T16" s="64"/>
    </row>
    <row r="17" customFormat="false" ht="39.75" hidden="false" customHeight="true" outlineLevel="0" collapsed="false">
      <c r="A17" s="45" t="n">
        <f aca="false">A15+1</f>
        <v>5</v>
      </c>
      <c r="B17" s="46" t="s">
        <v>27</v>
      </c>
      <c r="C17" s="3"/>
      <c r="D17" s="47" t="s">
        <v>6</v>
      </c>
      <c r="F17" s="2" t="e">
        <f aca="false">#REF!*#REF!</f>
        <v>#REF!</v>
      </c>
      <c r="G17" s="2" t="e">
        <f aca="false">IF(#REF!&gt;=0,10*#REF!,0)</f>
        <v>#REF!</v>
      </c>
      <c r="I17" s="48" t="s">
        <v>28</v>
      </c>
      <c r="K17" s="49" t="n">
        <v>4</v>
      </c>
      <c r="L17" s="50" t="n">
        <f aca="false">K17/K49</f>
        <v>0.8</v>
      </c>
      <c r="M17" s="51" t="n">
        <f aca="false">VLOOKUP(D17,Q1:R9,2,FALSE())</f>
        <v>2</v>
      </c>
      <c r="N17" s="51" t="n">
        <f aca="false">M17*L17</f>
        <v>1.6</v>
      </c>
      <c r="O17" s="52" t="n">
        <f aca="false">IF(M17=0,0,L17*MAX(R2:R8))</f>
        <v>4</v>
      </c>
      <c r="S17" s="58"/>
      <c r="T17" s="64"/>
    </row>
    <row r="18" customFormat="false" ht="14" hidden="false" customHeight="true" outlineLevel="0" collapsed="false">
      <c r="B18" s="65"/>
      <c r="C18" s="43"/>
      <c r="D18" s="53"/>
      <c r="K18" s="49"/>
      <c r="L18" s="50"/>
      <c r="M18" s="51"/>
      <c r="N18" s="51"/>
      <c r="O18" s="52"/>
    </row>
    <row r="19" customFormat="false" ht="39.75" hidden="false" customHeight="true" outlineLevel="0" collapsed="false">
      <c r="A19" s="45" t="n">
        <f aca="false">A17+1</f>
        <v>6</v>
      </c>
      <c r="B19" s="46" t="s">
        <v>29</v>
      </c>
      <c r="C19" s="3"/>
      <c r="D19" s="47" t="s">
        <v>11</v>
      </c>
      <c r="F19" s="2" t="e">
        <f aca="false">#REF!*#REF!</f>
        <v>#REF!</v>
      </c>
      <c r="G19" s="2" t="e">
        <f aca="false">IF(#REF!&gt;=0,10*#REF!,0)</f>
        <v>#REF!</v>
      </c>
      <c r="I19" s="48" t="s">
        <v>30</v>
      </c>
      <c r="K19" s="49" t="n">
        <v>4</v>
      </c>
      <c r="L19" s="50" t="n">
        <f aca="false">K19/K49</f>
        <v>0.8</v>
      </c>
      <c r="M19" s="51" t="n">
        <f aca="false">VLOOKUP(D19,Q1:R9,2,FALSE())</f>
        <v>4</v>
      </c>
      <c r="N19" s="51" t="n">
        <f aca="false">M19*L19</f>
        <v>3.2</v>
      </c>
      <c r="O19" s="52" t="n">
        <f aca="false">IF(M19=0,0,L19*MAX(R2:R8))</f>
        <v>4</v>
      </c>
    </row>
    <row r="20" customFormat="false" ht="12.25" hidden="false" customHeight="true" outlineLevel="0" collapsed="false">
      <c r="A20" s="45"/>
      <c r="B20" s="46"/>
      <c r="C20" s="3"/>
      <c r="D20" s="53"/>
      <c r="K20" s="59"/>
      <c r="L20" s="60"/>
      <c r="M20" s="51"/>
      <c r="N20" s="66"/>
      <c r="O20" s="66"/>
      <c r="P20" s="58"/>
      <c r="Q20" s="58"/>
      <c r="R20" s="58"/>
    </row>
    <row r="21" customFormat="false" ht="39.75" hidden="false" customHeight="true" outlineLevel="0" collapsed="false">
      <c r="A21" s="45" t="n">
        <f aca="false">A19+1</f>
        <v>7</v>
      </c>
      <c r="B21" s="46" t="s">
        <v>31</v>
      </c>
      <c r="C21" s="3"/>
      <c r="D21" s="47" t="s">
        <v>11</v>
      </c>
      <c r="F21" s="2" t="e">
        <f aca="false">#REF!*#REF!</f>
        <v>#REF!</v>
      </c>
      <c r="G21" s="2" t="e">
        <f aca="false">IF(#REF!&gt;=0,10*#REF!,0)</f>
        <v>#REF!</v>
      </c>
      <c r="I21" s="48" t="s">
        <v>32</v>
      </c>
      <c r="K21" s="49" t="n">
        <v>4</v>
      </c>
      <c r="L21" s="50" t="n">
        <f aca="false">K21/K49</f>
        <v>0.8</v>
      </c>
      <c r="M21" s="51" t="n">
        <f aca="false">VLOOKUP(D21,Q1:R9,2,FALSE())</f>
        <v>4</v>
      </c>
      <c r="N21" s="51" t="n">
        <f aca="false">M21*L21</f>
        <v>3.2</v>
      </c>
      <c r="O21" s="52" t="n">
        <f aca="false">IF(M21=0,0,L21*MAX(R2:R8))</f>
        <v>4</v>
      </c>
      <c r="Q21" s="58"/>
      <c r="R21" s="58"/>
    </row>
    <row r="22" customFormat="false" ht="12.25" hidden="false" customHeight="true" outlineLevel="0" collapsed="false">
      <c r="A22" s="45"/>
      <c r="B22" s="46"/>
      <c r="C22" s="67"/>
      <c r="D22" s="68"/>
      <c r="E22" s="69"/>
      <c r="F22" s="69"/>
      <c r="G22" s="69"/>
      <c r="H22" s="69"/>
      <c r="I22" s="69"/>
      <c r="J22" s="67"/>
      <c r="K22" s="49"/>
      <c r="L22" s="50"/>
      <c r="M22" s="51"/>
      <c r="N22" s="51"/>
      <c r="O22" s="52"/>
      <c r="Q22" s="58"/>
      <c r="R22" s="58"/>
    </row>
    <row r="23" customFormat="false" ht="39.75" hidden="false" customHeight="true" outlineLevel="0" collapsed="false">
      <c r="A23" s="45" t="n">
        <f aca="false">A21+1</f>
        <v>8</v>
      </c>
      <c r="B23" s="46" t="s">
        <v>33</v>
      </c>
      <c r="C23" s="3"/>
      <c r="D23" s="47" t="s">
        <v>2</v>
      </c>
      <c r="I23" s="48" t="s">
        <v>34</v>
      </c>
      <c r="K23" s="49" t="n">
        <v>5</v>
      </c>
      <c r="L23" s="50" t="n">
        <f aca="false">K23/K49</f>
        <v>1</v>
      </c>
      <c r="M23" s="51" t="n">
        <f aca="false">VLOOKUP(D23,Q1:R9,2,FALSE())</f>
        <v>1</v>
      </c>
      <c r="N23" s="51" t="n">
        <f aca="false">M23*L23</f>
        <v>1</v>
      </c>
      <c r="O23" s="52" t="n">
        <f aca="false">IF(M23=0,0,L23*MAX(R2:R8))</f>
        <v>5</v>
      </c>
      <c r="Q23" s="58"/>
      <c r="R23" s="58"/>
    </row>
    <row r="24" customFormat="false" ht="14" hidden="false" customHeight="true" outlineLevel="0" collapsed="false">
      <c r="B24" s="65"/>
      <c r="C24" s="43"/>
      <c r="D24" s="70"/>
      <c r="K24" s="49"/>
      <c r="L24" s="50"/>
      <c r="M24" s="51"/>
      <c r="N24" s="51"/>
      <c r="O24" s="52"/>
      <c r="Q24" s="58"/>
      <c r="R24" s="58"/>
      <c r="S24" s="58"/>
    </row>
    <row r="25" customFormat="false" ht="39.75" hidden="false" customHeight="true" outlineLevel="0" collapsed="false">
      <c r="A25" s="45" t="n">
        <f aca="false">A23+1</f>
        <v>9</v>
      </c>
      <c r="B25" s="46" t="s">
        <v>35</v>
      </c>
      <c r="C25" s="3"/>
      <c r="D25" s="47" t="s">
        <v>7</v>
      </c>
      <c r="F25" s="2" t="e">
        <f aca="false">#REF!*#REF!</f>
        <v>#REF!</v>
      </c>
      <c r="G25" s="2" t="e">
        <f aca="false">IF(#REF!&gt;=0,10*#REF!,0)</f>
        <v>#REF!</v>
      </c>
      <c r="I25" s="48" t="s">
        <v>36</v>
      </c>
      <c r="K25" s="49" t="n">
        <v>5</v>
      </c>
      <c r="L25" s="50" t="n">
        <f aca="false">K25/K49</f>
        <v>1</v>
      </c>
      <c r="M25" s="51" t="n">
        <f aca="false">VLOOKUP(D25,Q1:R9,2,FALSE())</f>
        <v>3</v>
      </c>
      <c r="N25" s="51" t="n">
        <f aca="false">M25*L25</f>
        <v>3</v>
      </c>
      <c r="O25" s="52" t="n">
        <f aca="false">IF(M25=0,0,L25*MAX(R2:R8))</f>
        <v>5</v>
      </c>
      <c r="Q25" s="58"/>
      <c r="R25" s="58"/>
      <c r="S25" s="58"/>
    </row>
    <row r="26" customFormat="false" ht="12.25" hidden="false" customHeight="true" outlineLevel="0" collapsed="false">
      <c r="A26" s="45"/>
      <c r="B26" s="46"/>
      <c r="C26" s="3"/>
      <c r="D26" s="53"/>
      <c r="K26" s="59"/>
      <c r="L26" s="60"/>
      <c r="M26" s="51"/>
      <c r="N26" s="71"/>
      <c r="O26" s="66"/>
      <c r="P26" s="72"/>
      <c r="Q26" s="72"/>
      <c r="R26" s="72"/>
      <c r="S26" s="72"/>
    </row>
    <row r="27" customFormat="false" ht="39.75" hidden="false" customHeight="true" outlineLevel="0" collapsed="false">
      <c r="A27" s="45" t="n">
        <f aca="false">A25+1</f>
        <v>10</v>
      </c>
      <c r="B27" s="46" t="s">
        <v>37</v>
      </c>
      <c r="C27" s="3"/>
      <c r="D27" s="47" t="s">
        <v>7</v>
      </c>
      <c r="F27" s="2" t="e">
        <f aca="false">#REF!*#REF!</f>
        <v>#REF!</v>
      </c>
      <c r="G27" s="2" t="e">
        <f aca="false">IF(#REF!&gt;=0,10*#REF!,0)</f>
        <v>#REF!</v>
      </c>
      <c r="I27" s="48" t="s">
        <v>38</v>
      </c>
      <c r="K27" s="49" t="n">
        <v>3</v>
      </c>
      <c r="L27" s="50" t="n">
        <f aca="false">K27/K49</f>
        <v>0.6</v>
      </c>
      <c r="M27" s="51" t="n">
        <f aca="false">VLOOKUP(D27,Q1:R9,2,FALSE())</f>
        <v>3</v>
      </c>
      <c r="N27" s="51" t="n">
        <f aca="false">M27*L27</f>
        <v>1.8</v>
      </c>
      <c r="O27" s="52" t="n">
        <f aca="false">IF(M27=0,0,L27*MAX(R2:R8))</f>
        <v>3</v>
      </c>
    </row>
    <row r="28" customFormat="false" ht="12.25" hidden="false" customHeight="true" outlineLevel="0" collapsed="false">
      <c r="A28" s="45"/>
      <c r="B28" s="46"/>
      <c r="C28" s="3"/>
      <c r="D28" s="68"/>
      <c r="K28" s="49"/>
      <c r="L28" s="50"/>
      <c r="M28" s="51"/>
      <c r="N28" s="51"/>
      <c r="O28" s="52"/>
    </row>
    <row r="29" customFormat="false" ht="39.75" hidden="false" customHeight="true" outlineLevel="0" collapsed="false">
      <c r="A29" s="45" t="n">
        <f aca="false">A27+1</f>
        <v>11</v>
      </c>
      <c r="B29" s="46" t="s">
        <v>39</v>
      </c>
      <c r="C29" s="3"/>
      <c r="D29" s="47" t="s">
        <v>11</v>
      </c>
      <c r="I29" s="48" t="s">
        <v>40</v>
      </c>
      <c r="K29" s="49" t="n">
        <v>5</v>
      </c>
      <c r="L29" s="50" t="n">
        <f aca="false">K29/K49</f>
        <v>1</v>
      </c>
      <c r="M29" s="51" t="n">
        <f aca="false">VLOOKUP(D29,Q1:R9,2,FALSE())</f>
        <v>4</v>
      </c>
      <c r="N29" s="51" t="n">
        <f aca="false">M29*L29</f>
        <v>4</v>
      </c>
      <c r="O29" s="52" t="n">
        <f aca="false">IF(M29=0,0,L29*MAX(R2:R8))</f>
        <v>5</v>
      </c>
    </row>
    <row r="30" customFormat="false" ht="12.25" hidden="false" customHeight="true" outlineLevel="0" collapsed="false">
      <c r="A30" s="45"/>
      <c r="B30" s="46"/>
      <c r="C30" s="3"/>
      <c r="D30" s="53"/>
      <c r="K30" s="49"/>
      <c r="L30" s="50"/>
      <c r="M30" s="51"/>
      <c r="N30" s="51"/>
      <c r="O30" s="52"/>
    </row>
    <row r="31" customFormat="false" ht="39.75" hidden="false" customHeight="true" outlineLevel="0" collapsed="false">
      <c r="A31" s="45" t="n">
        <f aca="false">A29+1</f>
        <v>12</v>
      </c>
      <c r="B31" s="46" t="s">
        <v>41</v>
      </c>
      <c r="C31" s="3"/>
      <c r="D31" s="47" t="s">
        <v>18</v>
      </c>
      <c r="F31" s="2" t="e">
        <f aca="false">#REF!*#REF!</f>
        <v>#REF!</v>
      </c>
      <c r="G31" s="2" t="e">
        <f aca="false">IF(#REF!&gt;=0,10*#REF!,0)</f>
        <v>#REF!</v>
      </c>
      <c r="I31" s="48"/>
      <c r="K31" s="49" t="n">
        <v>5</v>
      </c>
      <c r="L31" s="50" t="n">
        <f aca="false">K31/K49</f>
        <v>1</v>
      </c>
      <c r="M31" s="51" t="n">
        <f aca="false">VLOOKUP(D31,Q1:R9,2,FALSE())</f>
        <v>0</v>
      </c>
      <c r="N31" s="51" t="n">
        <f aca="false">M31*L31</f>
        <v>0</v>
      </c>
      <c r="O31" s="52" t="n">
        <f aca="false">IF(M31=0,0,L31*MAX(R2:R8))</f>
        <v>0</v>
      </c>
    </row>
    <row r="32" customFormat="false" ht="12.25" hidden="false" customHeight="true" outlineLevel="0" collapsed="false">
      <c r="A32" s="45"/>
      <c r="B32" s="46"/>
      <c r="C32" s="3"/>
      <c r="D32" s="53"/>
      <c r="K32" s="49"/>
      <c r="L32" s="50"/>
      <c r="M32" s="51"/>
      <c r="N32" s="51"/>
      <c r="O32" s="52"/>
    </row>
    <row r="33" customFormat="false" ht="39.75" hidden="false" customHeight="true" outlineLevel="0" collapsed="false">
      <c r="A33" s="45" t="n">
        <f aca="false">A31+1</f>
        <v>13</v>
      </c>
      <c r="B33" s="46" t="s">
        <v>42</v>
      </c>
      <c r="C33" s="3"/>
      <c r="D33" s="47" t="s">
        <v>11</v>
      </c>
      <c r="F33" s="2" t="e">
        <f aca="false">#REF!*#REF!</f>
        <v>#REF!</v>
      </c>
      <c r="G33" s="2" t="e">
        <f aca="false">IF(#REF!&gt;=0,10*#REF!,0)</f>
        <v>#REF!</v>
      </c>
      <c r="I33" s="48" t="s">
        <v>43</v>
      </c>
      <c r="K33" s="49" t="n">
        <v>5</v>
      </c>
      <c r="L33" s="50" t="n">
        <f aca="false">K33/K49</f>
        <v>1</v>
      </c>
      <c r="M33" s="51" t="n">
        <f aca="false">VLOOKUP(D33,Q1:R9,2,FALSE())</f>
        <v>4</v>
      </c>
      <c r="N33" s="51" t="n">
        <f aca="false">M33*L33</f>
        <v>4</v>
      </c>
      <c r="O33" s="52" t="n">
        <f aca="false">IF(M33=0,0,L33*MAX(R2:R8))</f>
        <v>5</v>
      </c>
    </row>
    <row r="34" customFormat="false" ht="12.25" hidden="false" customHeight="true" outlineLevel="0" collapsed="false">
      <c r="A34" s="45"/>
      <c r="B34" s="46"/>
      <c r="C34" s="3"/>
      <c r="D34" s="73"/>
      <c r="K34" s="49"/>
      <c r="L34" s="50"/>
      <c r="M34" s="51"/>
      <c r="N34" s="51"/>
      <c r="O34" s="52"/>
    </row>
    <row r="35" customFormat="false" ht="39.75" hidden="false" customHeight="true" outlineLevel="0" collapsed="false">
      <c r="A35" s="45" t="n">
        <f aca="false">A33+1</f>
        <v>14</v>
      </c>
      <c r="B35" s="46" t="s">
        <v>44</v>
      </c>
      <c r="C35" s="3"/>
      <c r="D35" s="47" t="s">
        <v>6</v>
      </c>
      <c r="F35" s="2" t="e">
        <f aca="false">#REF!*#REF!</f>
        <v>#REF!</v>
      </c>
      <c r="G35" s="2" t="e">
        <f aca="false">IF(#REF!&gt;=0,10*#REF!,0)</f>
        <v>#REF!</v>
      </c>
      <c r="I35" s="48" t="s">
        <v>45</v>
      </c>
      <c r="K35" s="49" t="n">
        <v>5</v>
      </c>
      <c r="L35" s="50" t="n">
        <f aca="false">K35/K49</f>
        <v>1</v>
      </c>
      <c r="M35" s="51" t="n">
        <f aca="false">VLOOKUP(D35,Q1:R9,2,FALSE())</f>
        <v>2</v>
      </c>
      <c r="N35" s="51" t="n">
        <f aca="false">M35*L35</f>
        <v>2</v>
      </c>
      <c r="O35" s="52" t="n">
        <f aca="false">IF(M35=0,0,L35*MAX(R2:R8))</f>
        <v>5</v>
      </c>
      <c r="Q35" s="58"/>
      <c r="R35" s="58"/>
      <c r="S35" s="58"/>
    </row>
    <row r="36" customFormat="false" ht="12.25" hidden="false" customHeight="true" outlineLevel="0" collapsed="false">
      <c r="A36" s="45"/>
      <c r="B36" s="46"/>
      <c r="C36" s="3"/>
      <c r="D36" s="53"/>
      <c r="K36" s="59"/>
      <c r="L36" s="60"/>
      <c r="M36" s="51"/>
      <c r="N36" s="71"/>
      <c r="O36" s="66"/>
      <c r="P36" s="72"/>
      <c r="Q36" s="72"/>
      <c r="R36" s="72"/>
      <c r="S36" s="72"/>
    </row>
    <row r="37" customFormat="false" ht="39.75" hidden="false" customHeight="true" outlineLevel="0" collapsed="false">
      <c r="A37" s="45" t="n">
        <f aca="false">A35+1</f>
        <v>15</v>
      </c>
      <c r="B37" s="46" t="s">
        <v>46</v>
      </c>
      <c r="C37" s="3"/>
      <c r="D37" s="47" t="s">
        <v>7</v>
      </c>
      <c r="F37" s="2" t="e">
        <f aca="false">#REF!*#REF!</f>
        <v>#REF!</v>
      </c>
      <c r="G37" s="2" t="e">
        <f aca="false">IF(#REF!&gt;=0,10*#REF!,0)</f>
        <v>#REF!</v>
      </c>
      <c r="I37" s="48" t="s">
        <v>47</v>
      </c>
      <c r="K37" s="49" t="n">
        <v>3</v>
      </c>
      <c r="L37" s="50" t="n">
        <f aca="false">K37/K49</f>
        <v>0.6</v>
      </c>
      <c r="M37" s="51" t="n">
        <f aca="false">VLOOKUP(D37,Q1:R9,2,FALSE())</f>
        <v>3</v>
      </c>
      <c r="N37" s="51" t="n">
        <f aca="false">M37*L37</f>
        <v>1.8</v>
      </c>
      <c r="O37" s="52" t="n">
        <f aca="false">IF(M37=0,0,L37*MAX(R2:R8))</f>
        <v>3</v>
      </c>
    </row>
    <row r="38" customFormat="false" ht="12.25" hidden="false" customHeight="true" outlineLevel="0" collapsed="false">
      <c r="A38" s="45"/>
      <c r="B38" s="46"/>
      <c r="C38" s="3"/>
      <c r="D38" s="53"/>
      <c r="K38" s="49"/>
      <c r="L38" s="50"/>
      <c r="M38" s="51"/>
      <c r="N38" s="51"/>
      <c r="O38" s="52"/>
    </row>
    <row r="39" customFormat="false" ht="39.75" hidden="false" customHeight="true" outlineLevel="0" collapsed="false">
      <c r="A39" s="45" t="n">
        <f aca="false">A37+1</f>
        <v>16</v>
      </c>
      <c r="B39" s="46" t="s">
        <v>48</v>
      </c>
      <c r="C39" s="3"/>
      <c r="D39" s="47" t="s">
        <v>6</v>
      </c>
      <c r="F39" s="2" t="e">
        <f aca="false">#REF!*#REF!</f>
        <v>#REF!</v>
      </c>
      <c r="G39" s="2" t="e">
        <f aca="false">IF(#REF!&gt;=0,10*#REF!,0)</f>
        <v>#REF!</v>
      </c>
      <c r="I39" s="48" t="s">
        <v>49</v>
      </c>
      <c r="K39" s="49" t="n">
        <v>5</v>
      </c>
      <c r="L39" s="50" t="n">
        <f aca="false">K39/K49</f>
        <v>1</v>
      </c>
      <c r="M39" s="51" t="n">
        <f aca="false">VLOOKUP(D39,Q1:R9,2,FALSE())</f>
        <v>2</v>
      </c>
      <c r="N39" s="51" t="n">
        <f aca="false">M39*L39</f>
        <v>2</v>
      </c>
      <c r="O39" s="52" t="n">
        <f aca="false">IF(M39=0,0,L39*MAX(R2:R8))</f>
        <v>5</v>
      </c>
    </row>
    <row r="40" customFormat="false" ht="12.25" hidden="false" customHeight="true" outlineLevel="0" collapsed="false">
      <c r="A40" s="45"/>
      <c r="B40" s="46"/>
      <c r="C40" s="3"/>
      <c r="D40" s="53"/>
      <c r="K40" s="49"/>
      <c r="L40" s="50"/>
      <c r="M40" s="51"/>
      <c r="N40" s="51"/>
      <c r="O40" s="52"/>
    </row>
    <row r="41" customFormat="false" ht="39.75" hidden="false" customHeight="true" outlineLevel="0" collapsed="false">
      <c r="A41" s="45" t="n">
        <f aca="false">A39+1</f>
        <v>17</v>
      </c>
      <c r="B41" s="46" t="s">
        <v>50</v>
      </c>
      <c r="C41" s="3"/>
      <c r="D41" s="47" t="s">
        <v>2</v>
      </c>
      <c r="F41" s="2" t="e">
        <f aca="false">#REF!*#REF!</f>
        <v>#REF!</v>
      </c>
      <c r="G41" s="2" t="e">
        <f aca="false">IF(#REF!&gt;=0,10*#REF!,0)</f>
        <v>#REF!</v>
      </c>
      <c r="I41" s="48" t="s">
        <v>51</v>
      </c>
      <c r="K41" s="49" t="n">
        <v>3</v>
      </c>
      <c r="L41" s="50" t="n">
        <f aca="false">K41/K49</f>
        <v>0.6</v>
      </c>
      <c r="M41" s="51" t="n">
        <f aca="false">VLOOKUP(D41,Q1:R9,2,FALSE())</f>
        <v>1</v>
      </c>
      <c r="N41" s="51" t="n">
        <f aca="false">M41*L41</f>
        <v>0.6</v>
      </c>
      <c r="O41" s="52" t="n">
        <f aca="false">IF(M41=0,0,L41*MAX(R2:R8))</f>
        <v>3</v>
      </c>
    </row>
    <row r="42" customFormat="false" ht="14" hidden="false" customHeight="true" outlineLevel="0" collapsed="false">
      <c r="B42" s="65"/>
      <c r="C42" s="43"/>
      <c r="D42" s="70"/>
      <c r="K42" s="49"/>
      <c r="L42" s="50"/>
      <c r="M42" s="51"/>
      <c r="N42" s="51"/>
      <c r="O42" s="52"/>
    </row>
    <row r="43" customFormat="false" ht="39.75" hidden="false" customHeight="true" outlineLevel="0" collapsed="false">
      <c r="A43" s="45" t="n">
        <f aca="false">A41+1</f>
        <v>18</v>
      </c>
      <c r="B43" s="46" t="s">
        <v>52</v>
      </c>
      <c r="C43" s="3"/>
      <c r="D43" s="47" t="s">
        <v>7</v>
      </c>
      <c r="F43" s="2" t="e">
        <f aca="false">#REF!*#REF!</f>
        <v>#REF!</v>
      </c>
      <c r="G43" s="2" t="e">
        <f aca="false">IF(#REF!&gt;=0,10*#REF!,0)</f>
        <v>#REF!</v>
      </c>
      <c r="I43" s="48" t="s">
        <v>53</v>
      </c>
      <c r="K43" s="49" t="n">
        <v>4</v>
      </c>
      <c r="L43" s="50" t="n">
        <f aca="false">K43/K49</f>
        <v>0.8</v>
      </c>
      <c r="M43" s="51" t="n">
        <f aca="false">VLOOKUP(D43,Q1:R9,2,FALSE())</f>
        <v>3</v>
      </c>
      <c r="N43" s="51" t="n">
        <f aca="false">M43*L43</f>
        <v>2.4</v>
      </c>
      <c r="O43" s="52" t="n">
        <f aca="false">IF(M43=0,0,L43*MAX(R2:R8))</f>
        <v>4</v>
      </c>
    </row>
    <row r="44" customFormat="false" ht="12.25" hidden="false" customHeight="true" outlineLevel="0" collapsed="false">
      <c r="A44" s="45"/>
      <c r="B44" s="46"/>
      <c r="C44" s="3"/>
      <c r="D44" s="53"/>
      <c r="K44" s="49"/>
      <c r="L44" s="50"/>
      <c r="M44" s="51"/>
      <c r="N44" s="51"/>
      <c r="O44" s="52"/>
    </row>
    <row r="45" customFormat="false" ht="39.75" hidden="false" customHeight="true" outlineLevel="0" collapsed="false">
      <c r="A45" s="45" t="n">
        <f aca="false">A43+1</f>
        <v>19</v>
      </c>
      <c r="B45" s="46" t="s">
        <v>54</v>
      </c>
      <c r="C45" s="3"/>
      <c r="D45" s="47" t="s">
        <v>7</v>
      </c>
      <c r="F45" s="2" t="e">
        <f aca="false">#REF!*#REF!</f>
        <v>#REF!</v>
      </c>
      <c r="G45" s="2" t="e">
        <f aca="false">IF(#REF!&gt;=0,10*#REF!,0)</f>
        <v>#REF!</v>
      </c>
      <c r="I45" s="48" t="s">
        <v>55</v>
      </c>
      <c r="K45" s="49" t="n">
        <v>5</v>
      </c>
      <c r="L45" s="50" t="n">
        <f aca="false">K45/K49</f>
        <v>1</v>
      </c>
      <c r="M45" s="51" t="n">
        <f aca="false">VLOOKUP(D45,Q1:R9,2,FALSE())</f>
        <v>3</v>
      </c>
      <c r="N45" s="51" t="n">
        <f aca="false">M45*L45</f>
        <v>3</v>
      </c>
      <c r="O45" s="52" t="n">
        <f aca="false">IF(M45=0,0,L45*MAX(R2:R8))</f>
        <v>5</v>
      </c>
    </row>
    <row r="46" customFormat="false" ht="12.25" hidden="false" customHeight="true" outlineLevel="0" collapsed="false">
      <c r="A46" s="45"/>
      <c r="B46" s="46"/>
      <c r="C46" s="3"/>
      <c r="D46" s="53"/>
      <c r="K46" s="49"/>
      <c r="L46" s="50"/>
      <c r="M46" s="51"/>
      <c r="N46" s="51"/>
      <c r="O46" s="52"/>
    </row>
    <row r="47" customFormat="false" ht="39.75" hidden="false" customHeight="true" outlineLevel="0" collapsed="false">
      <c r="A47" s="45" t="n">
        <f aca="false">A45+1</f>
        <v>20</v>
      </c>
      <c r="B47" s="46" t="s">
        <v>56</v>
      </c>
      <c r="C47" s="3"/>
      <c r="D47" s="47" t="s">
        <v>6</v>
      </c>
      <c r="F47" s="2" t="e">
        <f aca="false">#REF!*#REF!</f>
        <v>#REF!</v>
      </c>
      <c r="G47" s="2" t="e">
        <f aca="false">IF(#REF!&gt;=0,10*#REF!,0)</f>
        <v>#REF!</v>
      </c>
      <c r="I47" s="48" t="s">
        <v>57</v>
      </c>
      <c r="K47" s="49" t="n">
        <v>3</v>
      </c>
      <c r="L47" s="50" t="n">
        <f aca="false">K47/K49</f>
        <v>0.6</v>
      </c>
      <c r="M47" s="51" t="n">
        <f aca="false">VLOOKUP(D47,Q1:R9,2,FALSE())</f>
        <v>2</v>
      </c>
      <c r="N47" s="51" t="n">
        <f aca="false">M47*L47</f>
        <v>1.2</v>
      </c>
      <c r="O47" s="52" t="n">
        <f aca="false">IF(M47=0,0,L47*MAX(R2:R8))</f>
        <v>3</v>
      </c>
    </row>
    <row r="48" customFormat="false" ht="12.25" hidden="false" customHeight="true" outlineLevel="0" collapsed="false">
      <c r="B48" s="74"/>
      <c r="C48" s="3"/>
      <c r="D48" s="73"/>
      <c r="K48" s="75"/>
      <c r="L48" s="75"/>
      <c r="M48" s="75"/>
      <c r="N48" s="76"/>
      <c r="O48" s="76"/>
    </row>
    <row r="49" customFormat="false" ht="24" hidden="false" customHeight="true" outlineLevel="0" collapsed="false">
      <c r="A49" s="77" t="s">
        <v>58</v>
      </c>
      <c r="B49" s="78"/>
      <c r="C49" s="79"/>
      <c r="D49" s="80" t="n">
        <f aca="false">IF(ISERR((N49/O49)*100),"",(N49/O49)*100)</f>
        <v>54.9367088607595</v>
      </c>
      <c r="E49" s="81"/>
      <c r="F49" s="81"/>
      <c r="G49" s="81"/>
      <c r="H49" s="82" t="str">
        <f aca="false">IF(D49="","","-")</f>
        <v>-</v>
      </c>
      <c r="I49" s="83" t="str">
        <f aca="false">VLOOKUP(J49,'Rating ranges'!A2:B7,2,TRUE())</f>
        <v>Justo pero no brillante</v>
      </c>
      <c r="J49" s="84" t="n">
        <f aca="false">IF(D49="",0,D49)</f>
        <v>54.9367088607595</v>
      </c>
      <c r="K49" s="75" t="n">
        <f aca="false">MAX(K9:K47)</f>
        <v>5</v>
      </c>
      <c r="L49" s="75"/>
      <c r="M49" s="75"/>
      <c r="N49" s="76" t="n">
        <f aca="false">SUM(N9:N47)</f>
        <v>43.4</v>
      </c>
      <c r="O49" s="76" t="n">
        <f aca="false">SUM(O9:O47)</f>
        <v>79</v>
      </c>
    </row>
    <row r="51" customFormat="false" ht="12" hidden="false" customHeight="true" outlineLevel="0" collapsed="false">
      <c r="A51" s="85" t="str">
        <f aca="false">"* Very poor (less than "&amp;('Rating ranges'!A4)&amp;") - Flojísimo."</f>
        <v>* Very poor (less than 29) - Flojísimo.</v>
      </c>
      <c r="B51" s="85"/>
      <c r="C51" s="85"/>
      <c r="D51" s="85"/>
      <c r="E51" s="85"/>
      <c r="F51" s="85"/>
      <c r="G51" s="85"/>
      <c r="H51" s="85"/>
      <c r="I51" s="85"/>
    </row>
    <row r="52" customFormat="false" ht="15" hidden="false" customHeight="true" outlineLevel="0" collapsed="false">
      <c r="A52" s="86" t="str">
        <f aca="false">"* Poor (between "&amp;('Rating ranges'!A4)&amp;" and "&amp;('Rating ranges'!A5)&amp;") - Flojo."</f>
        <v>* Poor (between 29 and 49) - Flojo.</v>
      </c>
      <c r="B52" s="86"/>
      <c r="C52" s="86"/>
      <c r="D52" s="86"/>
      <c r="E52" s="86"/>
      <c r="F52" s="86"/>
      <c r="G52" s="86"/>
      <c r="H52" s="86"/>
      <c r="I52" s="86"/>
    </row>
    <row r="53" customFormat="false" ht="12" hidden="false" customHeight="true" outlineLevel="0" collapsed="false">
      <c r="A53" s="87" t="str">
        <f aca="false">"* Moderate (between "&amp;('Rating ranges'!A5)&amp;" and "&amp;('Rating ranges'!A6)&amp;") - Justo pero no brillante."</f>
        <v>* Moderate (between 49 and 69) - Justo pero no brillante.</v>
      </c>
      <c r="B53" s="87"/>
      <c r="C53" s="87"/>
      <c r="D53" s="87"/>
      <c r="E53" s="87"/>
      <c r="F53" s="87"/>
      <c r="G53" s="87"/>
      <c r="H53" s="87"/>
      <c r="I53" s="87"/>
    </row>
    <row r="54" customFormat="false" ht="12" hidden="false" customHeight="true" outlineLevel="0" collapsed="false">
      <c r="A54" s="86" t="str">
        <f aca="false">"* Good (between "&amp;('Rating ranges'!A6)&amp;" and "&amp;('Rating ranges'!A7)&amp;") - Bueno, lo han hecho con correctitud"</f>
        <v>* Good (between 69 and 89) - Bueno, lo han hecho con correctitud</v>
      </c>
      <c r="B54" s="86"/>
      <c r="C54" s="86"/>
      <c r="D54" s="86"/>
      <c r="E54" s="86"/>
      <c r="F54" s="86"/>
      <c r="G54" s="86"/>
      <c r="H54" s="86"/>
      <c r="I54" s="86"/>
    </row>
    <row r="55" customFormat="false" ht="12" hidden="false" customHeight="true" outlineLevel="0" collapsed="false">
      <c r="A55" s="88" t="str">
        <f aca="false">"* Excellent (more than "&amp;('Rating ranges'!A7)&amp;") - Excelente, lo tiene todo. Merece la pena fijarse en este"</f>
        <v>* Excellent (more than 89) - Excelente, lo tiene todo. Merece la pena fijarse en este</v>
      </c>
      <c r="B55" s="88"/>
      <c r="C55" s="88"/>
      <c r="D55" s="88"/>
      <c r="E55" s="88"/>
      <c r="F55" s="88"/>
      <c r="G55" s="88"/>
      <c r="H55" s="88"/>
      <c r="I55" s="88"/>
      <c r="K55" s="89"/>
      <c r="L55" s="89"/>
    </row>
    <row r="57" customFormat="false" ht="13" hidden="false" customHeight="true" outlineLevel="0" collapsed="false">
      <c r="D57" s="90"/>
    </row>
    <row r="58" customFormat="false" ht="12" hidden="false" customHeight="true" outlineLevel="0" collapsed="false">
      <c r="A58" s="91"/>
      <c r="B58" s="92"/>
      <c r="C58" s="93"/>
      <c r="D58" s="93"/>
      <c r="E58" s="93"/>
      <c r="F58" s="93"/>
      <c r="G58" s="93"/>
      <c r="H58" s="93"/>
      <c r="I58" s="93"/>
      <c r="J58" s="94"/>
    </row>
  </sheetData>
  <mergeCells count="12">
    <mergeCell ref="A1:I1"/>
    <mergeCell ref="A3:B3"/>
    <mergeCell ref="K7:K8"/>
    <mergeCell ref="L7:L8"/>
    <mergeCell ref="M7:M8"/>
    <mergeCell ref="N7:N8"/>
    <mergeCell ref="O7:O8"/>
    <mergeCell ref="A51:I51"/>
    <mergeCell ref="A52:I52"/>
    <mergeCell ref="A53:I53"/>
    <mergeCell ref="A54:I54"/>
    <mergeCell ref="A55:I55"/>
  </mergeCells>
  <conditionalFormatting sqref="D43 D45 D47 D25 D31 D33 D35 D37 D39 D41 D27:D29 D19 D21:D23 D17 D9 D11 D13 D15">
    <cfRule type="cellIs" priority="2" operator="equal" aboveAverage="0" equalAverage="0" bottom="0" percent="0" rank="0" text="" dxfId="0">
      <formula>"Enter score"</formula>
    </cfRule>
  </conditionalFormatting>
  <dataValidations count="2">
    <dataValidation allowBlank="false" error="Score must be one of:&#10;&#10;Very poor&#10;Poor&#10;Moderate&#10;Good&#10;Excellent&#10;N/A" errorTitle="Invalid score entered" operator="equal" prompt="● Very poor&#10;● Poor&#10;● Moderate&#10;● Good&#10;● Excellent&#10;● N/A (not applicable or insufficient data)" promptTitle="Enter score for this item:" showDropDown="false" showErrorMessage="true" showInputMessage="false" sqref="D9 D11 D13 D15 D17 D19 D21 D23 D25 D27 D29 D31 D33 D35 D37 D39 D41 D43 D45 D47" type="list">
      <formula1>'UX Case scores'!$Q$1:$Q$7</formula1>
      <formula2>0</formula2>
    </dataValidation>
    <dataValidation allowBlank="false" error="Score must be one of:&#10;&#10;Very poor&#10;Poor&#10;Moderate&#10;Good&#10;Excellent&#10;N/A" errorTitle="Invalid score entered" operator="equal" prompt="● Very poor&#10;● Poor&#10;● Moderate&#10;● Good&#10;● Excellent&#10;● N/A (not applicable or insufficient data)" promptTitle="Enter score for this item:" showDropDown="false" showErrorMessage="true" showInputMessage="false" sqref="D22 D28" type="list">
      <formula1>'UX Case scores'!$Q$1:$Q$8</formula1>
      <formula2>0</formula2>
    </dataValidation>
  </dataValidations>
  <printOptions headings="false" gridLines="false" gridLinesSet="true" horizontalCentered="false" verticalCentered="false"/>
  <pageMargins left="0.472222222222222" right="0.51180555555555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 zeroHeight="false" outlineLevelRow="0" outlineLevelCol="0"/>
  <cols>
    <col collapsed="false" customWidth="true" hidden="false" outlineLevel="0" max="1" min="1" style="0" width="17.47"/>
    <col collapsed="false" customWidth="true" hidden="false" outlineLevel="0" max="2" min="2" style="0" width="19.31"/>
    <col collapsed="false" customWidth="true" hidden="false" outlineLevel="0" max="3" min="3" style="0" width="8.81"/>
    <col collapsed="false" customWidth="true" hidden="false" outlineLevel="0" max="4" min="4" style="0" width="5.49"/>
    <col collapsed="false" customWidth="true" hidden="false" outlineLevel="0" max="5" min="5" style="0" width="4.65"/>
    <col collapsed="false" customWidth="true" hidden="false" outlineLevel="0" max="6" min="6" style="0" width="5.65"/>
    <col collapsed="false" customWidth="true" hidden="false" outlineLevel="0" max="1025" min="7" style="0" width="8.81"/>
  </cols>
  <sheetData>
    <row r="1" customFormat="false" ht="12" hidden="false" customHeight="true" outlineLevel="0" collapsed="false">
      <c r="A1" s="95" t="s">
        <v>59</v>
      </c>
      <c r="B1" s="95" t="s">
        <v>60</v>
      </c>
      <c r="C1" s="96" t="s">
        <v>61</v>
      </c>
      <c r="D1" s="96"/>
      <c r="E1" s="96"/>
      <c r="F1" s="96"/>
    </row>
    <row r="2" customFormat="false" ht="12" hidden="false" customHeight="true" outlineLevel="0" collapsed="false">
      <c r="A2" s="97" t="n">
        <v>0</v>
      </c>
      <c r="B2" s="0" t="str">
        <f aca="false">""</f>
        <v/>
      </c>
    </row>
    <row r="3" customFormat="false" ht="12" hidden="false" customHeight="true" outlineLevel="0" collapsed="false">
      <c r="A3" s="97" t="n">
        <v>1</v>
      </c>
      <c r="B3" s="0" t="s">
        <v>62</v>
      </c>
      <c r="C3" s="98" t="s">
        <v>63</v>
      </c>
      <c r="D3" s="99" t="n">
        <f aca="false">A4</f>
        <v>29</v>
      </c>
    </row>
    <row r="4" customFormat="false" ht="12" hidden="false" customHeight="true" outlineLevel="0" collapsed="false">
      <c r="A4" s="100" t="n">
        <v>29</v>
      </c>
      <c r="B4" s="101" t="s">
        <v>64</v>
      </c>
      <c r="C4" s="101" t="s">
        <v>65</v>
      </c>
      <c r="D4" s="99" t="n">
        <f aca="false">A4</f>
        <v>29</v>
      </c>
      <c r="E4" s="102" t="s">
        <v>66</v>
      </c>
      <c r="F4" s="99" t="n">
        <f aca="false">A5</f>
        <v>49</v>
      </c>
    </row>
    <row r="5" customFormat="false" ht="12" hidden="false" customHeight="true" outlineLevel="0" collapsed="false">
      <c r="A5" s="100" t="n">
        <v>49</v>
      </c>
      <c r="B5" s="101" t="s">
        <v>67</v>
      </c>
      <c r="C5" s="101" t="s">
        <v>65</v>
      </c>
      <c r="D5" s="99" t="n">
        <f aca="false">A5</f>
        <v>49</v>
      </c>
      <c r="E5" s="102" t="s">
        <v>66</v>
      </c>
      <c r="F5" s="99" t="n">
        <f aca="false">A6</f>
        <v>69</v>
      </c>
    </row>
    <row r="6" customFormat="false" ht="12" hidden="false" customHeight="true" outlineLevel="0" collapsed="false">
      <c r="A6" s="100" t="n">
        <v>69</v>
      </c>
      <c r="B6" s="101" t="s">
        <v>68</v>
      </c>
      <c r="C6" s="101" t="s">
        <v>65</v>
      </c>
      <c r="D6" s="99" t="n">
        <f aca="false">A6</f>
        <v>69</v>
      </c>
      <c r="E6" s="102" t="s">
        <v>66</v>
      </c>
      <c r="F6" s="99" t="n">
        <f aca="false">A7</f>
        <v>89</v>
      </c>
    </row>
    <row r="7" customFormat="false" ht="12" hidden="false" customHeight="true" outlineLevel="0" collapsed="false">
      <c r="A7" s="100" t="n">
        <v>89</v>
      </c>
      <c r="B7" s="101" t="s">
        <v>69</v>
      </c>
      <c r="C7" s="98" t="s">
        <v>70</v>
      </c>
      <c r="D7" s="99" t="n">
        <f aca="false">A7</f>
        <v>89</v>
      </c>
    </row>
    <row r="8" customFormat="false" ht="12" hidden="false" customHeight="true" outlineLevel="0" collapsed="false">
      <c r="A8" s="101"/>
      <c r="B8" s="101"/>
    </row>
    <row r="9" customFormat="false" ht="12" hidden="false" customHeight="true" outlineLevel="0" collapsed="false">
      <c r="A9" s="101"/>
      <c r="B9" s="101"/>
    </row>
    <row r="10" customFormat="false" ht="12" hidden="false" customHeight="true" outlineLevel="0" collapsed="false">
      <c r="A10" s="101"/>
      <c r="B10" s="101"/>
    </row>
    <row r="11" customFormat="false" ht="12" hidden="false" customHeight="true" outlineLevel="0" collapsed="false">
      <c r="A11" s="101"/>
      <c r="B11" s="101"/>
    </row>
  </sheetData>
  <mergeCells count="1">
    <mergeCell ref="C1:F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TotalTime>
  <Application>LibreOffice/6.1.3.2$Windows_X86_64 LibreOffice_project/86daf60bf00efa86ad547e59e09d6bb77c699acb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2008-01-21T13:46:15Z</dcterms:created>
  <dc:creator>Neil Turner</dc:creator>
  <dc:description/>
  <dc:language>es-ES</dc:language>
  <cp:lastModifiedBy/>
  <cp:lastPrinted>2011-01-18T18:00:25Z</cp:lastPrinted>
  <dcterms:modified xsi:type="dcterms:W3CDTF">2020-05-17T14:59:36Z</dcterms:modified>
  <cp:revision>15</cp:revision>
  <dc:subject/>
  <dc:title>Expert usability evaluation template</dc:title>
</cp:coreProperties>
</file>