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wdp" ContentType="image/vnd.ms-photo"/>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Sudip backup\2025\USA\Training and Learning\Excel Practice\Data with Decision - Youtube chanel\Databases\"/>
    </mc:Choice>
  </mc:AlternateContent>
  <bookViews>
    <workbookView xWindow="0" yWindow="0" windowWidth="20490" windowHeight="7455" activeTab="1"/>
  </bookViews>
  <sheets>
    <sheet name="Analysis" sheetId="1" r:id="rId1"/>
    <sheet name="Dashboard" sheetId="2" r:id="rId2"/>
    <sheet name="Analysis 1" sheetId="4" r:id="rId3"/>
  </sheets>
  <definedNames>
    <definedName name="lookuptable" localSheetId="2">'Analysis 1'!#REF!</definedName>
    <definedName name="lookuptable">Analysis!$M$2:$S$6</definedName>
    <definedName name="Slicer_Country">#N/A</definedName>
    <definedName name="Slicer_Month">#N/A</definedName>
    <definedName name="Slicer_Year1">#N/A</definedName>
  </definedNames>
  <calcPr calcId="152511"/>
  <pivotCaches>
    <pivotCache cacheId="583" r:id="rId4"/>
    <pivotCache cacheId="602" r:id="rId5"/>
    <pivotCache cacheId="604" r:id="rId6"/>
    <pivotCache cacheId="606" r:id="rId7"/>
    <pivotCache cacheId="608" r:id="rId8"/>
    <pivotCache cacheId="613" r:id="rId9"/>
    <pivotCache cacheId="615" r:id="rId10"/>
    <pivotCache cacheId="611" r:id="rId11"/>
  </pivotCaches>
  <extLst>
    <ext xmlns:x14="http://schemas.microsoft.com/office/spreadsheetml/2009/9/main" uri="{876F7934-8845-4945-9796-88D515C7AA90}">
      <x14:pivotCaches>
        <pivotCache cacheId="8" r:id="rId12"/>
        <pivotCache cacheId="9" r:id="rId13"/>
      </x14:pivotCaches>
    </ex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fbde00f4-3b4a-4ac6-97d5-d759fe65b2bc" name="FactInternetSales" connection="Query - FactInternetSales"/>
          <x15:modelTable id="DimSalesTerritory_04545f79-0bbd-4a92-86dd-ac7ce4d5c254" name="DimSalesTerritory" connection="Query - DimSalesTerritory"/>
          <x15:modelTable id="DimProduct_29781b41-c159-4263-98a8-7a44abab4eac" name="DimProduct" connection="Query - DimProduct"/>
          <x15:modelTable id="DimGeography_ccc47353-bc8c-4837-8e78-fd537e7ad935" name="DimGeography" connection="Query - DimGeography"/>
          <x15:modelTable id="DimCustomer_93ff4021-4877-4937-9909-4a3e2764f05d" name="DimCustomer" connection="Query - DimCustomer"/>
          <x15:modelTable id="DimDate_50b4312d-9117-4766-b6d5-da1007b01f40" name="DimDate" connection="Query - DimDate"/>
          <x15:modelTable id="All Measures_5802832b-ff4b-4d47-b217-88cfc498d065"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Y4" i="4" l="1"/>
  <c r="Y3" i="4"/>
  <c r="W7" i="4" l="1"/>
  <c r="W8" i="4" s="1"/>
  <c r="O3" i="4"/>
  <c r="P3" i="4"/>
  <c r="O4" i="4"/>
  <c r="P4" i="4"/>
  <c r="O5" i="4"/>
  <c r="P5" i="4"/>
  <c r="O6" i="4"/>
  <c r="P6" i="4"/>
  <c r="O7" i="4"/>
  <c r="P7" i="4"/>
  <c r="O8" i="4"/>
  <c r="P8" i="4"/>
  <c r="O9" i="4"/>
  <c r="P9" i="4"/>
  <c r="P2" i="4"/>
  <c r="O2" i="4"/>
  <c r="T4" i="4" l="1"/>
  <c r="T3" i="4"/>
  <c r="T5" i="4"/>
  <c r="F7" i="4"/>
  <c r="F5" i="4"/>
  <c r="G5" i="4" s="1"/>
  <c r="F4" i="4"/>
  <c r="G4" i="4" s="1"/>
  <c r="F3" i="4"/>
  <c r="Q5" i="4" l="1"/>
  <c r="Q4" i="4"/>
  <c r="Q6" i="4"/>
  <c r="Q8" i="4"/>
  <c r="Q3" i="4"/>
  <c r="Q9" i="4"/>
  <c r="Q7" i="4"/>
  <c r="G7" i="4"/>
  <c r="G3" i="4"/>
  <c r="W3" i="1"/>
  <c r="X33" i="1" s="1"/>
  <c r="Y33" i="1" s="1"/>
  <c r="X23" i="1" l="1"/>
  <c r="X32" i="1"/>
  <c r="Y32" i="1" s="1"/>
  <c r="Z32" i="1" s="1"/>
  <c r="Q10" i="4"/>
  <c r="X28" i="1"/>
  <c r="Y28" i="1" s="1"/>
  <c r="X18" i="1"/>
  <c r="Y18" i="1" s="1"/>
  <c r="X13" i="1"/>
  <c r="Y13" i="1" s="1"/>
  <c r="X8" i="1"/>
  <c r="X7" i="1"/>
  <c r="Y7" i="1" s="1"/>
  <c r="Y23" i="1"/>
  <c r="X27" i="1"/>
  <c r="Y27" i="1" s="1"/>
  <c r="X22" i="1"/>
  <c r="Y22" i="1" s="1"/>
  <c r="X17" i="1"/>
  <c r="Y17" i="1" s="1"/>
  <c r="X12" i="1"/>
  <c r="Y12" i="1" s="1"/>
  <c r="B16" i="1"/>
  <c r="C16" i="1"/>
  <c r="D16" i="1" s="1"/>
  <c r="B17" i="1"/>
  <c r="C17" i="1"/>
  <c r="B18" i="1"/>
  <c r="C18" i="1"/>
  <c r="B19" i="1"/>
  <c r="C19" i="1"/>
  <c r="B20" i="1"/>
  <c r="C20" i="1"/>
  <c r="Z33" i="1" l="1"/>
  <c r="Z34" i="1" s="1"/>
  <c r="Z18" i="1"/>
  <c r="Z12" i="1"/>
  <c r="Z17" i="1"/>
  <c r="Z23" i="1"/>
  <c r="Z22" i="1"/>
  <c r="Z27" i="1"/>
  <c r="Z13" i="1"/>
  <c r="Z28" i="1"/>
  <c r="Y8" i="1"/>
  <c r="Z8" i="1" s="1"/>
  <c r="D24" i="1"/>
  <c r="D19" i="1"/>
  <c r="E19" i="1" s="1"/>
  <c r="D18" i="1"/>
  <c r="E18" i="1" s="1"/>
  <c r="D17" i="1"/>
  <c r="E17" i="1" s="1"/>
  <c r="D20" i="1"/>
  <c r="E20" i="1" s="1"/>
  <c r="Z29" i="1" l="1"/>
  <c r="Z14" i="1"/>
  <c r="Z19" i="1"/>
  <c r="Z24" i="1"/>
  <c r="Z7" i="1"/>
  <c r="Z9" i="1" s="1"/>
  <c r="B24" i="1"/>
  <c r="B25" i="1" s="1"/>
</calcChain>
</file>

<file path=xl/connections.xml><?xml version="1.0" encoding="utf-8"?>
<connections xmlns="http://schemas.openxmlformats.org/spreadsheetml/2006/main">
  <connection id="1" name="Query - All Measures" description="Connection to the 'All Measures' query in the workbook." type="100" refreshedVersion="5" minRefreshableVersion="5">
    <extLst>
      <ext xmlns:x15="http://schemas.microsoft.com/office/spreadsheetml/2010/11/main" uri="{DE250136-89BD-433C-8126-D09CA5730AF9}">
        <x15:connection id="93d97b9f-7fb0-41e2-8a4d-bd19d36ea1df">
          <x15:oledbPr connection="Provider=Microsoft.Mashup.OleDb.1;Data Source=$EmbeddedMashup(104ac6a8-4399-4e29-ba63-f6890303d1cd)$;Location=&quot;All Measures&quot;;Extended Properties=&quot;UEsDBBQAAgAIAMpcm1rBQlBpqgAAAPoAAAASABwAQ29uZmlnL1BhY2thZ2UueG1sIKIYACigFAAAAAAAAAAAAAAAAAAAAAAAAAAAAIWPTQ6CMBSEr0K657WUgD95lIVbSUyIxi0pFRqhGCiWu7nwSF5BE8W4czfz5VvMPG53TKe28a6qH3RnEhIAI54ysiu1qRIy2pO/JKnAXSHPRaW8l2yG9TSUCamtvawpdc6BC6HrK8oZC+gx2+ayVm1BvrL+L/vaDLYwUhGBh/cYwSHmEHHOYcECpDPGTJs5BxBByFcxMKQ/GDdjY8deCWX8fY50rkg/P8QTUEsDBBQAAgAIAMpcm1o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DKXJta7wjVX0QAAABTAAAAEwAcAEZvcm11bGFzL1NlY3Rpb24xLm0gohgAKKAUAAAAAAAAAAAAAAAAAAAAAAAAAAAAK05NLsnMz1MIhtCG1rxcvFzFGYlFqSkKykqOOTkKvqmJxaVFqcVKCrYKOaklvFwKQBCcX1qUnAoUUVLi5crMQxa0BgBQSwECLQAUAAIACADKXJtawUJQaaoAAAD6AAAAEgAAAAAAAAAAAAAAAAAAAAAAQ29uZmlnL1BhY2thZ2UueG1sUEsBAi0AFAACAAgAylybWg/K6aukAAAA6QAAABMAAAAAAAAAAAAAAAAA9gAAAFtDb250ZW50X1R5cGVzXS54bWxQSwECLQAUAAIACADKXJta7wjVX0QAAABTAAAAEwAAAAAAAAAAAAAAAADnAQAARm9ybXVsYXMvU2VjdGlvbjEubVBLBQYAAAAAAwADAMIAAAB4AgAAAAA=&quot;">
            <x15:dbTables>
              <x15:dbTable name="All Measures"/>
            </x15:dbTables>
          </x15:oledbPr>
        </x15:connection>
      </ext>
    </extLst>
  </connection>
  <connection id="2" name="Query - DimCustomer" description="Connection to the 'DimCustomer' query in the workbook." type="100" refreshedVersion="5" minRefreshableVersion="5">
    <extLst>
      <ext xmlns:x15="http://schemas.microsoft.com/office/spreadsheetml/2010/11/main" uri="{DE250136-89BD-433C-8126-D09CA5730AF9}">
        <x15:connection id="dff1c691-5efb-423a-b9ea-db6e4dcd6780">
          <x15:oledbPr connection="Provider=Microsoft.Mashup.OleDb.1;Data Source=$EmbeddedMashup(104ac6a8-4399-4e29-ba63-f6890303d1cd)$;Location=DimCustomer;Extended Properties=UEsDBBQAAgAIAMpcm1rBQlBpqgAAAPoAAAASABwAQ29uZmlnL1BhY2thZ2UueG1sIKIYACigFAAAAAAAAAAAAAAAAAAAAAAAAAAAAIWPTQ6CMBSEr0K657WUgD95lIVbSUyIxi0pFRqhGCiWu7nwSF5BE8W4czfz5VvMPG53TKe28a6qH3RnEhIAI54ysiu1qRIy2pO/JKnAXSHPRaW8l2yG9TSUCamtvawpdc6BC6HrK8oZC+gx2+ayVm1BvrL+L/vaDLYwUhGBh/cYwSHmEHHOYcECpDPGTJs5BxBByFcxMKQ/GDdjY8deCWX8fY50rkg/P8QTUEsDBBQAAgAIAMpcm1o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DKXJta4qMe6KYCAACDBgAAEwAcAEZvcm11bGFzL1NlY3Rpb24xLm0gohgAKKAUAAAAAAAAAAAAAAAAAAAAAAAAAAAAfVRNbxoxEL0j8R+s7QWkLWqitodGHAgfSZQvqqWqohBVxp6wVrw2sscJCPHfO7ssgbAELsvOm3nzxus3HgQqa1iyfp6c1Wv1mk+5A8l6KusGjzYDx9pMA9ZrjH6JDU4ARfpzAbr117qXibUvjYHS0Opag2DQN6L+r3ESpJqxCRcvYTY+/Xb6Y/wn6YxHjiujzJRxI9kNcJe/jAsyNnScdAgY9zhy9qYwZT0QyucSv7IHGzBMgImUG9BFzoR78OOOfKWmwUEuxrfm2s+jZsxM0Dpm6AI047X2nZH+JSkA0hjreZaPVwhZO9rJiOJrZWQ7KhKjp9Vj3vCpZPoSDZ3NLNI5XQKX4HxEXCM+oUMokTLeqDSN2WOZ0tE6EVxz59u5zKfmO3uXZpwS+Wgxgy0znZ3xz9ZlXatDZnLQNw5IiZfLaNPzGhZRzK4M/vzeygtWMVtGF2Cnjs/SxUF0U9rRCM5whHUWEs4Q5lgkjRRqqEQHynm841kVuVVSajgI3fBPavJggottH22nig6sAM+Vw5S+yTso6f+6FXcKuU6QY/AV0iQ8P6t5JXwBRuYffS/cz7jSHSkd+CrVA11fvbgywhbi945xZElEN1Waik0VvgvZBNwG7+DlQZK+mWrl074MgucWrY4z4+ZowoDYxRG87HAvRJgdbXEkY93jSMKlDR7u3wy4gebTTw+DnJAnyWpC+QlulIGTCvsOeFoBh6k11auVX5zisg7J/imtkcot6tosCwg95ZEb8ZFhtXXqLbjcqGtH7mwBKp+QnjLe2LN0/NEqWwus4rLQbRhG1PB80QOtMkV+bESMCn4HMnxhjdYdjdeMowFtO1ZQbLX1pUL2vsRFIWWrMAFNa38rcG+SeH+H7G+NnZb0smvHjZlWzXpNmaNqzv4DUEsBAi0AFAACAAgAylybWsFCUGmqAAAA+gAAABIAAAAAAAAAAAAAAAAAAAAAAENvbmZpZy9QYWNrYWdlLnhtbFBLAQItABQAAgAIAMpcm1oPyumrpAAAAOkAAAATAAAAAAAAAAAAAAAAAPYAAABbQ29udGVudF9UeXBlc10ueG1sUEsBAi0AFAACAAgAylybWuKjHuimAgAAgwYAABMAAAAAAAAAAAAAAAAA5wEAAEZvcm11bGFzL1NlY3Rpb24xLm1QSwUGAAAAAAMAAwDCAAAA2gQAAAAA">
            <x15:dbTables>
              <x15:dbTable name="DimCustomer"/>
            </x15:dbTables>
          </x15:oledbPr>
        </x15:connection>
      </ext>
    </extLst>
  </connection>
  <connection id="3" name="Query - DimDate" description="Connection to the 'DimDate' query in the workbook." type="100" refreshedVersion="5" minRefreshableVersion="5">
    <extLst>
      <ext xmlns:x15="http://schemas.microsoft.com/office/spreadsheetml/2010/11/main" uri="{DE250136-89BD-433C-8126-D09CA5730AF9}">
        <x15:connection id="b4a51652-d445-4bb9-83ea-0fb409f33ef5">
          <x15:oledbPr connection="provider=Microsoft.Mashup.OleDb.1;data source=$EmbeddedMashup(104ac6a8-4399-4e29-ba63-f6890303d1cd)$;location=DimDate;extended properties=&quot;UEsDBBQAAgAIADVKmFrBQlBpqgAAAPoAAAASABwAQ29uZmlnL1BhY2thZ2UueG1sIKIYACigFAAAAAAAAAAAAAAAAAAAAAAAAAAAAIWPTQ6CMBSEr0K657WUgD95lIVbSUyIxi0pFRqhGCiWu7nwSF5BE8W4czfz5VvMPG53TKe28a6qH3RnEhIAI54ysiu1qRIy2pO/JKnAXSHPRaW8l2yG9TSUCamtvawpdc6BC6HrK8oZC+gx2+ayVm1BvrL+L/vaDLYwUhGBh/cYwSHmEHHOYcECpDPGTJs5BxBByFcxMKQ/GDdjY8deCWX8fY50rkg/P8QTUEsDBBQAAgAIADVKmFo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1SphaH41WuHYDAAC0CwAAEwAcAEZvcm11bGFzL1NlY3Rpb24xLm0gohgAKKAUAAAAAAAAAAAAAAAAAAAAAAAAAAAApVZra9swFP1eyH8QGgwX3NB0D9ijg9A2rHRbH04ZIwlDsW8bU1kukrwlhP73XUlu7MRyUli+BOten3vO0dWVFcQ6zQWJ3H/vU2evs6dmTEJCTtPslGkgx4SD7uwR/EV5IWOzcjaPgXd/5vJhmucPwSDl0D3JhQahVUDPPo6jIkkfyZTFD8Xj+Ojw6N34NuqPh5KlIhX3hImEfAMmzcPYgpEryZBDDGMsysjfVM/IKcSpMvQOyK+80MUUSDxjArjNmTIFatxP/mDRQoIho7pzruZ0PySi4DwkWhawHzrupZzf0QxAowSnZTk615Ad0zJKw4tUJMfUJtHJ08gUmpQIr+iVzLNcozdfgSUgFUWcIZui+DJSrgdrxUIyKsN9zqOYcSbVsaE22V8hn6CuewQeLh6hQkW/hLrLZXaS8yITJqgCD41wuaSm3gUsaEjOhX7/tmuSn0KypAO0wgT7XIMUqyyNcZLgo006ZYsfRTYFeXn3E+ChiXIm7nmqZiaPZbDKsiga5tomRY9M7EwaSBDxjpwane/YVrMmn1rGL2ykZoLB3Z5RSrIFDJc2Oe0JTkp73EW2kjhhHETC5HXBJO5Pe8L21yPIQHnfH6QKW64V3oX94C7mh36qevcGsvwPduOlnoEkrlVrRyMCjtOlXA42Wj1s6c81eIHeJk1gF6iA/TzM2Wg5AvbM0LqUc6FAmpNlDVlV6ieJgwuadBCmdA9YjDMLIbtmITCzwxzxmmtVIZyYSAVhbvK/Da/MWrBJpsQPRuZpQj5/IUeHhx/sJK0v9Q73PXJsIxLbo15R63RQUu2FurBVq1fqVh3fbAjPjplAtWM+fuGyXty3N24itGzOeuVnJU0R27fHQ6znr7jB6n+tW8ENUqk0wbNirsW1q6a9eskTOTTeLpkMsVg30jgLglH1yiQkb160k70XbGWz9M4NxVm+pTcbHOzBXTQdxkV3nex0+WyuLbttNm/cvWsaa+XtzbtOpmby7w1n67MGNVpVIknNtxfjpUK/C1soox9GtZunjkJ6R0bPtCaIR6MCcXEuCpeLdwYlwBV4Mpn2Z9rHhC2o/6ult/OzpVWwGdE1BV63Vt4/32Rel9YJoTHVvVf1SbnmbuTtc8BRvpJwl85f1hpVQRS1UZ1ea3lAyWvXIQP8ijMNQkEc3EZ0o006e6nwsvj0D1BLAQItABQAAgAIADVKmFrBQlBpqgAAAPoAAAASAAAAAAAAAAAAAAAAAAAAAABDb25maWcvUGFja2FnZS54bWxQSwECLQAUAAIACAA1SphaD8rpq6QAAADpAAAAEwAAAAAAAAAAAAAAAAD2AAAAW0NvbnRlbnRfVHlwZXNdLnhtbFBLAQItABQAAgAIADVKmFofjVa4dgMAALQLAAATAAAAAAAAAAAAAAAAAOcBAABGb3JtdWxhcy9TZWN0aW9uMS5tUEsFBgAAAAADAAMAwgAAAKoFAAAAAA==&quot;">
            <x15:dbTables>
              <x15:dbTable name="DimDate"/>
            </x15:dbTables>
          </x15:oledbPr>
        </x15:connection>
      </ext>
    </extLst>
  </connection>
  <connection id="4" name="Query - DimGeography" description="Connection to the 'DimGeography' query in the workbook." type="100" refreshedVersion="5" minRefreshableVersion="5">
    <extLst>
      <ext xmlns:x15="http://schemas.microsoft.com/office/spreadsheetml/2010/11/main" uri="{DE250136-89BD-433C-8126-D09CA5730AF9}">
        <x15:connection id="cc316165-a7ad-4c98-9636-2fd1572e0a4e">
          <x15:oledbPr connection="Provider=Microsoft.Mashup.OleDb.1;Data Source=$EmbeddedMashup(104ac6a8-4399-4e29-ba63-f6890303d1cd)$;Location=DimGeography;Extended Properties=UEsDBBQAAgAIAMpcm1rBQlBpqgAAAPoAAAASABwAQ29uZmlnL1BhY2thZ2UueG1sIKIYACigFAAAAAAAAAAAAAAAAAAAAAAAAAAAAIWPTQ6CMBSEr0K657WUgD95lIVbSUyIxi0pFRqhGCiWu7nwSF5BE8W4czfz5VvMPG53TKe28a6qH3RnEhIAI54ysiu1qRIy2pO/JKnAXSHPRaW8l2yG9TSUCamtvawpdc6BC6HrK8oZC+gx2+ayVm1BvrL+L/vaDLYwUhGBh/cYwSHmEHHOYcECpDPGTJs5BxBByFcxMKQ/GDdjY8deCWX8fY50rkg/P8QTUEsDBBQAAgAIAMpcm1o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DKXJta0kulN+kBAABvBAAAEwAcAEZvcm11bGFzL1NlY3Rpb24xLm0gohgAKKAUAAAAAAAAAAAAAAAAAAAAAAAAAAAAjVPBjtowEL0j8Q+WewEpRe2q7aErDiiwLdpVizZUq4qgauJMiYVjR/aEghD/XgeyC5QUbS6RZ17eezPPcShIGs2iw/v9bbvVbrkMLKZsKPMvaBYWimzD+kwhtVvMP5EprUBfGa0Fqt6TscvEmGXnTirshUYTanIdPvocR2UqC5aAWJZFfPPu5mP8IxrEUwtSS71goFP2gGCrQ7wnYxML3ojAeAgE7I+kjA1RSFd5fMt+mpLKBJnIQKPaYxJw6OJBuvKipcXKjOutlVvzbsB0qVTAyJbYDQ7eT2f6FWWI5Oc4DLSdjQnzPj+F8OBe6rTP90g+380qyXnN9YZPrMkN+VV9RUjROu7JppD4NdSdut65lA3YrMYMlIoEKLCuXzmdd1/oQz/mwrNPNwUeqf36tPttbB4aVea6arpOg5dgu+UvovfoZ2FjTZ8+9KovdgHb8lBSVSV/ZoRr2hcjAkJPtpJaYGhSvI74BvklIjSlJrt5xIXPrZFjpBdKuuwM2EgVFaBfBbyzqMUrcBPjCFTzYKDQTdFaScY2r2xcDNLUonMPRoBHnXHsjtE9Ym5WPozvlKFlh6ROrkeEyv9wdbnzT9LBRW7PSV1bW4P7Mz/aw9JLJ4fG0Umz8eouXdOui9yvoN2S+n+qt38BUEsBAi0AFAACAAgAylybWsFCUGmqAAAA+gAAABIAAAAAAAAAAAAAAAAAAAAAAENvbmZpZy9QYWNrYWdlLnhtbFBLAQItABQAAgAIAMpcm1oPyumrpAAAAOkAAAATAAAAAAAAAAAAAAAAAPYAAABbQ29udGVudF9UeXBlc10ueG1sUEsBAi0AFAACAAgAylybWtJLpTfpAQAAbwQAABMAAAAAAAAAAAAAAAAA5wEAAEZvcm11bGFzL1NlY3Rpb24xLm1QSwUGAAAAAAMAAwDCAAAAHQQAAAAA">
            <x15:dbTables>
              <x15:dbTable name="DimGeography"/>
            </x15:dbTables>
          </x15:oledbPr>
        </x15:connection>
      </ext>
    </extLst>
  </connection>
  <connection id="5" name="Query - DimProduct" description="Connection to the 'DimProduct' query in the workbook." type="100" refreshedVersion="5" minRefreshableVersion="5">
    <extLst>
      <ext xmlns:x15="http://schemas.microsoft.com/office/spreadsheetml/2010/11/main" uri="{DE250136-89BD-433C-8126-D09CA5730AF9}">
        <x15:connection id="317d5522-ac6c-4943-b7aa-57900cf4040f">
          <x15:oledbPr connection="Provider=Microsoft.Mashup.OleDb.1;Data Source=$EmbeddedMashup(104ac6a8-4399-4e29-ba63-f6890303d1cd)$;Location=DimProduct;Extended Properties=&quot;UEsDBBQAAgAIAMpcm1rBQlBpqgAAAPoAAAASABwAQ29uZmlnL1BhY2thZ2UueG1sIKIYACigFAAAAAAAAAAAAAAAAAAAAAAAAAAAAIWPTQ6CMBSEr0K657WUgD95lIVbSUyIxi0pFRqhGCiWu7nwSF5BE8W4czfz5VvMPG53TKe28a6qH3RnEhIAI54ysiu1qRIy2pO/JKnAXSHPRaW8l2yG9TSUCamtvawpdc6BC6HrK8oZC+gx2+ayVm1BvrL+L/vaDLYwUhGBh/cYwSHmEHHOYcECpDPGTJs5BxBByFcxMKQ/GDdjY8deCWX8fY50rkg/P8QTUEsDBBQAAgAIAMpcm1o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DKXJtaLlD3ntECAACPBwAAEwAcAEZvcm11bGFzL1NlY3Rpb24xLm0gohgAKKAUAAAAAAAAAAAAAAAAAAAAAAAAAAAAhVVNb9pAEL0j8R9W7oVILmqjtodGHBCEJA1JUEwaVSGqxvZgr1jvov1IoCj/vWNwgGADHADvPL9582Y8NhhZriQLVr9fz+q1es2koDFmXZ4NtIpdZFmLCbT1GqNPoJyOkE7OZxGK5qPSk1CpSaPHBTY7SlqU1jS885+jwMV8ykKIJm46Ov1y+n30ELRHQw1ccpkwkDHrI+j8YrQkYwMNJCPCURcssFduU9bFiJtc4Wf2RznrQmRRChLFEhOCQTNqxy+U1GnMxZjmTJiZd+Iz6YTwmdUOT/yV9k1Ff4MUMa9rVc7i6cpi1vI2AM+/5jJueUuc9/z2lKd7Lng+eYTKlCWTLhFi1MYjqiGEZEERKc4buyl99lQg2kIEEQjQppVrfD5Zk3eowIS4h/MpbojJOGnGSmcdJVwm86BpVCjxFwuvSHmNc89nV9L++NbM8W8+W8fawqKWYHEFshRmFmd2GxO4MCJEovR8CwVyvgQ9Ik9S+yC5vUEwZH9HxViiCvg/PIY5l4ngJi2y3kJWQTMFeQTS0yijwySWhg503FHG7lbT4zk/xhdKxaYnIHkHCJVw6tMSRNYrXaaFMdp5YFU06eMLirLn96g0NWeguLTlaJ8bO9A097uacu8qDb3PB6QUWTWkzN+FuRmqG5BuTM8XNWHvUPS5LNN2EQRprxLYEWBMhc1zUaa5oc6Lyrb0QSc4SJVVu/zFYHTRRJpP8w21p+uHEJ2UqjJ4CNLWEPLoEOISQ42vhxDDFPih+AXqDOQhxC+gIT+idOj05IgjNOXa0rpaGx3T/8LOePt8PWYWrPvYxrfNNrrHTL3QfrmzKWq2Wj5b+y5AQe+O4rixs7z8nVVU/aQXj9WHnFMBEbH8BuG2dmBxvjxt7JPme7dt+nqQZkovjzHH2POLG/U7w5CK9BdViSVpistlrgKbMncU5ku3urb3V+jymnyt17jcl+3sP1BLAQItABQAAgAIAMpcm1rBQlBpqgAAAPoAAAASAAAAAAAAAAAAAAAAAAAAAABDb25maWcvUGFja2FnZS54bWxQSwECLQAUAAIACADKXJtaD8rpq6QAAADpAAAAEwAAAAAAAAAAAAAAAAD2AAAAW0NvbnRlbnRfVHlwZXNdLnhtbFBLAQItABQAAgAIAMpcm1ouUPee0QIAAI8HAAATAAAAAAAAAAAAAAAAAOcBAABGb3JtdWxhcy9TZWN0aW9uMS5tUEsFBgAAAAADAAMAwgAAAAUFAAAAAA==&quot;">
            <x15:dbTables>
              <x15:dbTable name="DimProduct"/>
            </x15:dbTables>
          </x15:oledbPr>
        </x15:connection>
      </ext>
    </extLst>
  </connection>
  <connection id="6" name="Query - DimSalesTerritory" description="Connection to the 'DimSalesTerritory' query in the workbook." type="100" refreshedVersion="5" minRefreshableVersion="5">
    <extLst>
      <ext xmlns:x15="http://schemas.microsoft.com/office/spreadsheetml/2010/11/main" uri="{DE250136-89BD-433C-8126-D09CA5730AF9}">
        <x15:connection id="0deb5dce-b024-44a8-b9b4-f4a6a64812e4">
          <x15:oledbPr connection="Provider=Microsoft.Mashup.OleDb.1;Data Source=$EmbeddedMashup(104ac6a8-4399-4e29-ba63-f6890303d1cd)$;Location=DimSalesTerritory;Extended Properties=&quot;UEsDBBQAAgAIAMpcm1rBQlBpqgAAAPoAAAASABwAQ29uZmlnL1BhY2thZ2UueG1sIKIYACigFAAAAAAAAAAAAAAAAAAAAAAAAAAAAIWPTQ6CMBSEr0K657WUgD95lIVbSUyIxi0pFRqhGCiWu7nwSF5BE8W4czfz5VvMPG53TKe28a6qH3RnEhIAI54ysiu1qRIy2pO/JKnAXSHPRaW8l2yG9TSUCamtvawpdc6BC6HrK8oZC+gx2+ayVm1BvrL+L/vaDLYwUhGBh/cYwSHmEHHOYcECpDPGTJs5BxBByFcxMKQ/GDdjY8deCWX8fY50rkg/P8QTUEsDBBQAAgAIAMpcm1o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DKXJta9eIk788BAACvBAAAEwAcAEZvcm11bGFzL1NlY3Rpb24xLm0gohgAKKAUAAAAAAAAAAAAAAAAAAAAAAAAAAAA1VJLb9NAEL5Hyn8YLRdHMhGtgAMlSFZSICqqqjgVQnGE1vYQr7LejfbRJor83xnHpimpoVzxZeWZb+d7zFrMnNAK4uY8u+j3+j1bcIM5TEQZc4l2jsYIp80ORiDR9XtAX6y9yZAql9sM5fCrNutU63XwUUgcjrVyqJwN2OW7JPa52EDKs7XfJOevzt8kt3GUzA0XSqgVcJXDF+Sm/kkOw+DGcFKTYTLhjsO9cAVMMBO2FvoSvmnvfIqQFVyhPGBSbtEmUX5HpN5gLcYOt9Ju2SAE5aUMwRmPg7DR/sTY97hAdGSmcbVfTB2WI/YEx8IrofIRO8DZslrU5Mt26gt2Y3SpHSX3GXmOxjKaOOcpBdJ22nrwBwEhLFpgJGWcccmNHdXCl4MHjjG5XhHFfLfB43xKU9kf2pRjLX2p6qYNOgSF+z37nfkKyRVMlXv7elhfq0I4hUTSoVHc4T9gZ7iiLRHKUR8cbl0HaKy9cnWaf0V9MtpvnsFMS77CXxiudlV1TIpeIukm8zN9/2gVMUp663UtOEkzBORZAcGiy9IS3n8Adh2xwZFhhqW+o9tN6I84mkZbDk6lhN0uqu4lnz275VMZ//eSq0G/J1R3Ehc/AVBLAQItABQAAgAIAMpcm1rBQlBpqgAAAPoAAAASAAAAAAAAAAAAAAAAAAAAAABDb25maWcvUGFja2FnZS54bWxQSwECLQAUAAIACADKXJtaD8rpq6QAAADpAAAAEwAAAAAAAAAAAAAAAAD2AAAAW0NvbnRlbnRfVHlwZXNdLnhtbFBLAQItABQAAgAIAMpcm1r14iTvzwEAAK8EAAATAAAAAAAAAAAAAAAAAOcBAABGb3JtdWxhcy9TZWN0aW9uMS5tUEsFBgAAAAADAAMAwgAAAAMEAAAAAA==&quot;">
            <x15:dbTables>
              <x15:dbTable name="DimSalesTerritory"/>
            </x15:dbTables>
          </x15:oledbPr>
        </x15:connection>
      </ext>
    </extLst>
  </connection>
  <connection id="7" name="Query - FactInternetSales" description="Connection to the 'FactInternetSales' query in the workbook." type="100" refreshedVersion="5" minRefreshableVersion="5">
    <extLst>
      <ext xmlns:x15="http://schemas.microsoft.com/office/spreadsheetml/2010/11/main" uri="{DE250136-89BD-433C-8126-D09CA5730AF9}">
        <x15:connection id="05f0d4dd-bf64-494d-b547-e32fe322e43f">
          <x15:oledbPr connection="Provider=Microsoft.Mashup.OleDb.1;Data Source=$EmbeddedMashup(104ac6a8-4399-4e29-ba63-f6890303d1cd)$;Location=FactInternetSales;Extended Properties=&quot;UEsDBBQAAgAIAMpcm1rBQlBpqgAAAPoAAAASABwAQ29uZmlnL1BhY2thZ2UueG1sIKIYACigFAAAAAAAAAAAAAAAAAAAAAAAAAAAAIWPTQ6CMBSEr0K657WUgD95lIVbSUyIxi0pFRqhGCiWu7nwSF5BE8W4czfz5VvMPG53TKe28a6qH3RnEhIAI54ysiu1qRIy2pO/JKnAXSHPRaW8l2yG9TSUCamtvawpdc6BC6HrK8oZC+gx2+ayVm1BvrL+L/vaDLYwUhGBh/cYwSHmEHHOYcECpDPGTJs5BxBByFcxMKQ/GDdjY8deCWX8fY50rkg/P8QTUEsDBBQAAgAIAMpcm1o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DKXJtawGP1XPkCAAA1CgAAEwAcAEZvcm11bGFzL1NlY3Rpb24xLm0gohgAKKAUAAAAAAAAAAAAAAAAAAAAAAAAAAAAzVVNb9pAEL0j8R9W7oVUDiok7aERBwRJGyUqNCaqKkDVYk/iFfYu2o+UCOW/d9YGYxu7JOqlXAw7zzvvvflAga+Z4MRLn52LZqPZUCGVEJAr6utrrkFy0B6NQJEeiUA3GwQ/njDSBzy5XPsQtX8IuVwIsWxdsQjaA4Gvca1azuXnmWcCtiIL6i/Natb90P04u/f6s4mkjDP+SCgPyC1QaX/MksvIWGJm5sNsSDUlv5kOyRB8pizRU/JTGG0WQPyQcogSzIIqULN+8IRJjQRLRrXXkVo7Jy7hJopcoqWBEzflfiDslxcCaBSTqtpMrzXEPecA57g3jAc9J4E785epTT7f3vrOGUsRC43OfQUagFQO3jihCzRkG9met2oIuGS6BfajyPNpRKXqWeLzkyzHAFU/YorJ8wr296ObXD0IGQ9EZGJug6pVQcjdbOxhYHx9A8+OS5DFp/O2xb+4ZOOMJMJQFFRGhwZqY17IVrXBgVFaxCArgylJrG3Nq1IC95+rk1rvJiAl00L+BZLI+mbiBUhEaIwRDWtdAtwyDhmodM0dPCX9VxdPLvhuKNdMV7C450yPJbb0Lj1P7klil2uclQCCfiwM1xWA7OUhU77FjH1dUZxtMLvm0GZbdk/jwFEZDISqyjURmkZbaA0kMayW7ISu+3FV4EoCewyrIgOKBQSJPewvcQnU1GnXQ+NRDSDr3V0kwO/5vj043/VsIfCyn7U7iMUTTs9IhyBJOlq5ofYgAutSctwqjaZbGrTyaBWHqTQ+pYGp7PODlis0WU25cyYVdHIaI/EDhWlgr7DakNxSKadLnnlL8x51ju6vMrH/cX29Ygf9w3KomMGcm/0gsO4k9PZm4mlqWKvsN1YkGXCC6wy4sQmB+iGZFhjO308zSjX/PN2jpStQs3UrJ94t9tSHGlGd46q6SZ+NvniZGOsZaihqqtZx9iYdnUTINter+HeP8z/bVwVb+4HpTEfBsfnp1Cau0XH+Jh3dXEGynGU9zQbj1aku/gBQSwECLQAUAAIACADKXJtawUJQaaoAAAD6AAAAEgAAAAAAAAAAAAAAAAAAAAAAQ29uZmlnL1BhY2thZ2UueG1sUEsBAi0AFAACAAgAylybWg/K6aukAAAA6QAAABMAAAAAAAAAAAAAAAAA9gAAAFtDb250ZW50X1R5cGVzXS54bWxQSwECLQAUAAIACADKXJtawGP1XPkCAAA1CgAAEwAAAAAAAAAAAAAAAADnAQAARm9ybXVsYXMvU2VjdGlvbjEubVBLBQYAAAAAAwADAMIAAAAtBQAAAAA=&quot;">
            <x15:dbTables>
              <x15:dbTable name="FactInternetSales"/>
            </x15:dbTables>
          </x15:oledbPr>
        </x15:connection>
      </ext>
    </extLst>
  </connection>
  <connection id="8"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<sst xmlns="http://schemas.openxmlformats.org/spreadsheetml/2006/main" count="117" uniqueCount="69">
  <si>
    <t>#Transactions</t>
  </si>
  <si>
    <t>Sold Products</t>
  </si>
  <si>
    <t>Unsold Products</t>
  </si>
  <si>
    <t>% Profit Margin</t>
  </si>
  <si>
    <t>Year</t>
  </si>
  <si>
    <t>Option button</t>
  </si>
  <si>
    <t>FOR KPI:</t>
  </si>
  <si>
    <t>For Opt button</t>
  </si>
  <si>
    <t>Above Average</t>
  </si>
  <si>
    <t>Total</t>
  </si>
  <si>
    <t>Percentage</t>
  </si>
  <si>
    <t>Caption</t>
  </si>
  <si>
    <t>Revenue</t>
  </si>
  <si>
    <t>Profit</t>
  </si>
  <si>
    <t xml:space="preserve"> </t>
  </si>
  <si>
    <t>For Chart Prep:</t>
  </si>
  <si>
    <t>For dashboard</t>
  </si>
  <si>
    <t>chart:</t>
  </si>
  <si>
    <t>COGS</t>
  </si>
  <si>
    <t>OrderQuantity</t>
  </si>
  <si>
    <t>Check selected Year</t>
  </si>
  <si>
    <t>Total Profit</t>
  </si>
  <si>
    <t>Selecte Yr</t>
  </si>
  <si>
    <t>Prev Yr</t>
  </si>
  <si>
    <t>YoY change</t>
  </si>
  <si>
    <t>Total Revenue</t>
  </si>
  <si>
    <t>Total COGS</t>
  </si>
  <si>
    <t>Total Profit margin</t>
  </si>
  <si>
    <t>Pft margin</t>
  </si>
  <si>
    <t>Total Qty</t>
  </si>
  <si>
    <t>Qty</t>
  </si>
  <si>
    <t>Apr</t>
  </si>
  <si>
    <t>Feb</t>
  </si>
  <si>
    <t>Jan</t>
  </si>
  <si>
    <t>Jul</t>
  </si>
  <si>
    <t>Jun</t>
  </si>
  <si>
    <t>Mar</t>
  </si>
  <si>
    <t>May</t>
  </si>
  <si>
    <t>Aug</t>
  </si>
  <si>
    <t>Dec</t>
  </si>
  <si>
    <t>Nov</t>
  </si>
  <si>
    <t>Oct</t>
  </si>
  <si>
    <t>Sep</t>
  </si>
  <si>
    <t>Month</t>
  </si>
  <si>
    <t>1 in formula selects top 1</t>
  </si>
  <si>
    <t>2 in formula selects top 2</t>
  </si>
  <si>
    <t>3 in formula selects top 3</t>
  </si>
  <si>
    <t>Top Values(Profit)</t>
  </si>
  <si>
    <t>contribution of top 3 %</t>
  </si>
  <si>
    <t>Day Name</t>
  </si>
  <si>
    <t>Fri</t>
  </si>
  <si>
    <t>Mon</t>
  </si>
  <si>
    <t>Sat</t>
  </si>
  <si>
    <t>Sun</t>
  </si>
  <si>
    <t>Thu</t>
  </si>
  <si>
    <t>Tue</t>
  </si>
  <si>
    <t>Wed</t>
  </si>
  <si>
    <t>Highlight</t>
  </si>
  <si>
    <t>WeekType</t>
  </si>
  <si>
    <t>Weekday</t>
  </si>
  <si>
    <t>Weekend</t>
  </si>
  <si>
    <t>Top</t>
  </si>
  <si>
    <t>#transaction</t>
  </si>
  <si>
    <t>Quarter</t>
  </si>
  <si>
    <t>Qtr-1</t>
  </si>
  <si>
    <t>Qtr-2</t>
  </si>
  <si>
    <t>Qtr-3</t>
  </si>
  <si>
    <t>Sum of Total Profit</t>
  </si>
  <si>
    <t>Qtr-4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</si>
</sst>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lt;999999]0.00,&quot; K&quot;;[&lt;999999999]0.00,,&quot; M&quot;;0.00&quot; B&quot;"/>
    <numFmt numFmtId="165" formatCode="[&lt;999999]&quot;$&quot;0.00,&quot; K&quot;;[&lt;999999999]&quot;$&quot;0.00,,&quot; M&quot;;&quot;$&quot;0.00&quot; B&quot;"/>
    <numFmt numFmtId="166" formatCode="[&lt;999999]0.00,&quot; K&quot;;[&lt;999999999]0.00,,&quot; M&quot;;&quot;$&quot;0.00&quot; B&quot;"/>
    <numFmt numFmtId="167" formatCode="_(* #,##0_);_(* \(#,##0\);_(* &quot;-&quot;??_);_(@_)"/>
    <numFmt numFmtId="168" formatCode="0.0%"/>
    <numFmt numFmtId="169" formatCode="[&lt;999999]#,&quot; K&quot;;[&lt;999999999]0#,,&quot; M&quot;;#&quot; B&quot;"/>
  </numFmts>
  <fonts count="6" x14ac:knownFonts="1">
    <font>
      <sz val="11"/>
      <color theme="1"/>
      <name val="Calibri"/>
      <family val="2"/>
      <scheme val="minor"/>
    </font>
    <font>
      <b/>
      <sz val="11"/>
      <color theme="0"/>
      <name val="Calibri"/>
      <family val="2"/>
      <scheme val="minor"/>
    </font>
    <font>
      <b/>
      <sz val="11"/>
      <color theme="1"/>
      <name val="Calibri"/>
      <family val="2"/>
      <scheme val="minor"/>
    </font>
    <font>
      <b/>
      <sz val="9"/>
      <color theme="1"/>
      <name val="Calibri"/>
      <family val="2"/>
      <scheme val="minor"/>
    </font>
    <font>
      <sz val="8"/>
      <color rgb="FF000000"/>
      <name val="Segoe UI"/>
      <family val="2"/>
    </font>
    <font>
      <sz val="11"/>
      <color theme="1"/>
      <name val="Calibri"/>
      <family val="2"/>
      <scheme val="minor"/>
    </font>
  </fonts>
  <fills count="7">
    <fill>
      <patternFill patternType="none"/>
    </fill>
    <fill>
      <patternFill patternType="gray125"/>
    </fill>
    <fill>
      <patternFill patternType="solid">
        <fgColor rgb="FFFF0000"/>
        <bgColor indexed="64"/>
      </patternFill>
    </fill>
    <fill>
      <patternFill patternType="solid">
        <fgColor theme="1" tint="4.9989318521683403E-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3" fontId="5" fillId="0" borderId="0" applyFont="0" applyFill="0" applyBorder="0" applyAlignment="0" applyProtection="0"/>
    <xf numFmtId="9" fontId="5" fillId="0" borderId="0" applyFont="0" applyFill="0" applyBorder="0" applyAlignment="0" applyProtection="0"/>
  </cellStyleXfs>
  <cellXfs count="36">
    <xf numFmtId="0" fontId="0" fillId="0" borderId="0" xfId="0"/>
    <xf numFmtId="0" fontId="2" fillId="0" borderId="0" xfId="0" applyFont="1"/>
    <xf numFmtId="0" fontId="0" fillId="0" borderId="2" xfId="0" applyBorder="1"/>
    <xf numFmtId="0" fontId="0" fillId="0" borderId="0" xfId="0" applyBorder="1"/>
    <xf numFmtId="165" fontId="0" fillId="0" borderId="0" xfId="0" applyNumberFormat="1" applyBorder="1"/>
    <xf numFmtId="0" fontId="0" fillId="0" borderId="1" xfId="0" pivotButton="1" applyBorder="1"/>
    <xf numFmtId="0" fontId="0" fillId="0" borderId="1" xfId="0" applyBorder="1"/>
    <xf numFmtId="165" fontId="0" fillId="0" borderId="1" xfId="0" applyNumberFormat="1" applyBorder="1"/>
    <xf numFmtId="166" fontId="0" fillId="0" borderId="1" xfId="0" applyNumberFormat="1" applyBorder="1"/>
    <xf numFmtId="9" fontId="0" fillId="0" borderId="1" xfId="0" applyNumberFormat="1" applyBorder="1"/>
    <xf numFmtId="164" fontId="0" fillId="0" borderId="1" xfId="0" applyNumberFormat="1" applyBorder="1"/>
    <xf numFmtId="1" fontId="0" fillId="0" borderId="1" xfId="0" applyNumberFormat="1" applyBorder="1"/>
    <xf numFmtId="0" fontId="3" fillId="0" borderId="1" xfId="0" applyFont="1" applyBorder="1"/>
    <xf numFmtId="0" fontId="1" fillId="2" borderId="1" xfId="0" applyFont="1" applyFill="1" applyBorder="1"/>
    <xf numFmtId="0" fontId="3" fillId="0" borderId="0" xfId="0" applyFont="1" applyBorder="1"/>
    <xf numFmtId="0" fontId="1" fillId="2" borderId="3" xfId="0" applyFont="1" applyFill="1" applyBorder="1"/>
    <xf numFmtId="164" fontId="0" fillId="0" borderId="0" xfId="0" applyNumberFormat="1" applyBorder="1"/>
    <xf numFmtId="1" fontId="0" fillId="0" borderId="0" xfId="0" applyNumberFormat="1" applyBorder="1"/>
    <xf numFmtId="166" fontId="0" fillId="0" borderId="0" xfId="0" applyNumberFormat="1" applyBorder="1"/>
    <xf numFmtId="0" fontId="0" fillId="0" borderId="0" xfId="0" applyBorder="1" applyAlignment="1">
      <alignment horizontal="left"/>
    </xf>
    <xf numFmtId="167" fontId="0" fillId="0" borderId="1" xfId="1" applyNumberFormat="1" applyFont="1" applyBorder="1"/>
    <xf numFmtId="168" fontId="0" fillId="0" borderId="0" xfId="2" applyNumberFormat="1" applyFont="1"/>
    <xf numFmtId="169" fontId="0" fillId="0" borderId="1" xfId="1" applyNumberFormat="1" applyFont="1" applyBorder="1"/>
    <xf numFmtId="0" fontId="0" fillId="3" borderId="0" xfId="0" applyFill="1"/>
    <xf numFmtId="0" fontId="0" fillId="4" borderId="1" xfId="0" applyFill="1" applyBorder="1"/>
    <xf numFmtId="0" fontId="0" fillId="5" borderId="1" xfId="0" applyFill="1" applyBorder="1"/>
    <xf numFmtId="9" fontId="0" fillId="0" borderId="1" xfId="2" applyFont="1" applyBorder="1"/>
    <xf numFmtId="168" fontId="0" fillId="0" borderId="1" xfId="2" applyNumberFormat="1" applyFont="1" applyBorder="1"/>
    <xf numFmtId="1" fontId="0" fillId="0" borderId="1" xfId="2" applyNumberFormat="1" applyFont="1" applyBorder="1"/>
    <xf numFmtId="10" fontId="0" fillId="0" borderId="1" xfId="2" applyNumberFormat="1" applyFont="1" applyBorder="1"/>
    <xf numFmtId="0" fontId="0" fillId="0" borderId="0" xfId="0" applyAlignment="1">
      <alignment horizontal="right"/>
    </xf>
    <xf numFmtId="168" fontId="0" fillId="0" borderId="0" xfId="2" applyNumberFormat="1" applyFont="1" applyAlignment="1">
      <alignment horizontal="left"/>
    </xf>
    <xf numFmtId="0" fontId="0" fillId="6" borderId="0" xfId="0" applyFill="1"/>
    <xf numFmtId="2" fontId="0" fillId="0" borderId="1" xfId="0" applyNumberFormat="1" applyBorder="1"/>
    <xf numFmtId="168" fontId="0" fillId="0" borderId="0" xfId="0" applyNumberFormat="1"/>
    <xf numFmtId="169" fontId="0" fillId="0" borderId="1" xfId="0" applyNumberFormat="1" applyBorder="1"/>
  </cellXfs>
  <cellStyles count="3">
    <cellStyle name="Comma" xfId="1" builtinId="3"/>
    <cellStyle name="Normal" xfId="0" builtinId="0"/>
    <cellStyle name="Percent" xfId="2" builtinId="5"/>
  </cellStyles>
  <dxfs count="60">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quot;$&quot;0.00,&quot; K&quot;;[&lt;999999999]&quot;$&quot;0.00,,&quot; M&quot;;&quot;$&quot;0.00&quot; B&quot;"/>
    </dxf>
    <dxf>
      <numFmt numFmtId="169" formatCode="[&lt;999999]#,&quot; 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quot;$&quot;0.00,&quot; K&quot;;[&lt;999999999]&quot;$&quot;0.00,,&quot; M&quot;;&quot;$&quot;0.00&quot; B&quot;"/>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4" formatCode="[&lt;999999]0.00,&quot; K&quot;;[&lt;999999999]0.00,,&quot; M&quot;;0.00&quot; B&quot;"/>
    </dxf>
    <dxf>
      <numFmt numFmtId="13" formatCode="0%"/>
    </dxf>
    <dxf>
      <border>
        <bottom style="thin">
          <color indexed="64"/>
        </bottom>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border>
        <right style="thin">
          <color indexed="64"/>
        </right>
        <vertical style="thin">
          <color indexed="64"/>
        </vertical>
      </border>
    </dxf>
    <dxf>
      <numFmt numFmtId="164"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3" formatCode="0%"/>
    </dxf>
    <dxf>
      <border>
        <left style="thin">
          <color indexed="64"/>
        </left>
        <vertical style="thin">
          <color indexed="64"/>
        </vertical>
      </border>
    </dxf>
    <dxf>
      <border>
        <left style="thin">
          <color indexed="64"/>
        </left>
        <vertical style="thin">
          <color indexed="64"/>
        </vertical>
      </border>
    </dxf>
    <dxf>
      <border>
        <left style="thin">
          <color indexed="64"/>
        </left>
        <vertical style="thin">
          <color indexed="64"/>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color theme="1"/>
      </font>
      <border>
        <bottom style="thin">
          <color theme="4"/>
        </bottom>
        <vertical/>
        <horizontal/>
      </border>
    </dxf>
    <dxf>
      <font>
        <color rgb="FFFFC000"/>
      </font>
      <fill>
        <patternFill>
          <bgColor theme="0" tint="-4.9989318521683403E-2"/>
        </patternFill>
      </fill>
      <border>
        <vertical/>
        <horizontal/>
      </border>
    </dxf>
    <dxf>
      <font>
        <b/>
        <color theme="1"/>
      </font>
      <border>
        <bottom style="thin">
          <color theme="4"/>
        </bottom>
        <vertical/>
        <horizontal/>
      </border>
    </dxf>
    <dxf>
      <font>
        <color rgb="FFFFC000"/>
      </font>
      <fill>
        <patternFill>
          <bgColor theme="0" tint="-4.9989318521683403E-2"/>
        </patternFill>
      </fill>
      <border>
        <vertical/>
        <horizontal/>
      </border>
    </dxf>
  </dxfs>
  <tableStyles count="4" defaultTableStyle="TableStyleMedium2" defaultPivotStyle="PivotStyleLight16">
    <tableStyle name="SlicerStyleLight1 2" pivot="0" table="0" count="10">
      <tableStyleElement type="wholeTable" dxfId="59"/>
      <tableStyleElement type="headerRow" dxfId="58"/>
    </tableStyle>
    <tableStyle name="SlicerStyleLight1 2 2" pivot="0" table="0" count="10">
      <tableStyleElement type="wholeTable" dxfId="57"/>
      <tableStyleElement type="headerRow" dxfId="56"/>
    </tableStyle>
    <tableStyle name="TableStyleQueryPreview" pivot="0" count="3">
      <tableStyleElement type="wholeTable" dxfId="55"/>
      <tableStyleElement type="headerRow" dxfId="54"/>
      <tableStyleElement type="firstRowStripe" dxfId="53"/>
    </tableStyle>
    <tableStyle name="TableStyleQueryResult" pivot="0" count="3">
      <tableStyleElement type="wholeTable" dxfId="52"/>
      <tableStyleElement type="headerRow" dxfId="51"/>
      <tableStyleElement type="firstRowStripe" dxfId="50"/>
    </tableStyle>
  </tableStyles>
  <colors>
    <mruColors>
      <color rgb="FF00B0EE"/>
      <color rgb="FFFFC0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auto="1"/>
          </font>
          <fill>
            <patternFill patternType="solid">
              <fgColor rgb="FF00B0EE"/>
              <bgColor rgb="FF00B0EE"/>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auto="1"/>
              <bgColor rgb="FF00B0F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00B0EE"/>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auto="1"/>
          </font>
          <fill>
            <patternFill patternType="solid">
              <fgColor rgb="FF00B0EE"/>
              <bgColor rgb="FF00B0EE"/>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connections" Target="connection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openxmlformats.org/officeDocument/2006/relationships/customXml" Target="../customXml/item28.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3.xml"/><Relationship Id="rId29" Type="http://schemas.openxmlformats.org/officeDocument/2006/relationships/customXml" Target="../customXml/item7.xml"/><Relationship Id="rId11" Type="http://schemas.openxmlformats.org/officeDocument/2006/relationships/pivotCacheDefinition" Target="pivotCache/pivotCacheDefinition8.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3" Type="http://schemas.openxmlformats.org/officeDocument/2006/relationships/customXml" Target="../customXml/item31.xml"/><Relationship Id="rId5" Type="http://schemas.openxmlformats.org/officeDocument/2006/relationships/pivotCacheDefinition" Target="pivotCache/pivotCacheDefinition2.xml"/><Relationship Id="rId10" Type="http://schemas.openxmlformats.org/officeDocument/2006/relationships/pivotCacheDefinition" Target="pivotCache/pivotCacheDefinition7.xml"/><Relationship Id="rId19" Type="http://schemas.openxmlformats.org/officeDocument/2006/relationships/styles" Target="styles.xml"/><Relationship Id="rId31" Type="http://schemas.openxmlformats.org/officeDocument/2006/relationships/customXml" Target="../customXml/item9.xml"/><Relationship Id="rId44" Type="http://schemas.openxmlformats.org/officeDocument/2006/relationships/customXml" Target="../customXml/item22.xml"/><Relationship Id="rId52" Type="http://schemas.openxmlformats.org/officeDocument/2006/relationships/customXml" Target="../customXml/item30.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1.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8" Type="http://schemas.openxmlformats.org/officeDocument/2006/relationships/pivotCacheDefinition" Target="pivotCache/pivotCacheDefinition5.xml"/><Relationship Id="rId51" Type="http://schemas.openxmlformats.org/officeDocument/2006/relationships/customXml" Target="../customXml/item29.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20" Type="http://schemas.openxmlformats.org/officeDocument/2006/relationships/sharedStrings" Target="sharedStrings.xml"/><Relationship Id="rId41" Type="http://schemas.openxmlformats.org/officeDocument/2006/relationships/customXml" Target="../customXml/item19.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microsoft.com/office/2007/relationships/slicerCache" Target="slicerCaches/slicerCache2.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5.5463373143558786E-2"/>
          <c:w val="0.9173708920187793"/>
          <c:h val="0.73969509539444278"/>
        </c:manualLayout>
      </c:layout>
      <c:barChart>
        <c:barDir val="col"/>
        <c:grouping val="clustered"/>
        <c:varyColors val="0"/>
        <c:ser>
          <c:idx val="1"/>
          <c:order val="1"/>
          <c:tx>
            <c:strRef>
              <c:f>Analysis!$C$16</c:f>
              <c:strCache>
                <c:ptCount val="1"/>
                <c:pt idx="0">
                  <c:v>#Transactions</c:v>
                </c:pt>
              </c:strCache>
            </c:strRef>
          </c:tx>
          <c:spPr>
            <a:solidFill>
              <a:schemeClr val="accent2"/>
            </a:solidFill>
            <a:ln>
              <a:noFill/>
            </a:ln>
            <a:effectLst/>
          </c:spPr>
          <c:invertIfNegative val="0"/>
          <c:dPt>
            <c:idx val="0"/>
            <c:invertIfNegative val="0"/>
            <c:bubble3D val="0"/>
            <c:spPr>
              <a:solidFill>
                <a:schemeClr val="bg1">
                  <a:lumMod val="75000"/>
                </a:schemeClr>
              </a:solidFill>
              <a:ln>
                <a:noFill/>
              </a:ln>
              <a:effectLst/>
            </c:spPr>
          </c:dPt>
          <c:dPt>
            <c:idx val="1"/>
            <c:invertIfNegative val="0"/>
            <c:bubble3D val="0"/>
            <c:spPr>
              <a:solidFill>
                <a:schemeClr val="bg1">
                  <a:lumMod val="75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Analysis!$B$9:$B$12</c:f>
              <c:numCache>
                <c:formatCode>General</c:formatCode>
                <c:ptCount val="4"/>
                <c:pt idx="0">
                  <c:v>2005</c:v>
                </c:pt>
                <c:pt idx="1">
                  <c:v>2006</c:v>
                </c:pt>
                <c:pt idx="2">
                  <c:v>2007</c:v>
                </c:pt>
                <c:pt idx="3">
                  <c:v>2008</c:v>
                </c:pt>
              </c:numCache>
            </c:numRef>
          </c:cat>
          <c:val>
            <c:numRef>
              <c:f>Analysis!$C$17:$C$20</c:f>
              <c:numCache>
                <c:formatCode>[&lt;999999]#," K";[&lt;999999999]0#,," M";#" B"</c:formatCode>
                <c:ptCount val="4"/>
                <c:pt idx="0">
                  <c:v>1013</c:v>
                </c:pt>
                <c:pt idx="1">
                  <c:v>2677</c:v>
                </c:pt>
                <c:pt idx="2">
                  <c:v>24443</c:v>
                </c:pt>
                <c:pt idx="3">
                  <c:v>32265</c:v>
                </c:pt>
              </c:numCache>
            </c:numRef>
          </c:val>
        </c:ser>
        <c:ser>
          <c:idx val="3"/>
          <c:order val="3"/>
          <c:tx>
            <c:strRef>
              <c:f>Analysis!$E$16</c:f>
              <c:strCache>
                <c:ptCount val="1"/>
                <c:pt idx="0">
                  <c:v>Above Average</c:v>
                </c:pt>
              </c:strCache>
            </c:strRef>
          </c:tx>
          <c:spPr>
            <a:solidFill>
              <a:srgbClr val="00B0EE"/>
            </a:solidFill>
            <a:ln>
              <a:noFill/>
            </a:ln>
            <a:effectLst/>
          </c:spPr>
          <c:invertIfNegative val="0"/>
          <c:val>
            <c:numRef>
              <c:f>Analysis!$E$17:$E$20</c:f>
              <c:numCache>
                <c:formatCode>_(* #,##0_);_(* \(#,##0\);_(* "-"??_);_(@_)</c:formatCode>
                <c:ptCount val="4"/>
                <c:pt idx="0">
                  <c:v>0</c:v>
                </c:pt>
                <c:pt idx="1">
                  <c:v>0</c:v>
                </c:pt>
                <c:pt idx="2">
                  <c:v>24443</c:v>
                </c:pt>
                <c:pt idx="3">
                  <c:v>32265</c:v>
                </c:pt>
              </c:numCache>
            </c:numRef>
          </c:val>
        </c:ser>
        <c:dLbls>
          <c:showLegendKey val="0"/>
          <c:showVal val="0"/>
          <c:showCatName val="0"/>
          <c:showSerName val="0"/>
          <c:showPercent val="0"/>
          <c:showBubbleSize val="0"/>
        </c:dLbls>
        <c:gapWidth val="219"/>
        <c:overlap val="100"/>
        <c:axId val="-1585318656"/>
        <c:axId val="-1585321920"/>
        <c:extLst>
          <c:ext xmlns:c15="http://schemas.microsoft.com/office/drawing/2012/chart" uri="{02D57815-91ED-43cb-92C2-25804820EDAC}">
            <c15:filteredBarSeries>
              <c15:ser>
                <c:idx val="0"/>
                <c:order val="0"/>
                <c:tx>
                  <c:strRef>
                    <c:extLst>
                      <c:ext uri="{02D57815-91ED-43cb-92C2-25804820EDAC}">
                        <c15:formulaRef>
                          <c15:sqref>Analysis!$B$16</c15:sqref>
                        </c15:formulaRef>
                      </c:ext>
                    </c:extLst>
                    <c:strCache>
                      <c:ptCount val="1"/>
                      <c:pt idx="0">
                        <c:v>Year</c:v>
                      </c:pt>
                    </c:strCache>
                  </c:strRef>
                </c:tx>
                <c:spPr>
                  <a:solidFill>
                    <a:schemeClr val="accent1"/>
                  </a:solidFill>
                  <a:ln>
                    <a:noFill/>
                  </a:ln>
                  <a:effectLst/>
                </c:spPr>
                <c:invertIfNegative val="0"/>
                <c:cat>
                  <c:numRef>
                    <c:extLst>
                      <c:ext uri="{02D57815-91ED-43cb-92C2-25804820EDAC}">
                        <c15:formulaRef>
                          <c15:sqref>Analysis!$B$9:$B$12</c15:sqref>
                        </c15:formulaRef>
                      </c:ext>
                    </c:extLst>
                    <c:numCache>
                      <c:formatCode>General</c:formatCode>
                      <c:ptCount val="4"/>
                      <c:pt idx="0">
                        <c:v>2005</c:v>
                      </c:pt>
                      <c:pt idx="1">
                        <c:v>2006</c:v>
                      </c:pt>
                      <c:pt idx="2">
                        <c:v>2007</c:v>
                      </c:pt>
                      <c:pt idx="3">
                        <c:v>2008</c:v>
                      </c:pt>
                    </c:numCache>
                  </c:numRef>
                </c:cat>
                <c:val>
                  <c:numRef>
                    <c:extLst>
                      <c:ext uri="{02D57815-91ED-43cb-92C2-25804820EDAC}">
                        <c15:formulaRef>
                          <c15:sqref>Analysis!$B$17:$B$20</c15:sqref>
                        </c15:formulaRef>
                      </c:ext>
                    </c:extLst>
                    <c:numCache>
                      <c:formatCode>General</c:formatCode>
                      <c:ptCount val="4"/>
                      <c:pt idx="0">
                        <c:v>2005</c:v>
                      </c:pt>
                      <c:pt idx="1">
                        <c:v>2006</c:v>
                      </c:pt>
                      <c:pt idx="2">
                        <c:v>2007</c:v>
                      </c:pt>
                      <c:pt idx="3">
                        <c:v>2008</c:v>
                      </c:pt>
                    </c:numCache>
                  </c:numRef>
                </c:val>
              </c15:ser>
            </c15:filteredBarSeries>
          </c:ext>
        </c:extLst>
      </c:barChart>
      <c:lineChart>
        <c:grouping val="standard"/>
        <c:varyColors val="0"/>
        <c:ser>
          <c:idx val="2"/>
          <c:order val="2"/>
          <c:tx>
            <c:strRef>
              <c:f>Analysis!$D$16</c:f>
              <c:strCache>
                <c:ptCount val="1"/>
                <c:pt idx="0">
                  <c:v>Average #Transactions</c:v>
                </c:pt>
              </c:strCache>
            </c:strRef>
          </c:tx>
          <c:spPr>
            <a:ln w="15875" cap="rnd">
              <a:solidFill>
                <a:schemeClr val="accent3"/>
              </a:solidFill>
              <a:prstDash val="sysDash"/>
              <a:round/>
            </a:ln>
            <a:effectLst/>
          </c:spPr>
          <c:marker>
            <c:symbol val="none"/>
          </c:marker>
          <c:cat>
            <c:numRef>
              <c:f>Analysis!$B$9:$B$12</c:f>
              <c:numCache>
                <c:formatCode>General</c:formatCode>
                <c:ptCount val="4"/>
                <c:pt idx="0">
                  <c:v>2005</c:v>
                </c:pt>
                <c:pt idx="1">
                  <c:v>2006</c:v>
                </c:pt>
                <c:pt idx="2">
                  <c:v>2007</c:v>
                </c:pt>
                <c:pt idx="3">
                  <c:v>2008</c:v>
                </c:pt>
              </c:numCache>
            </c:numRef>
          </c:cat>
          <c:val>
            <c:numRef>
              <c:f>Analysis!$D$17:$D$20</c:f>
              <c:numCache>
                <c:formatCode>_(* #,##0_);_(* \(#,##0\);_(* "-"??_);_(@_)</c:formatCode>
                <c:ptCount val="4"/>
                <c:pt idx="0">
                  <c:v>15099.5</c:v>
                </c:pt>
                <c:pt idx="1">
                  <c:v>15099.5</c:v>
                </c:pt>
                <c:pt idx="2">
                  <c:v>15099.5</c:v>
                </c:pt>
                <c:pt idx="3">
                  <c:v>15099.5</c:v>
                </c:pt>
              </c:numCache>
            </c:numRef>
          </c:val>
          <c:smooth val="0"/>
        </c:ser>
        <c:dLbls>
          <c:showLegendKey val="0"/>
          <c:showVal val="0"/>
          <c:showCatName val="0"/>
          <c:showSerName val="0"/>
          <c:showPercent val="0"/>
          <c:showBubbleSize val="0"/>
        </c:dLbls>
        <c:marker val="1"/>
        <c:smooth val="0"/>
        <c:axId val="-1585318656"/>
        <c:axId val="-1585321920"/>
      </c:lineChart>
      <c:catAx>
        <c:axId val="-1585318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321920"/>
        <c:crosses val="autoZero"/>
        <c:auto val="1"/>
        <c:lblAlgn val="ctr"/>
        <c:lblOffset val="100"/>
        <c:noMultiLvlLbl val="0"/>
      </c:catAx>
      <c:valAx>
        <c:axId val="-1585321920"/>
        <c:scaling>
          <c:orientation val="minMax"/>
        </c:scaling>
        <c:delete val="1"/>
        <c:axPos val="l"/>
        <c:numFmt formatCode="[&lt;999999]#,&quot; K&quot;;[&lt;999999999]0#,,&quot; M&quot;;#&quot; B&quot;" sourceLinked="1"/>
        <c:majorTickMark val="out"/>
        <c:minorTickMark val="none"/>
        <c:tickLblPos val="nextTo"/>
        <c:crossAx val="-15853186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[AdventureWorks working file_new.xlsm]Analysis 1!PivotTable1</c:name>
    <c:fmtId val="5"/>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8.4414952163237664E-3"/>
          <c:y val="0.22117871629682653"/>
          <c:w val="0.98773946360153253"/>
          <c:h val="0.63054545454545452"/>
        </c:manualLayout>
      </c:layout>
      <c:lineChart>
        <c:grouping val="standard"/>
        <c:varyColors val="0"/>
        <c:ser>
          <c:idx val="0"/>
          <c:order val="0"/>
          <c:tx>
            <c:strRef>
              <c:f>'Analysis 1'!$C$2</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1'!$B$3:$B$14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1'!$C$3:$C$14</c:f>
              <c:numCache>
                <c:formatCode>[&lt;999999]#," K";[&lt;999999999]0#,," M";#" B"</c:formatCode>
                <c:ptCount val="12"/>
                <c:pt idx="0">
                  <c:v>10223845.849199997</c:v>
                </c:pt>
                <c:pt idx="1">
                  <c:v>10792830.003000002</c:v>
                </c:pt>
                <c:pt idx="2">
                  <c:v>11283963.168800015</c:v>
                </c:pt>
                <c:pt idx="3">
                  <c:v>11839838.095300021</c:v>
                </c:pt>
                <c:pt idx="4">
                  <c:v>13733395.004400004</c:v>
                </c:pt>
                <c:pt idx="5">
                  <c:v>13445658.304500012</c:v>
                </c:pt>
                <c:pt idx="6">
                  <c:v>8108100.7478999803</c:v>
                </c:pt>
                <c:pt idx="7">
                  <c:v>8035078.6151000103</c:v>
                </c:pt>
                <c:pt idx="8">
                  <c:v>8046581.1938000023</c:v>
                </c:pt>
                <c:pt idx="9">
                  <c:v>8675444.4087999668</c:v>
                </c:pt>
                <c:pt idx="10">
                  <c:v>8962424.8809000105</c:v>
                </c:pt>
                <c:pt idx="11">
                  <c:v>13143417.374300048</c:v>
                </c:pt>
              </c:numCache>
            </c:numRef>
          </c:val>
          <c:smooth val="0"/>
        </c:ser>
        <c:dLbls>
          <c:showLegendKey val="0"/>
          <c:showVal val="0"/>
          <c:showCatName val="0"/>
          <c:showSerName val="0"/>
          <c:showPercent val="0"/>
          <c:showBubbleSize val="0"/>
        </c:dLbls>
        <c:smooth val="0"/>
        <c:axId val="-1585319200"/>
        <c:axId val="-1585330080"/>
      </c:lineChart>
      <c:catAx>
        <c:axId val="-158531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330080"/>
        <c:crosses val="autoZero"/>
        <c:auto val="1"/>
        <c:lblAlgn val="ctr"/>
        <c:lblOffset val="100"/>
        <c:noMultiLvlLbl val="0"/>
      </c:catAx>
      <c:valAx>
        <c:axId val="-1585330080"/>
        <c:scaling>
          <c:orientation val="minMax"/>
        </c:scaling>
        <c:delete val="1"/>
        <c:axPos val="l"/>
        <c:numFmt formatCode="[&lt;999999]#,&quot; K&quot;;[&lt;999999999]0#,,&quot; M&quot;;#&quot; B&quot;" sourceLinked="1"/>
        <c:majorTickMark val="none"/>
        <c:minorTickMark val="none"/>
        <c:tickLblPos val="nextTo"/>
        <c:crossAx val="-15853192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1'!$P$2</c:f>
              <c:strCache>
                <c:ptCount val="1"/>
                <c:pt idx="0">
                  <c:v>Profit</c:v>
                </c:pt>
              </c:strCache>
            </c:strRef>
          </c:tx>
          <c:spPr>
            <a:solidFill>
              <a:schemeClr val="bg2">
                <a:lumMod val="90000"/>
              </a:schemeClr>
            </a:solidFill>
            <a:ln>
              <a:noFill/>
            </a:ln>
            <a:effectLst/>
          </c:spPr>
          <c:invertIfNegative val="0"/>
          <c:dPt>
            <c:idx val="3"/>
            <c:invertIfNegative val="0"/>
            <c:bubble3D val="0"/>
            <c:spPr>
              <a:solidFill>
                <a:schemeClr val="bg2">
                  <a:lumMod val="90000"/>
                </a:schemeClr>
              </a:solidFill>
              <a:ln>
                <a:noFill/>
              </a:ln>
              <a:effectLst/>
            </c:spPr>
          </c:dPt>
          <c:dPt>
            <c:idx val="4"/>
            <c:invertIfNegative val="0"/>
            <c:bubble3D val="0"/>
            <c:spPr>
              <a:solidFill>
                <a:schemeClr val="bg2">
                  <a:lumMod val="90000"/>
                </a:schemeClr>
              </a:solidFill>
              <a:ln>
                <a:noFill/>
              </a:ln>
              <a:effectLst/>
            </c:spPr>
          </c:dPt>
          <c:dPt>
            <c:idx val="5"/>
            <c:invertIfNegative val="0"/>
            <c:bubble3D val="0"/>
            <c:spPr>
              <a:solidFill>
                <a:schemeClr val="bg2">
                  <a:lumMod val="90000"/>
                </a:schemeClr>
              </a:solidFill>
              <a:ln>
                <a:noFill/>
              </a:ln>
              <a:effectLst/>
            </c:spPr>
          </c:dPt>
          <c:dPt>
            <c:idx val="6"/>
            <c:invertIfNegative val="0"/>
            <c:bubble3D val="0"/>
            <c:spPr>
              <a:solidFill>
                <a:schemeClr val="bg2">
                  <a:lumMod val="90000"/>
                </a:schemeClr>
              </a:solidFill>
              <a:ln>
                <a:noFill/>
              </a:ln>
              <a:effectLst/>
            </c:spPr>
          </c:dPt>
          <c:dLbls>
            <c:dLbl>
              <c:idx val="0"/>
              <c:layout>
                <c:manualLayout>
                  <c:x val="-2.7777777777777779E-3"/>
                  <c:y val="-0.34722222222222227"/>
                </c:manualLayout>
              </c:layout>
              <c:dLblPos val="outEnd"/>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2.5462668816039986E-17"/>
                  <c:y val="-0.32407407407407413"/>
                </c:manualLayout>
              </c:layout>
              <c:dLblPos val="outEnd"/>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5.0925337632079971E-17"/>
                  <c:y val="-0.14814814814814822"/>
                </c:manualLayout>
              </c:layout>
              <c:dLblPos val="outEnd"/>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'Analysis 1'!$O$3:$O$9</c:f>
              <c:strCache>
                <c:ptCount val="7"/>
                <c:pt idx="0">
                  <c:v>Fri</c:v>
                </c:pt>
                <c:pt idx="1">
                  <c:v>Mon</c:v>
                </c:pt>
                <c:pt idx="2">
                  <c:v>Sat</c:v>
                </c:pt>
                <c:pt idx="3">
                  <c:v>Sun</c:v>
                </c:pt>
                <c:pt idx="4">
                  <c:v>Thu</c:v>
                </c:pt>
                <c:pt idx="5">
                  <c:v>Tue</c:v>
                </c:pt>
                <c:pt idx="6">
                  <c:v>Wed</c:v>
                </c:pt>
              </c:strCache>
            </c:strRef>
          </c:cat>
          <c:val>
            <c:numRef>
              <c:f>'Analysis 1'!$P$3:$P$9</c:f>
              <c:numCache>
                <c:formatCode>[&lt;999999]"$"0.00," K";[&lt;999999999]"$"0.00,," M";"$"0.00" B"</c:formatCode>
                <c:ptCount val="7"/>
                <c:pt idx="0">
                  <c:v>18279687.762300041</c:v>
                </c:pt>
                <c:pt idx="1">
                  <c:v>17943295.256499998</c:v>
                </c:pt>
                <c:pt idx="2">
                  <c:v>17729640.441599976</c:v>
                </c:pt>
                <c:pt idx="3">
                  <c:v>17623309.84989994</c:v>
                </c:pt>
                <c:pt idx="4">
                  <c:v>18810561.906700015</c:v>
                </c:pt>
                <c:pt idx="5">
                  <c:v>17685312.63379997</c:v>
                </c:pt>
                <c:pt idx="6">
                  <c:v>18218769.795200098</c:v>
                </c:pt>
              </c:numCache>
            </c:numRef>
          </c:val>
        </c:ser>
        <c:ser>
          <c:idx val="1"/>
          <c:order val="1"/>
          <c:tx>
            <c:strRef>
              <c:f>'Analysis 1'!$Q$2</c:f>
              <c:strCache>
                <c:ptCount val="1"/>
                <c:pt idx="0">
                  <c:v>Highlight</c:v>
                </c:pt>
              </c:strCache>
            </c:strRef>
          </c:tx>
          <c:spPr>
            <a:solidFill>
              <a:srgbClr val="00B0EE"/>
            </a:solidFill>
            <a:ln>
              <a:noFill/>
            </a:ln>
            <a:effectLst/>
          </c:spPr>
          <c:invertIfNegative val="0"/>
          <c:val>
            <c:numRef>
              <c:f>'Analysis 1'!$Q$3:$Q$9</c:f>
              <c:numCache>
                <c:formatCode>0.00</c:formatCode>
                <c:ptCount val="7"/>
                <c:pt idx="0">
                  <c:v>18279687.762300041</c:v>
                </c:pt>
                <c:pt idx="1">
                  <c:v>0</c:v>
                </c:pt>
                <c:pt idx="2">
                  <c:v>0</c:v>
                </c:pt>
                <c:pt idx="3">
                  <c:v>0</c:v>
                </c:pt>
                <c:pt idx="4">
                  <c:v>18810561.906700015</c:v>
                </c:pt>
                <c:pt idx="5">
                  <c:v>0</c:v>
                </c:pt>
                <c:pt idx="6">
                  <c:v>18218769.795200098</c:v>
                </c:pt>
              </c:numCache>
            </c:numRef>
          </c:val>
        </c:ser>
        <c:dLbls>
          <c:showLegendKey val="0"/>
          <c:showVal val="0"/>
          <c:showCatName val="0"/>
          <c:showSerName val="0"/>
          <c:showPercent val="0"/>
          <c:showBubbleSize val="0"/>
        </c:dLbls>
        <c:gapWidth val="219"/>
        <c:overlap val="100"/>
        <c:axId val="-1585328992"/>
        <c:axId val="-1585328448"/>
      </c:barChart>
      <c:catAx>
        <c:axId val="-158532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328448"/>
        <c:crosses val="autoZero"/>
        <c:auto val="1"/>
        <c:lblAlgn val="ctr"/>
        <c:lblOffset val="100"/>
        <c:noMultiLvlLbl val="0"/>
      </c:catAx>
      <c:valAx>
        <c:axId val="-1585328448"/>
        <c:scaling>
          <c:orientation val="minMax"/>
        </c:scaling>
        <c:delete val="1"/>
        <c:axPos val="l"/>
        <c:numFmt formatCode="[&lt;999999]&quot;$&quot;0.00,&quot; K&quot;;[&lt;999999999]&quot;$&quot;0.00,,&quot; M&quot;;&quot;$&quot;0.00&quot; B&quot;" sourceLinked="1"/>
        <c:majorTickMark val="none"/>
        <c:minorTickMark val="none"/>
        <c:tickLblPos val="nextTo"/>
        <c:crossAx val="-1585328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[AdventureWorks working file_new.xlsm]Analysis 1!PivotTable3</c:name>
    <c:fmtId val="17"/>
  </c:pivotSource>
  <c:chart>
    <c:autoTitleDeleted val="1"/>
    <c:pivotFmts>
      <c:pivotFmt>
        <c:idx val="0"/>
        <c:spPr>
          <a:solidFill>
            <a:schemeClr val="accent1"/>
          </a:solidFill>
          <a:ln w="19050">
            <a:solidFill>
              <a:schemeClr val="lt1"/>
            </a:solidFill>
          </a:ln>
          <a:effectLst/>
        </c:spPr>
        <c:marker>
          <c:symbol val="none"/>
        </c:marker>
      </c:pivotFmt>
      <c:pivotFmt>
        <c:idx val="1"/>
        <c:spPr>
          <a:solidFill>
            <a:srgbClr val="00B0EE"/>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pivotFmt>
      <c:pivotFmt>
        <c:idx val="4"/>
        <c:spPr>
          <a:solidFill>
            <a:srgbClr val="00B0EE"/>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EE"/>
          </a:solidFill>
          <a:ln w="19050">
            <a:noFill/>
          </a:ln>
          <a:effectLst/>
        </c:spPr>
        <c:dLbl>
          <c:idx val="0"/>
          <c:layout>
            <c:manualLayout>
              <c:x val="-4.4924540682414697E-3"/>
              <c:y val="-2.1452740094235947E-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7458333333333327"/>
                  <c:h val="0.20044208329380514"/>
                </c:manualLayout>
              </c15:layout>
            </c:ext>
          </c:extLst>
        </c:dLbl>
      </c:pivotFmt>
      <c:pivotFmt>
        <c:idx val="8"/>
        <c:spPr>
          <a:solidFill>
            <a:schemeClr val="bg1">
              <a:lumMod val="85000"/>
            </a:schemeClr>
          </a:solidFill>
          <a:ln w="19050">
            <a:noFill/>
          </a:ln>
          <a:effectLst/>
        </c:spPr>
        <c:dLbl>
          <c:idx val="0"/>
          <c:layout>
            <c:manualLayout>
              <c:x val="3.3333333333333333E-2"/>
              <c:y val="-5.3856370363343134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6041666666666666"/>
                  <c:h val="0.14257028112449799"/>
                </c:manualLayout>
              </c15:layout>
            </c:ext>
          </c:extLst>
        </c:dLbl>
      </c:pivotFmt>
    </c:pivotFmts>
    <c:plotArea>
      <c:layout/>
      <c:pieChart>
        <c:varyColors val="1"/>
        <c:ser>
          <c:idx val="0"/>
          <c:order val="0"/>
          <c:tx>
            <c:strRef>
              <c:f>'Analysis 1'!$X$2</c:f>
              <c:strCache>
                <c:ptCount val="1"/>
                <c:pt idx="0">
                  <c:v>Total</c:v>
                </c:pt>
              </c:strCache>
            </c:strRef>
          </c:tx>
          <c:spPr>
            <a:ln>
              <a:noFill/>
            </a:ln>
          </c:spPr>
          <c:dPt>
            <c:idx val="0"/>
            <c:bubble3D val="0"/>
            <c:spPr>
              <a:solidFill>
                <a:srgbClr val="00B0EE"/>
              </a:solidFill>
              <a:ln w="19050">
                <a:noFill/>
              </a:ln>
              <a:effectLst/>
            </c:spPr>
          </c:dPt>
          <c:dPt>
            <c:idx val="1"/>
            <c:bubble3D val="0"/>
            <c:spPr>
              <a:solidFill>
                <a:schemeClr val="bg1">
                  <a:lumMod val="85000"/>
                </a:schemeClr>
              </a:solidFill>
              <a:ln w="19050">
                <a:noFill/>
              </a:ln>
              <a:effectLst/>
            </c:spPr>
          </c:dPt>
          <c:dLbls>
            <c:dLbl>
              <c:idx val="0"/>
              <c:layout>
                <c:manualLayout>
                  <c:x val="-4.4924540682414697E-3"/>
                  <c:y val="-2.1452740094235947E-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7458333333333327"/>
                      <c:h val="0.20044208329380514"/>
                    </c:manualLayout>
                  </c15:layout>
                </c:ext>
              </c:extLst>
            </c:dLbl>
            <c:dLbl>
              <c:idx val="1"/>
              <c:layout>
                <c:manualLayout>
                  <c:x val="3.3333333333333333E-2"/>
                  <c:y val="-5.3856370363343134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6041666666666666"/>
                      <c:h val="0.14257028112449799"/>
                    </c:manualLayout>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1'!$W$3:$W$4</c:f>
              <c:strCache>
                <c:ptCount val="2"/>
                <c:pt idx="0">
                  <c:v>Weekday</c:v>
                </c:pt>
                <c:pt idx="1">
                  <c:v>Weekend</c:v>
                </c:pt>
              </c:strCache>
            </c:strRef>
          </c:cat>
          <c:val>
            <c:numRef>
              <c:f>'Analysis 1'!$X$3:$X$4</c:f>
              <c:numCache>
                <c:formatCode>[&lt;999999]"$"0.00," K";[&lt;999999999]"$"0.00,," M";"$"0.00" B"</c:formatCode>
                <c:ptCount val="2"/>
                <c:pt idx="0">
                  <c:v>90937627.354499713</c:v>
                </c:pt>
                <c:pt idx="1">
                  <c:v>35352950.291500613</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4.3972440944881883E-2"/>
          <c:y val="0.75885842582930141"/>
          <c:w val="0.88223556430446193"/>
          <c:h val="0.1520280910832091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E$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microsoft.com/office/2007/relationships/hdphoto" Target="../media/hdphoto1.wdp"/><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gif"/><Relationship Id="rId11" Type="http://schemas.openxmlformats.org/officeDocument/2006/relationships/image" Target="../media/image7.png"/><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285751</xdr:colOff>
      <xdr:row>22</xdr:row>
      <xdr:rowOff>171448</xdr:rowOff>
    </xdr:from>
    <xdr:to>
      <xdr:col>7</xdr:col>
      <xdr:colOff>1038225</xdr:colOff>
      <xdr:row>31</xdr:row>
      <xdr:rowOff>0</xdr:rowOff>
    </xdr:to>
    <xdr:sp macro="" textlink="">
      <xdr:nvSpPr>
        <xdr:cNvPr id="94" name="Rounded Rectangle 93"/>
        <xdr:cNvSpPr/>
      </xdr:nvSpPr>
      <xdr:spPr>
        <a:xfrm>
          <a:off x="2609851" y="4362448"/>
          <a:ext cx="4772024" cy="1543052"/>
        </a:xfrm>
        <a:prstGeom prst="roundRect">
          <a:avLst>
            <a:gd name="adj" fmla="val 343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2</xdr:row>
      <xdr:rowOff>0</xdr:rowOff>
    </xdr:from>
    <xdr:to>
      <xdr:col>8</xdr:col>
      <xdr:colOff>65475</xdr:colOff>
      <xdr:row>12</xdr:row>
      <xdr:rowOff>183000</xdr:rowOff>
    </xdr:to>
    <xdr:sp macro="" textlink="">
      <xdr:nvSpPr>
        <xdr:cNvPr id="2" name="Rounded Rectangle 1"/>
        <xdr:cNvSpPr/>
      </xdr:nvSpPr>
      <xdr:spPr>
        <a:xfrm>
          <a:off x="152400" y="381000"/>
          <a:ext cx="7523550" cy="2088000"/>
        </a:xfrm>
        <a:prstGeom prst="roundRect">
          <a:avLst>
            <a:gd name="adj" fmla="val 343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209550</xdr:colOff>
      <xdr:row>1</xdr:row>
      <xdr:rowOff>9525</xdr:rowOff>
    </xdr:from>
    <xdr:to>
      <xdr:col>8</xdr:col>
      <xdr:colOff>427425</xdr:colOff>
      <xdr:row>12</xdr:row>
      <xdr:rowOff>2025</xdr:rowOff>
    </xdr:to>
    <xdr:sp macro="" textlink="">
      <xdr:nvSpPr>
        <xdr:cNvPr id="3" name="Rounded Rectangle 2"/>
        <xdr:cNvSpPr/>
      </xdr:nvSpPr>
      <xdr:spPr>
        <a:xfrm>
          <a:off x="514350" y="200025"/>
          <a:ext cx="7523550" cy="2088000"/>
        </a:xfrm>
        <a:prstGeom prst="roundRect">
          <a:avLst>
            <a:gd name="adj" fmla="val 3438"/>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3</xdr:row>
      <xdr:rowOff>114300</xdr:rowOff>
    </xdr:from>
    <xdr:to>
      <xdr:col>1</xdr:col>
      <xdr:colOff>981225</xdr:colOff>
      <xdr:row>11</xdr:row>
      <xdr:rowOff>123900</xdr:rowOff>
    </xdr:to>
    <xdr:sp macro="" textlink="">
      <xdr:nvSpPr>
        <xdr:cNvPr id="4" name="Rounded Rectangle 3"/>
        <xdr:cNvSpPr/>
      </xdr:nvSpPr>
      <xdr:spPr>
        <a:xfrm>
          <a:off x="47625" y="685800"/>
          <a:ext cx="1238400" cy="1533600"/>
        </a:xfrm>
        <a:prstGeom prst="roundRect">
          <a:avLst>
            <a:gd name="adj" fmla="val 3438"/>
          </a:avLst>
        </a:prstGeom>
        <a:solidFill>
          <a:schemeClr val="bg1">
            <a:lumMod val="50000"/>
          </a:schemeClr>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26670</xdr:colOff>
      <xdr:row>3</xdr:row>
      <xdr:rowOff>114300</xdr:rowOff>
    </xdr:from>
    <xdr:to>
      <xdr:col>3</xdr:col>
      <xdr:colOff>312570</xdr:colOff>
      <xdr:row>11</xdr:row>
      <xdr:rowOff>123900</xdr:rowOff>
    </xdr:to>
    <xdr:sp macro="" textlink="">
      <xdr:nvSpPr>
        <xdr:cNvPr id="5" name="Rounded Rectangle 4"/>
        <xdr:cNvSpPr/>
      </xdr:nvSpPr>
      <xdr:spPr>
        <a:xfrm>
          <a:off x="1398270" y="685800"/>
          <a:ext cx="1238400" cy="1533600"/>
        </a:xfrm>
        <a:prstGeom prst="roundRect">
          <a:avLst>
            <a:gd name="adj" fmla="val 3438"/>
          </a:avLst>
        </a:prstGeom>
        <a:solidFill>
          <a:schemeClr val="bg1"/>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424815</xdr:colOff>
      <xdr:row>3</xdr:row>
      <xdr:rowOff>114300</xdr:rowOff>
    </xdr:from>
    <xdr:to>
      <xdr:col>4</xdr:col>
      <xdr:colOff>691665</xdr:colOff>
      <xdr:row>11</xdr:row>
      <xdr:rowOff>123900</xdr:rowOff>
    </xdr:to>
    <xdr:sp macro="" textlink="">
      <xdr:nvSpPr>
        <xdr:cNvPr id="6" name="Rounded Rectangle 5"/>
        <xdr:cNvSpPr/>
      </xdr:nvSpPr>
      <xdr:spPr>
        <a:xfrm>
          <a:off x="2748915" y="685800"/>
          <a:ext cx="1238400" cy="1533600"/>
        </a:xfrm>
        <a:prstGeom prst="roundRect">
          <a:avLst>
            <a:gd name="adj" fmla="val 3438"/>
          </a:avLst>
        </a:prstGeom>
        <a:solidFill>
          <a:schemeClr val="bg1"/>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803910</xdr:colOff>
      <xdr:row>3</xdr:row>
      <xdr:rowOff>114300</xdr:rowOff>
    </xdr:from>
    <xdr:to>
      <xdr:col>5</xdr:col>
      <xdr:colOff>1032660</xdr:colOff>
      <xdr:row>11</xdr:row>
      <xdr:rowOff>123900</xdr:rowOff>
    </xdr:to>
    <xdr:sp macro="" textlink="">
      <xdr:nvSpPr>
        <xdr:cNvPr id="7" name="Rounded Rectangle 6"/>
        <xdr:cNvSpPr/>
      </xdr:nvSpPr>
      <xdr:spPr>
        <a:xfrm>
          <a:off x="4099560" y="685800"/>
          <a:ext cx="1238400" cy="1533600"/>
        </a:xfrm>
        <a:prstGeom prst="roundRect">
          <a:avLst>
            <a:gd name="adj" fmla="val 3438"/>
          </a:avLst>
        </a:prstGeom>
        <a:solidFill>
          <a:schemeClr val="bg1"/>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68580</xdr:colOff>
      <xdr:row>3</xdr:row>
      <xdr:rowOff>114300</xdr:rowOff>
    </xdr:from>
    <xdr:to>
      <xdr:col>7</xdr:col>
      <xdr:colOff>344955</xdr:colOff>
      <xdr:row>11</xdr:row>
      <xdr:rowOff>123900</xdr:rowOff>
    </xdr:to>
    <xdr:sp macro="" textlink="">
      <xdr:nvSpPr>
        <xdr:cNvPr id="8" name="Rounded Rectangle 7"/>
        <xdr:cNvSpPr/>
      </xdr:nvSpPr>
      <xdr:spPr>
        <a:xfrm>
          <a:off x="5450205" y="685800"/>
          <a:ext cx="1238400" cy="1533600"/>
        </a:xfrm>
        <a:prstGeom prst="roundRect">
          <a:avLst>
            <a:gd name="adj" fmla="val 3438"/>
          </a:avLst>
        </a:prstGeom>
        <a:solidFill>
          <a:schemeClr val="bg1"/>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457200</xdr:colOff>
      <xdr:row>3</xdr:row>
      <xdr:rowOff>114300</xdr:rowOff>
    </xdr:from>
    <xdr:to>
      <xdr:col>8</xdr:col>
      <xdr:colOff>428775</xdr:colOff>
      <xdr:row>11</xdr:row>
      <xdr:rowOff>123900</xdr:rowOff>
    </xdr:to>
    <xdr:sp macro="" textlink="">
      <xdr:nvSpPr>
        <xdr:cNvPr id="10" name="Rounded Rectangle 9"/>
        <xdr:cNvSpPr/>
      </xdr:nvSpPr>
      <xdr:spPr>
        <a:xfrm>
          <a:off x="6800850" y="685800"/>
          <a:ext cx="1238400" cy="1533600"/>
        </a:xfrm>
        <a:prstGeom prst="roundRect">
          <a:avLst>
            <a:gd name="adj" fmla="val 3438"/>
          </a:avLst>
        </a:prstGeom>
        <a:solidFill>
          <a:schemeClr val="bg1">
            <a:lumMod val="50000"/>
          </a:schemeClr>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431558</xdr:colOff>
      <xdr:row>2</xdr:row>
      <xdr:rowOff>66674</xdr:rowOff>
    </xdr:from>
    <xdr:to>
      <xdr:col>2</xdr:col>
      <xdr:colOff>860183</xdr:colOff>
      <xdr:row>4</xdr:row>
      <xdr:rowOff>114299</xdr:rowOff>
    </xdr:to>
    <xdr:sp macro="" textlink="">
      <xdr:nvSpPr>
        <xdr:cNvPr id="22" name="Oval 21"/>
        <xdr:cNvSpPr/>
      </xdr:nvSpPr>
      <xdr:spPr>
        <a:xfrm>
          <a:off x="1803158" y="447674"/>
          <a:ext cx="428625" cy="428625"/>
        </a:xfrm>
        <a:prstGeom prst="ellips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829703</xdr:colOff>
      <xdr:row>2</xdr:row>
      <xdr:rowOff>66674</xdr:rowOff>
    </xdr:from>
    <xdr:to>
      <xdr:col>4</xdr:col>
      <xdr:colOff>286778</xdr:colOff>
      <xdr:row>4</xdr:row>
      <xdr:rowOff>114299</xdr:rowOff>
    </xdr:to>
    <xdr:sp macro="" textlink="">
      <xdr:nvSpPr>
        <xdr:cNvPr id="23" name="Oval 22"/>
        <xdr:cNvSpPr/>
      </xdr:nvSpPr>
      <xdr:spPr>
        <a:xfrm>
          <a:off x="3153803" y="447674"/>
          <a:ext cx="428625" cy="428625"/>
        </a:xfrm>
        <a:prstGeom prst="ellips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199148</xdr:colOff>
      <xdr:row>2</xdr:row>
      <xdr:rowOff>66674</xdr:rowOff>
    </xdr:from>
    <xdr:to>
      <xdr:col>5</xdr:col>
      <xdr:colOff>627773</xdr:colOff>
      <xdr:row>4</xdr:row>
      <xdr:rowOff>114299</xdr:rowOff>
    </xdr:to>
    <xdr:sp macro="" textlink="">
      <xdr:nvSpPr>
        <xdr:cNvPr id="24" name="Oval 23"/>
        <xdr:cNvSpPr/>
      </xdr:nvSpPr>
      <xdr:spPr>
        <a:xfrm>
          <a:off x="4504448" y="447674"/>
          <a:ext cx="428625" cy="428625"/>
        </a:xfrm>
        <a:prstGeom prst="ellips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473468</xdr:colOff>
      <xdr:row>2</xdr:row>
      <xdr:rowOff>66674</xdr:rowOff>
    </xdr:from>
    <xdr:to>
      <xdr:col>6</xdr:col>
      <xdr:colOff>902093</xdr:colOff>
      <xdr:row>4</xdr:row>
      <xdr:rowOff>114299</xdr:rowOff>
    </xdr:to>
    <xdr:sp macro="" textlink="">
      <xdr:nvSpPr>
        <xdr:cNvPr id="25" name="Oval 24"/>
        <xdr:cNvSpPr/>
      </xdr:nvSpPr>
      <xdr:spPr>
        <a:xfrm>
          <a:off x="5855093" y="447674"/>
          <a:ext cx="428625" cy="428625"/>
        </a:xfrm>
        <a:prstGeom prst="ellips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479183</xdr:colOff>
      <xdr:row>9</xdr:row>
      <xdr:rowOff>114299</xdr:rowOff>
    </xdr:from>
    <xdr:to>
      <xdr:col>1</xdr:col>
      <xdr:colOff>1028700</xdr:colOff>
      <xdr:row>12</xdr:row>
      <xdr:rowOff>92316</xdr:rowOff>
    </xdr:to>
    <xdr:sp macro="" textlink="">
      <xdr:nvSpPr>
        <xdr:cNvPr id="26" name="Oval 25"/>
        <xdr:cNvSpPr/>
      </xdr:nvSpPr>
      <xdr:spPr>
        <a:xfrm>
          <a:off x="783983" y="1828799"/>
          <a:ext cx="549517" cy="54951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393458</xdr:colOff>
      <xdr:row>9</xdr:row>
      <xdr:rowOff>123824</xdr:rowOff>
    </xdr:from>
    <xdr:to>
      <xdr:col>7</xdr:col>
      <xdr:colOff>942975</xdr:colOff>
      <xdr:row>12</xdr:row>
      <xdr:rowOff>101841</xdr:rowOff>
    </xdr:to>
    <xdr:sp macro="" textlink="">
      <xdr:nvSpPr>
        <xdr:cNvPr id="27" name="Oval 26"/>
        <xdr:cNvSpPr/>
      </xdr:nvSpPr>
      <xdr:spPr>
        <a:xfrm>
          <a:off x="6737108" y="1838324"/>
          <a:ext cx="549517" cy="54951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542925</xdr:colOff>
      <xdr:row>2</xdr:row>
      <xdr:rowOff>141230</xdr:rowOff>
    </xdr:from>
    <xdr:to>
      <xdr:col>6</xdr:col>
      <xdr:colOff>847724</xdr:colOff>
      <xdr:row>4</xdr:row>
      <xdr:rowOff>65029</xdr:rowOff>
    </xdr:to>
    <xdr:pic>
      <xdr:nvPicPr>
        <xdr:cNvPr id="28" name="Picture 27"/>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rot="10800000" flipV="1">
          <a:off x="5924550" y="522230"/>
          <a:ext cx="304799" cy="304799"/>
        </a:xfrm>
        <a:prstGeom prst="rect">
          <a:avLst/>
        </a:prstGeom>
      </xdr:spPr>
    </xdr:pic>
    <xdr:clientData/>
  </xdr:twoCellAnchor>
  <xdr:twoCellAnchor editAs="oneCell">
    <xdr:from>
      <xdr:col>3</xdr:col>
      <xdr:colOff>912000</xdr:colOff>
      <xdr:row>2</xdr:row>
      <xdr:rowOff>117380</xdr:rowOff>
    </xdr:from>
    <xdr:to>
      <xdr:col>4</xdr:col>
      <xdr:colOff>228600</xdr:colOff>
      <xdr:row>4</xdr:row>
      <xdr:rowOff>24530</xdr:rowOff>
    </xdr:to>
    <xdr:pic>
      <xdr:nvPicPr>
        <xdr:cNvPr id="29" name="Picture 28"/>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rot="10800000" flipV="1">
          <a:off x="3236100" y="498380"/>
          <a:ext cx="288150" cy="288150"/>
        </a:xfrm>
        <a:prstGeom prst="rect">
          <a:avLst/>
        </a:prstGeom>
      </xdr:spPr>
    </xdr:pic>
    <xdr:clientData/>
  </xdr:twoCellAnchor>
  <xdr:twoCellAnchor editAs="oneCell">
    <xdr:from>
      <xdr:col>2</xdr:col>
      <xdr:colOff>500027</xdr:colOff>
      <xdr:row>2</xdr:row>
      <xdr:rowOff>122885</xdr:rowOff>
    </xdr:from>
    <xdr:to>
      <xdr:col>2</xdr:col>
      <xdr:colOff>790575</xdr:colOff>
      <xdr:row>4</xdr:row>
      <xdr:rowOff>32433</xdr:rowOff>
    </xdr:to>
    <xdr:pic>
      <xdr:nvPicPr>
        <xdr:cNvPr id="30" name="Picture 29"/>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rot="10800000" flipV="1">
          <a:off x="1871627" y="503885"/>
          <a:ext cx="290548" cy="290548"/>
        </a:xfrm>
        <a:prstGeom prst="rect">
          <a:avLst/>
        </a:prstGeom>
      </xdr:spPr>
    </xdr:pic>
    <xdr:clientData/>
  </xdr:twoCellAnchor>
  <xdr:twoCellAnchor editAs="oneCell">
    <xdr:from>
      <xdr:col>5</xdr:col>
      <xdr:colOff>269026</xdr:colOff>
      <xdr:row>2</xdr:row>
      <xdr:rowOff>145881</xdr:rowOff>
    </xdr:from>
    <xdr:to>
      <xdr:col>5</xdr:col>
      <xdr:colOff>552450</xdr:colOff>
      <xdr:row>4</xdr:row>
      <xdr:rowOff>48305</xdr:rowOff>
    </xdr:to>
    <xdr:pic>
      <xdr:nvPicPr>
        <xdr:cNvPr id="31" name="Picture 30"/>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rot="10800000" flipV="1">
          <a:off x="4574326" y="526881"/>
          <a:ext cx="283424" cy="283424"/>
        </a:xfrm>
        <a:prstGeom prst="rect">
          <a:avLst/>
        </a:prstGeom>
      </xdr:spPr>
    </xdr:pic>
    <xdr:clientData/>
  </xdr:twoCellAnchor>
  <xdr:twoCellAnchor editAs="oneCell">
    <xdr:from>
      <xdr:col>7</xdr:col>
      <xdr:colOff>447675</xdr:colOff>
      <xdr:row>10</xdr:row>
      <xdr:rowOff>38099</xdr:rowOff>
    </xdr:from>
    <xdr:to>
      <xdr:col>7</xdr:col>
      <xdr:colOff>819150</xdr:colOff>
      <xdr:row>12</xdr:row>
      <xdr:rowOff>28574</xdr:rowOff>
    </xdr:to>
    <xdr:pic>
      <xdr:nvPicPr>
        <xdr:cNvPr id="32" name="Picture 3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791325" y="1943099"/>
          <a:ext cx="371475" cy="371475"/>
        </a:xfrm>
        <a:prstGeom prst="rect">
          <a:avLst/>
        </a:prstGeom>
      </xdr:spPr>
    </xdr:pic>
    <xdr:clientData/>
  </xdr:twoCellAnchor>
  <xdr:twoCellAnchor editAs="oneCell">
    <xdr:from>
      <xdr:col>1</xdr:col>
      <xdr:colOff>561975</xdr:colOff>
      <xdr:row>9</xdr:row>
      <xdr:rowOff>190499</xdr:rowOff>
    </xdr:from>
    <xdr:to>
      <xdr:col>1</xdr:col>
      <xdr:colOff>952500</xdr:colOff>
      <xdr:row>12</xdr:row>
      <xdr:rowOff>9524</xdr:rowOff>
    </xdr:to>
    <xdr:pic>
      <xdr:nvPicPr>
        <xdr:cNvPr id="34" name="Picture 3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66775" y="1904999"/>
          <a:ext cx="390525" cy="390525"/>
        </a:xfrm>
        <a:prstGeom prst="rect">
          <a:avLst/>
        </a:prstGeom>
      </xdr:spPr>
    </xdr:pic>
    <xdr:clientData/>
  </xdr:twoCellAnchor>
  <xdr:twoCellAnchor>
    <xdr:from>
      <xdr:col>0</xdr:col>
      <xdr:colOff>200100</xdr:colOff>
      <xdr:row>3</xdr:row>
      <xdr:rowOff>95251</xdr:rowOff>
    </xdr:from>
    <xdr:to>
      <xdr:col>1</xdr:col>
      <xdr:colOff>828750</xdr:colOff>
      <xdr:row>5</xdr:row>
      <xdr:rowOff>1</xdr:rowOff>
    </xdr:to>
    <xdr:sp macro="" textlink="">
      <xdr:nvSpPr>
        <xdr:cNvPr id="35" name="TextBox 34"/>
        <xdr:cNvSpPr txBox="1"/>
      </xdr:nvSpPr>
      <xdr:spPr>
        <a:xfrm>
          <a:off x="200100" y="666751"/>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Total Qty</a:t>
          </a:r>
        </a:p>
      </xdr:txBody>
    </xdr:sp>
    <xdr:clientData/>
  </xdr:twoCellAnchor>
  <xdr:twoCellAnchor>
    <xdr:from>
      <xdr:col>2</xdr:col>
      <xdr:colOff>190575</xdr:colOff>
      <xdr:row>4</xdr:row>
      <xdr:rowOff>57151</xdr:rowOff>
    </xdr:from>
    <xdr:to>
      <xdr:col>3</xdr:col>
      <xdr:colOff>171525</xdr:colOff>
      <xdr:row>5</xdr:row>
      <xdr:rowOff>152401</xdr:rowOff>
    </xdr:to>
    <xdr:sp macro="" textlink="">
      <xdr:nvSpPr>
        <xdr:cNvPr id="36" name="TextBox 35"/>
        <xdr:cNvSpPr txBox="1"/>
      </xdr:nvSpPr>
      <xdr:spPr>
        <a:xfrm>
          <a:off x="1562175" y="819151"/>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 COGS</a:t>
          </a:r>
        </a:p>
      </xdr:txBody>
    </xdr:sp>
    <xdr:clientData/>
  </xdr:twoCellAnchor>
  <xdr:twoCellAnchor>
    <xdr:from>
      <xdr:col>3</xdr:col>
      <xdr:colOff>485775</xdr:colOff>
      <xdr:row>4</xdr:row>
      <xdr:rowOff>57151</xdr:rowOff>
    </xdr:from>
    <xdr:to>
      <xdr:col>4</xdr:col>
      <xdr:colOff>638175</xdr:colOff>
      <xdr:row>5</xdr:row>
      <xdr:rowOff>152401</xdr:rowOff>
    </xdr:to>
    <xdr:sp macro="" textlink="">
      <xdr:nvSpPr>
        <xdr:cNvPr id="37" name="TextBox 36"/>
        <xdr:cNvSpPr txBox="1"/>
      </xdr:nvSpPr>
      <xdr:spPr>
        <a:xfrm>
          <a:off x="2809875" y="819151"/>
          <a:ext cx="11239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 Revenue</a:t>
          </a:r>
        </a:p>
      </xdr:txBody>
    </xdr:sp>
    <xdr:clientData/>
  </xdr:twoCellAnchor>
  <xdr:twoCellAnchor>
    <xdr:from>
      <xdr:col>4</xdr:col>
      <xdr:colOff>962100</xdr:colOff>
      <xdr:row>4</xdr:row>
      <xdr:rowOff>57151</xdr:rowOff>
    </xdr:from>
    <xdr:to>
      <xdr:col>5</xdr:col>
      <xdr:colOff>885900</xdr:colOff>
      <xdr:row>5</xdr:row>
      <xdr:rowOff>152401</xdr:rowOff>
    </xdr:to>
    <xdr:sp macro="" textlink="">
      <xdr:nvSpPr>
        <xdr:cNvPr id="38" name="TextBox 37"/>
        <xdr:cNvSpPr txBox="1"/>
      </xdr:nvSpPr>
      <xdr:spPr>
        <a:xfrm>
          <a:off x="4257750" y="819151"/>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 Profit</a:t>
          </a:r>
        </a:p>
      </xdr:txBody>
    </xdr:sp>
    <xdr:clientData/>
  </xdr:twoCellAnchor>
  <xdr:twoCellAnchor>
    <xdr:from>
      <xdr:col>6</xdr:col>
      <xdr:colOff>114300</xdr:colOff>
      <xdr:row>4</xdr:row>
      <xdr:rowOff>57151</xdr:rowOff>
    </xdr:from>
    <xdr:to>
      <xdr:col>7</xdr:col>
      <xdr:colOff>295275</xdr:colOff>
      <xdr:row>5</xdr:row>
      <xdr:rowOff>152401</xdr:rowOff>
    </xdr:to>
    <xdr:sp macro="" textlink="">
      <xdr:nvSpPr>
        <xdr:cNvPr id="39" name="TextBox 38"/>
        <xdr:cNvSpPr txBox="1"/>
      </xdr:nvSpPr>
      <xdr:spPr>
        <a:xfrm>
          <a:off x="5495925" y="819151"/>
          <a:ext cx="11430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a:t>
          </a:r>
          <a:r>
            <a:rPr lang="en-US" sz="1100" b="1" baseline="0">
              <a:solidFill>
                <a:schemeClr val="tx1"/>
              </a:solidFill>
            </a:rPr>
            <a:t> Profit Margin</a:t>
          </a:r>
          <a:endParaRPr lang="en-US" sz="1100" b="1">
            <a:solidFill>
              <a:schemeClr val="tx1"/>
            </a:solidFill>
          </a:endParaRPr>
        </a:p>
      </xdr:txBody>
    </xdr:sp>
    <xdr:clientData/>
  </xdr:twoCellAnchor>
  <xdr:twoCellAnchor>
    <xdr:from>
      <xdr:col>7</xdr:col>
      <xdr:colOff>514350</xdr:colOff>
      <xdr:row>3</xdr:row>
      <xdr:rowOff>95251</xdr:rowOff>
    </xdr:from>
    <xdr:to>
      <xdr:col>8</xdr:col>
      <xdr:colOff>352424</xdr:colOff>
      <xdr:row>5</xdr:row>
      <xdr:rowOff>1</xdr:rowOff>
    </xdr:to>
    <xdr:sp macro="" textlink="">
      <xdr:nvSpPr>
        <xdr:cNvPr id="40" name="TextBox 39"/>
        <xdr:cNvSpPr txBox="1"/>
      </xdr:nvSpPr>
      <xdr:spPr>
        <a:xfrm>
          <a:off x="6858000" y="666751"/>
          <a:ext cx="1104899"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#Transactions</a:t>
          </a:r>
        </a:p>
      </xdr:txBody>
    </xdr:sp>
    <xdr:clientData/>
  </xdr:twoCellAnchor>
  <xdr:twoCellAnchor>
    <xdr:from>
      <xdr:col>2</xdr:col>
      <xdr:colOff>181050</xdr:colOff>
      <xdr:row>5</xdr:row>
      <xdr:rowOff>142876</xdr:rowOff>
    </xdr:from>
    <xdr:to>
      <xdr:col>3</xdr:col>
      <xdr:colOff>162000</xdr:colOff>
      <xdr:row>7</xdr:row>
      <xdr:rowOff>47626</xdr:rowOff>
    </xdr:to>
    <xdr:sp macro="" textlink="">
      <xdr:nvSpPr>
        <xdr:cNvPr id="41" name="TextBox 40"/>
        <xdr:cNvSpPr txBox="1"/>
      </xdr:nvSpPr>
      <xdr:spPr>
        <a:xfrm>
          <a:off x="1552650" y="1095376"/>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75000"/>
                  <a:lumOff val="25000"/>
                </a:schemeClr>
              </a:solidFill>
              <a:latin typeface="Arial" panose="020B0604020202020204" pitchFamily="34" charset="0"/>
              <a:cs typeface="Arial" panose="020B0604020202020204" pitchFamily="34" charset="0"/>
            </a:rPr>
            <a:t>$180.80 M</a:t>
          </a:r>
        </a:p>
      </xdr:txBody>
    </xdr:sp>
    <xdr:clientData/>
  </xdr:twoCellAnchor>
  <xdr:twoCellAnchor>
    <xdr:from>
      <xdr:col>3</xdr:col>
      <xdr:colOff>476250</xdr:colOff>
      <xdr:row>5</xdr:row>
      <xdr:rowOff>142876</xdr:rowOff>
    </xdr:from>
    <xdr:to>
      <xdr:col>4</xdr:col>
      <xdr:colOff>628650</xdr:colOff>
      <xdr:row>7</xdr:row>
      <xdr:rowOff>47626</xdr:rowOff>
    </xdr:to>
    <xdr:sp macro="" textlink="Analysis!D3">
      <xdr:nvSpPr>
        <xdr:cNvPr id="42" name="TextBox 41"/>
        <xdr:cNvSpPr txBox="1"/>
      </xdr:nvSpPr>
      <xdr:spPr>
        <a:xfrm>
          <a:off x="2800350" y="1095376"/>
          <a:ext cx="11239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7163B4-3922-45EA-A65B-C211DBD51D8B}" type="TxLink">
            <a:rPr lang="en-US" sz="1800" b="1" i="0" u="none" strike="noStrike">
              <a:solidFill>
                <a:schemeClr val="tx1">
                  <a:lumMod val="75000"/>
                  <a:lumOff val="25000"/>
                </a:schemeClr>
              </a:solidFill>
              <a:latin typeface="Arial" panose="020B0604020202020204" pitchFamily="34" charset="0"/>
              <a:cs typeface="Arial" panose="020B0604020202020204" pitchFamily="34" charset="0"/>
            </a:rPr>
            <a:pPr algn="ctr"/>
            <a:t>$307.09 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4</xdr:col>
      <xdr:colOff>952575</xdr:colOff>
      <xdr:row>5</xdr:row>
      <xdr:rowOff>142876</xdr:rowOff>
    </xdr:from>
    <xdr:to>
      <xdr:col>5</xdr:col>
      <xdr:colOff>876375</xdr:colOff>
      <xdr:row>7</xdr:row>
      <xdr:rowOff>47626</xdr:rowOff>
    </xdr:to>
    <xdr:sp macro="" textlink="Analysis!F3">
      <xdr:nvSpPr>
        <xdr:cNvPr id="43" name="TextBox 42"/>
        <xdr:cNvSpPr txBox="1"/>
      </xdr:nvSpPr>
      <xdr:spPr>
        <a:xfrm>
          <a:off x="4248225" y="1095376"/>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0B3F6F-A149-49D5-ABA2-8B34F853E34C}" type="TxLink">
            <a:rPr lang="en-US" sz="1800" b="1" i="0" u="none" strike="noStrike">
              <a:solidFill>
                <a:schemeClr val="tx1">
                  <a:lumMod val="75000"/>
                  <a:lumOff val="25000"/>
                </a:schemeClr>
              </a:solidFill>
              <a:latin typeface="Arial" panose="020B0604020202020204" pitchFamily="34" charset="0"/>
              <a:cs typeface="Arial" panose="020B0604020202020204" pitchFamily="34" charset="0"/>
            </a:rPr>
            <a:pPr algn="ctr"/>
            <a:t>$126.29 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6</xdr:col>
      <xdr:colOff>104775</xdr:colOff>
      <xdr:row>5</xdr:row>
      <xdr:rowOff>142876</xdr:rowOff>
    </xdr:from>
    <xdr:to>
      <xdr:col>7</xdr:col>
      <xdr:colOff>285750</xdr:colOff>
      <xdr:row>7</xdr:row>
      <xdr:rowOff>47626</xdr:rowOff>
    </xdr:to>
    <xdr:sp macro="" textlink="Analysis!E3">
      <xdr:nvSpPr>
        <xdr:cNvPr id="44" name="TextBox 43"/>
        <xdr:cNvSpPr txBox="1"/>
      </xdr:nvSpPr>
      <xdr:spPr>
        <a:xfrm>
          <a:off x="5486400" y="1095376"/>
          <a:ext cx="11430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7DCF44-54C9-4808-9CE3-D15F25B5F8DD}" type="TxLink">
            <a:rPr lang="en-US" sz="1800" b="1" i="0" u="none" strike="noStrike">
              <a:solidFill>
                <a:schemeClr val="tx1">
                  <a:lumMod val="75000"/>
                  <a:lumOff val="25000"/>
                </a:schemeClr>
              </a:solidFill>
              <a:latin typeface="Arial" panose="020B0604020202020204" pitchFamily="34" charset="0"/>
              <a:cs typeface="Arial" panose="020B0604020202020204" pitchFamily="34" charset="0"/>
            </a:rPr>
            <a:pPr algn="ctr"/>
            <a:t>41%</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0</xdr:col>
      <xdr:colOff>190575</xdr:colOff>
      <xdr:row>4</xdr:row>
      <xdr:rowOff>142876</xdr:rowOff>
    </xdr:from>
    <xdr:to>
      <xdr:col>1</xdr:col>
      <xdr:colOff>819225</xdr:colOff>
      <xdr:row>6</xdr:row>
      <xdr:rowOff>47626</xdr:rowOff>
    </xdr:to>
    <xdr:sp macro="" textlink="Analysis!H3">
      <xdr:nvSpPr>
        <xdr:cNvPr id="45" name="TextBox 44"/>
        <xdr:cNvSpPr txBox="1"/>
      </xdr:nvSpPr>
      <xdr:spPr>
        <a:xfrm>
          <a:off x="190575" y="904876"/>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5E198B-E4CC-4C91-B0F2-212B4AE86043}" type="TxLink">
            <a:rPr lang="en-US" sz="1800" b="1" i="0" u="none" strike="noStrike">
              <a:solidFill>
                <a:schemeClr val="bg1"/>
              </a:solidFill>
              <a:latin typeface="Arial" panose="020B0604020202020204" pitchFamily="34" charset="0"/>
              <a:cs typeface="Arial" panose="020B0604020202020204" pitchFamily="34" charset="0"/>
            </a:rPr>
            <a:pPr algn="ctr"/>
            <a:t>158</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7</xdr:col>
      <xdr:colOff>581100</xdr:colOff>
      <xdr:row>4</xdr:row>
      <xdr:rowOff>142876</xdr:rowOff>
    </xdr:from>
    <xdr:to>
      <xdr:col>8</xdr:col>
      <xdr:colOff>247725</xdr:colOff>
      <xdr:row>6</xdr:row>
      <xdr:rowOff>47626</xdr:rowOff>
    </xdr:to>
    <xdr:sp macro="" textlink="Analysis!B3">
      <xdr:nvSpPr>
        <xdr:cNvPr id="47" name="TextBox 46"/>
        <xdr:cNvSpPr txBox="1"/>
      </xdr:nvSpPr>
      <xdr:spPr>
        <a:xfrm>
          <a:off x="6924750" y="904876"/>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923D39B-63AD-42EA-AD49-C7E05A4E65F0}" type="TxLink">
            <a:rPr lang="en-US" sz="1800" b="1" i="0" u="none" strike="noStrike">
              <a:solidFill>
                <a:schemeClr val="bg1"/>
              </a:solidFill>
              <a:latin typeface="Calibri"/>
              <a:cs typeface="Calibri"/>
            </a:rPr>
            <a:pPr algn="ctr"/>
            <a:t>60.40 K</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8</xdr:col>
      <xdr:colOff>514351</xdr:colOff>
      <xdr:row>2</xdr:row>
      <xdr:rowOff>0</xdr:rowOff>
    </xdr:from>
    <xdr:to>
      <xdr:col>10</xdr:col>
      <xdr:colOff>771526</xdr:colOff>
      <xdr:row>12</xdr:row>
      <xdr:rowOff>183000</xdr:rowOff>
    </xdr:to>
    <xdr:sp macro="" textlink="">
      <xdr:nvSpPr>
        <xdr:cNvPr id="48" name="Rounded Rectangle 47"/>
        <xdr:cNvSpPr/>
      </xdr:nvSpPr>
      <xdr:spPr>
        <a:xfrm>
          <a:off x="8124826" y="381000"/>
          <a:ext cx="3257550" cy="2088000"/>
        </a:xfrm>
        <a:prstGeom prst="roundRect">
          <a:avLst>
            <a:gd name="adj" fmla="val 343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8</xdr:col>
          <xdr:colOff>600075</xdr:colOff>
          <xdr:row>2</xdr:row>
          <xdr:rowOff>123825</xdr:rowOff>
        </xdr:from>
        <xdr:to>
          <xdr:col>9</xdr:col>
          <xdr:colOff>285750</xdr:colOff>
          <xdr:row>3</xdr:row>
          <xdr:rowOff>180975</xdr:rowOff>
        </xdr:to>
        <xdr:sp macro="" textlink="">
          <xdr:nvSpPr>
            <xdr:cNvPr id="2049" name="Option Button 1"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1276350</xdr:colOff>
          <xdr:row>2</xdr:row>
          <xdr:rowOff>123825</xdr:rowOff>
        </xdr:from>
        <xdr:to>
          <xdr:col>9</xdr:col>
          <xdr:colOff>962025</xdr:colOff>
          <xdr:row>3</xdr:row>
          <xdr:rowOff>180975</xdr:rowOff>
        </xdr:to>
        <xdr:sp macro="" textlink="">
          <xdr:nvSpPr>
            <xdr:cNvPr id="2050" name="Option Button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590550</xdr:colOff>
          <xdr:row>2</xdr:row>
          <xdr:rowOff>123825</xdr:rowOff>
        </xdr:from>
        <xdr:to>
          <xdr:col>10</xdr:col>
          <xdr:colOff>19050</xdr:colOff>
          <xdr:row>3</xdr:row>
          <xdr:rowOff>180975</xdr:rowOff>
        </xdr:to>
        <xdr:sp macro="" textlink="">
          <xdr:nvSpPr>
            <xdr:cNvPr id="2051" name="Option Button 3" hidden="1">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8</xdr:col>
      <xdr:colOff>561976</xdr:colOff>
      <xdr:row>5</xdr:row>
      <xdr:rowOff>123824</xdr:rowOff>
    </xdr:from>
    <xdr:to>
      <xdr:col>10</xdr:col>
      <xdr:colOff>819151</xdr:colOff>
      <xdr:row>12</xdr:row>
      <xdr:rowOff>9525</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8</xdr:col>
      <xdr:colOff>581025</xdr:colOff>
      <xdr:row>10</xdr:row>
      <xdr:rowOff>161925</xdr:rowOff>
    </xdr:from>
    <xdr:to>
      <xdr:col>10</xdr:col>
      <xdr:colOff>600075</xdr:colOff>
      <xdr:row>13</xdr:row>
      <xdr:rowOff>0</xdr:rowOff>
    </xdr:to>
    <mc:AlternateContent xmlns:mc="http://schemas.openxmlformats.org/markup-compatibility/2006" xmlns:a14="http://schemas.microsoft.com/office/drawing/2010/main">
      <mc:Choice Requires="a14">
        <xdr:graphicFrame macro="">
          <xdr:nvGraphicFramePr>
            <xdr:cNvPr id="54"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191500" y="2066925"/>
              <a:ext cx="3019425" cy="40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590550</xdr:colOff>
      <xdr:row>3</xdr:row>
      <xdr:rowOff>142876</xdr:rowOff>
    </xdr:from>
    <xdr:to>
      <xdr:col>8</xdr:col>
      <xdr:colOff>1352550</xdr:colOff>
      <xdr:row>5</xdr:row>
      <xdr:rowOff>47626</xdr:rowOff>
    </xdr:to>
    <xdr:sp macro="" textlink="Analysis!B25">
      <xdr:nvSpPr>
        <xdr:cNvPr id="49" name="TextBox 48"/>
        <xdr:cNvSpPr txBox="1"/>
      </xdr:nvSpPr>
      <xdr:spPr>
        <a:xfrm>
          <a:off x="8201025" y="714376"/>
          <a:ext cx="7620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E4ECEDC-DF0C-4E53-BD6E-B4D787E18D21}" type="TxLink">
            <a:rPr lang="en-US" sz="1400" b="1" i="0" u="none" strike="noStrike">
              <a:solidFill>
                <a:srgbClr val="00B0EE"/>
              </a:solidFill>
              <a:latin typeface="Calibri"/>
              <a:cs typeface="Calibri"/>
            </a:rPr>
            <a:pPr algn="ctr"/>
            <a:t>93.9%</a:t>
          </a:fld>
          <a:endParaRPr lang="en-US" sz="1400" b="1">
            <a:solidFill>
              <a:srgbClr val="00B0EE"/>
            </a:solidFill>
            <a:latin typeface="Arial" panose="020B0604020202020204" pitchFamily="34" charset="0"/>
            <a:cs typeface="Arial" panose="020B0604020202020204" pitchFamily="34" charset="0"/>
          </a:endParaRPr>
        </a:p>
      </xdr:txBody>
    </xdr:sp>
    <xdr:clientData/>
  </xdr:twoCellAnchor>
  <xdr:twoCellAnchor>
    <xdr:from>
      <xdr:col>8</xdr:col>
      <xdr:colOff>628650</xdr:colOff>
      <xdr:row>4</xdr:row>
      <xdr:rowOff>57151</xdr:rowOff>
    </xdr:from>
    <xdr:to>
      <xdr:col>10</xdr:col>
      <xdr:colOff>600075</xdr:colOff>
      <xdr:row>6</xdr:row>
      <xdr:rowOff>85725</xdr:rowOff>
    </xdr:to>
    <xdr:sp macro="" textlink="Analysis!D24">
      <xdr:nvSpPr>
        <xdr:cNvPr id="50" name="TextBox 49"/>
        <xdr:cNvSpPr txBox="1"/>
      </xdr:nvSpPr>
      <xdr:spPr>
        <a:xfrm>
          <a:off x="8239125" y="819151"/>
          <a:ext cx="2971800" cy="409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5A8EDD1-2B33-4690-9DD5-02EF627273D7}" type="TxLink">
            <a:rPr lang="en-US" sz="1000" b="0" i="0" u="none" strike="noStrike">
              <a:solidFill>
                <a:schemeClr val="tx1">
                  <a:lumMod val="50000"/>
                  <a:lumOff val="50000"/>
                </a:schemeClr>
              </a:solidFill>
              <a:latin typeface="Calibri"/>
              <a:cs typeface="Calibri"/>
            </a:rPr>
            <a:pPr algn="l"/>
            <a:t> of #Transactions came from the highlighted years</a:t>
          </a:fld>
          <a:endParaRPr lang="en-US" sz="1000" b="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8</xdr:col>
      <xdr:colOff>676275</xdr:colOff>
      <xdr:row>5</xdr:row>
      <xdr:rowOff>76200</xdr:rowOff>
    </xdr:from>
    <xdr:to>
      <xdr:col>9</xdr:col>
      <xdr:colOff>247650</xdr:colOff>
      <xdr:row>7</xdr:row>
      <xdr:rowOff>19049</xdr:rowOff>
    </xdr:to>
    <xdr:sp macro="" textlink="Analysis!D17">
      <xdr:nvSpPr>
        <xdr:cNvPr id="51" name="TextBox 50"/>
        <xdr:cNvSpPr txBox="1"/>
      </xdr:nvSpPr>
      <xdr:spPr>
        <a:xfrm>
          <a:off x="8286750" y="1028700"/>
          <a:ext cx="942975"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600C5A8-FD0E-46BD-85AB-4BAAC3BA8E9F}" type="TxLink">
            <a:rPr lang="en-US" sz="1000" b="1" i="0" u="none" strike="noStrike">
              <a:solidFill>
                <a:schemeClr val="tx1">
                  <a:lumMod val="65000"/>
                  <a:lumOff val="35000"/>
                </a:schemeClr>
              </a:solidFill>
              <a:latin typeface="Calibri"/>
              <a:ea typeface="+mn-ea"/>
              <a:cs typeface="Calibri"/>
            </a:rPr>
            <a:pPr marL="0" indent="0" algn="l"/>
            <a:t> 15,100 </a:t>
          </a:fld>
          <a:endParaRPr lang="en-US" sz="1000" b="1" i="0" u="none" strike="noStrike">
            <a:solidFill>
              <a:schemeClr val="tx1">
                <a:lumMod val="65000"/>
                <a:lumOff val="35000"/>
              </a:schemeClr>
            </a:solidFill>
            <a:latin typeface="Calibri"/>
            <a:ea typeface="+mn-ea"/>
            <a:cs typeface="Calibri"/>
          </a:endParaRPr>
        </a:p>
      </xdr:txBody>
    </xdr:sp>
    <xdr:clientData/>
  </xdr:twoCellAnchor>
  <xdr:twoCellAnchor>
    <xdr:from>
      <xdr:col>9</xdr:col>
      <xdr:colOff>19050</xdr:colOff>
      <xdr:row>5</xdr:row>
      <xdr:rowOff>28576</xdr:rowOff>
    </xdr:from>
    <xdr:to>
      <xdr:col>9</xdr:col>
      <xdr:colOff>1314450</xdr:colOff>
      <xdr:row>7</xdr:row>
      <xdr:rowOff>57150</xdr:rowOff>
    </xdr:to>
    <xdr:sp macro="" textlink="Analysis!D16">
      <xdr:nvSpPr>
        <xdr:cNvPr id="53" name="TextBox 52"/>
        <xdr:cNvSpPr txBox="1"/>
      </xdr:nvSpPr>
      <xdr:spPr>
        <a:xfrm>
          <a:off x="9001125" y="981076"/>
          <a:ext cx="1295400" cy="409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EC85946-3F74-4890-BFDB-9576E501943C}" type="TxLink">
            <a:rPr lang="en-US" sz="1000" b="0" i="0" u="none" strike="noStrike">
              <a:solidFill>
                <a:schemeClr val="tx1">
                  <a:lumMod val="50000"/>
                  <a:lumOff val="50000"/>
                </a:schemeClr>
              </a:solidFill>
              <a:latin typeface="Calibri"/>
              <a:cs typeface="Calibri"/>
            </a:rPr>
            <a:pPr algn="l"/>
            <a:t>Average #Transactions</a:t>
          </a:fld>
          <a:endParaRPr lang="en-US" sz="1000" b="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3</xdr:col>
      <xdr:colOff>664845</xdr:colOff>
      <xdr:row>7</xdr:row>
      <xdr:rowOff>180975</xdr:rowOff>
    </xdr:from>
    <xdr:to>
      <xdr:col>4</xdr:col>
      <xdr:colOff>466725</xdr:colOff>
      <xdr:row>9</xdr:row>
      <xdr:rowOff>66675</xdr:rowOff>
    </xdr:to>
    <xdr:sp macro="" textlink="">
      <xdr:nvSpPr>
        <xdr:cNvPr id="55" name="Rounded Rectangle 54"/>
        <xdr:cNvSpPr/>
      </xdr:nvSpPr>
      <xdr:spPr>
        <a:xfrm>
          <a:off x="2988945" y="1514475"/>
          <a:ext cx="773430" cy="266700"/>
        </a:xfrm>
        <a:prstGeom prst="roundRect">
          <a:avLst>
            <a:gd name="adj" fmla="val 3438"/>
          </a:avLst>
        </a:prstGeom>
        <a:solidFill>
          <a:schemeClr val="bg1">
            <a:lumMod val="95000"/>
          </a:schemeClr>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255270</xdr:colOff>
      <xdr:row>7</xdr:row>
      <xdr:rowOff>180975</xdr:rowOff>
    </xdr:from>
    <xdr:to>
      <xdr:col>3</xdr:col>
      <xdr:colOff>76200</xdr:colOff>
      <xdr:row>9</xdr:row>
      <xdr:rowOff>66675</xdr:rowOff>
    </xdr:to>
    <xdr:sp macro="" textlink="">
      <xdr:nvSpPr>
        <xdr:cNvPr id="59" name="Rounded Rectangle 58"/>
        <xdr:cNvSpPr/>
      </xdr:nvSpPr>
      <xdr:spPr>
        <a:xfrm>
          <a:off x="1626870" y="1514475"/>
          <a:ext cx="773430" cy="266700"/>
        </a:xfrm>
        <a:prstGeom prst="roundRect">
          <a:avLst>
            <a:gd name="adj" fmla="val 3438"/>
          </a:avLst>
        </a:prstGeom>
        <a:solidFill>
          <a:schemeClr val="bg1">
            <a:lumMod val="95000"/>
          </a:schemeClr>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312420</xdr:colOff>
      <xdr:row>7</xdr:row>
      <xdr:rowOff>180975</xdr:rowOff>
    </xdr:from>
    <xdr:to>
      <xdr:col>7</xdr:col>
      <xdr:colOff>123825</xdr:colOff>
      <xdr:row>9</xdr:row>
      <xdr:rowOff>66675</xdr:rowOff>
    </xdr:to>
    <xdr:sp macro="" textlink="">
      <xdr:nvSpPr>
        <xdr:cNvPr id="62" name="Rounded Rectangle 61"/>
        <xdr:cNvSpPr/>
      </xdr:nvSpPr>
      <xdr:spPr>
        <a:xfrm>
          <a:off x="5694045" y="1514475"/>
          <a:ext cx="773430" cy="266700"/>
        </a:xfrm>
        <a:prstGeom prst="roundRect">
          <a:avLst>
            <a:gd name="adj" fmla="val 3438"/>
          </a:avLst>
        </a:prstGeom>
        <a:solidFill>
          <a:schemeClr val="bg1">
            <a:lumMod val="95000"/>
          </a:schemeClr>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26670</xdr:colOff>
      <xdr:row>7</xdr:row>
      <xdr:rowOff>180975</xdr:rowOff>
    </xdr:from>
    <xdr:to>
      <xdr:col>5</xdr:col>
      <xdr:colOff>800100</xdr:colOff>
      <xdr:row>9</xdr:row>
      <xdr:rowOff>66675</xdr:rowOff>
    </xdr:to>
    <xdr:sp macro="" textlink="">
      <xdr:nvSpPr>
        <xdr:cNvPr id="63" name="Rounded Rectangle 62"/>
        <xdr:cNvSpPr/>
      </xdr:nvSpPr>
      <xdr:spPr>
        <a:xfrm>
          <a:off x="4331970" y="1514475"/>
          <a:ext cx="773430" cy="266700"/>
        </a:xfrm>
        <a:prstGeom prst="roundRect">
          <a:avLst>
            <a:gd name="adj" fmla="val 3438"/>
          </a:avLst>
        </a:prstGeom>
        <a:solidFill>
          <a:schemeClr val="bg1">
            <a:lumMod val="95000"/>
          </a:schemeClr>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28575</xdr:colOff>
      <xdr:row>7</xdr:row>
      <xdr:rowOff>171451</xdr:rowOff>
    </xdr:from>
    <xdr:to>
      <xdr:col>5</xdr:col>
      <xdr:colOff>809625</xdr:colOff>
      <xdr:row>9</xdr:row>
      <xdr:rowOff>76201</xdr:rowOff>
    </xdr:to>
    <xdr:sp macro="" textlink="Analysis!Z9">
      <xdr:nvSpPr>
        <xdr:cNvPr id="65" name="TextBox 64"/>
        <xdr:cNvSpPr txBox="1"/>
      </xdr:nvSpPr>
      <xdr:spPr>
        <a:xfrm>
          <a:off x="4333875" y="1504951"/>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615762C-B953-4C73-8D10-6FA5ADBD028C}" type="TxLink">
            <a:rPr lang="en-US" sz="1100" b="0" i="0" u="none" strike="noStrike">
              <a:solidFill>
                <a:srgbClr val="000000"/>
              </a:solidFill>
              <a:latin typeface="Calibri"/>
              <a:cs typeface="Calibri"/>
            </a:rPr>
            <a:pPr algn="ctr"/>
            <a:t>0.00%</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2</xdr:col>
      <xdr:colOff>257175</xdr:colOff>
      <xdr:row>7</xdr:row>
      <xdr:rowOff>171451</xdr:rowOff>
    </xdr:from>
    <xdr:to>
      <xdr:col>3</xdr:col>
      <xdr:colOff>85725</xdr:colOff>
      <xdr:row>9</xdr:row>
      <xdr:rowOff>76201</xdr:rowOff>
    </xdr:to>
    <xdr:sp macro="" textlink="Analysis!Z19">
      <xdr:nvSpPr>
        <xdr:cNvPr id="68" name="TextBox 67"/>
        <xdr:cNvSpPr txBox="1"/>
      </xdr:nvSpPr>
      <xdr:spPr>
        <a:xfrm>
          <a:off x="1628775" y="1504951"/>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FB2D45-DA19-4F35-ABA4-3CF14F83955C}" type="TxLink">
            <a:rPr lang="en-US" sz="1100" b="0" i="0" u="none" strike="noStrike">
              <a:solidFill>
                <a:srgbClr val="000000"/>
              </a:solidFill>
              <a:latin typeface="Calibri"/>
              <a:cs typeface="Calibri"/>
            </a:rPr>
            <a:pPr algn="ctr"/>
            <a:t>0.00%</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6</xdr:col>
      <xdr:colOff>304800</xdr:colOff>
      <xdr:row>7</xdr:row>
      <xdr:rowOff>171451</xdr:rowOff>
    </xdr:from>
    <xdr:to>
      <xdr:col>7</xdr:col>
      <xdr:colOff>123825</xdr:colOff>
      <xdr:row>9</xdr:row>
      <xdr:rowOff>76201</xdr:rowOff>
    </xdr:to>
    <xdr:sp macro="" textlink="Analysis!Z24">
      <xdr:nvSpPr>
        <xdr:cNvPr id="69" name="TextBox 68"/>
        <xdr:cNvSpPr txBox="1"/>
      </xdr:nvSpPr>
      <xdr:spPr>
        <a:xfrm>
          <a:off x="5686425" y="1504951"/>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A79C9-BB65-4274-9E4A-42EECB4C0958}" type="TxLink">
            <a:rPr lang="en-US" sz="1100" b="0" i="0" u="none" strike="noStrike">
              <a:solidFill>
                <a:srgbClr val="000000"/>
              </a:solidFill>
              <a:latin typeface="Calibri"/>
              <a:cs typeface="Calibri"/>
            </a:rPr>
            <a:pPr algn="ctr"/>
            <a:t>0.00%</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0</xdr:col>
      <xdr:colOff>238125</xdr:colOff>
      <xdr:row>6</xdr:row>
      <xdr:rowOff>104776</xdr:rowOff>
    </xdr:from>
    <xdr:to>
      <xdr:col>1</xdr:col>
      <xdr:colOff>714375</xdr:colOff>
      <xdr:row>8</xdr:row>
      <xdr:rowOff>9526</xdr:rowOff>
    </xdr:to>
    <xdr:sp macro="" textlink="Analysis!Z29">
      <xdr:nvSpPr>
        <xdr:cNvPr id="70" name="TextBox 69"/>
        <xdr:cNvSpPr txBox="1"/>
      </xdr:nvSpPr>
      <xdr:spPr>
        <a:xfrm>
          <a:off x="238125" y="1247776"/>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686EFB-E065-4D62-AAD2-DFF173AEED44}" type="TxLink">
            <a:rPr lang="en-US" sz="1100" b="0" i="0" u="none" strike="noStrike">
              <a:solidFill>
                <a:schemeClr val="bg1"/>
              </a:solidFill>
              <a:latin typeface="Calibri"/>
              <a:cs typeface="Calibri"/>
            </a:rPr>
            <a:pPr algn="ctr"/>
            <a:t>0.00%</a:t>
          </a:fld>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190499</xdr:colOff>
      <xdr:row>13</xdr:row>
      <xdr:rowOff>95250</xdr:rowOff>
    </xdr:from>
    <xdr:to>
      <xdr:col>5</xdr:col>
      <xdr:colOff>771525</xdr:colOff>
      <xdr:row>22</xdr:row>
      <xdr:rowOff>114300</xdr:rowOff>
    </xdr:to>
    <xdr:sp macro="" textlink="">
      <xdr:nvSpPr>
        <xdr:cNvPr id="60" name="Rounded Rectangle 59"/>
        <xdr:cNvSpPr/>
      </xdr:nvSpPr>
      <xdr:spPr>
        <a:xfrm>
          <a:off x="190499" y="2571750"/>
          <a:ext cx="4886326" cy="1733550"/>
        </a:xfrm>
        <a:prstGeom prst="roundRect">
          <a:avLst>
            <a:gd name="adj" fmla="val 343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209550</xdr:colOff>
      <xdr:row>13</xdr:row>
      <xdr:rowOff>180975</xdr:rowOff>
    </xdr:from>
    <xdr:to>
      <xdr:col>5</xdr:col>
      <xdr:colOff>628650</xdr:colOff>
      <xdr:row>22</xdr:row>
      <xdr:rowOff>38100</xdr:rowOff>
    </xdr:to>
    <xdr:graphicFrame macro="">
      <xdr:nvGraphicFramePr>
        <xdr:cNvPr id="5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207646</xdr:colOff>
      <xdr:row>13</xdr:row>
      <xdr:rowOff>161925</xdr:rowOff>
    </xdr:from>
    <xdr:to>
      <xdr:col>1</xdr:col>
      <xdr:colOff>466726</xdr:colOff>
      <xdr:row>14</xdr:row>
      <xdr:rowOff>180975</xdr:rowOff>
    </xdr:to>
    <xdr:sp macro="" textlink="">
      <xdr:nvSpPr>
        <xdr:cNvPr id="64" name="Rounded Rectangle 63"/>
        <xdr:cNvSpPr/>
      </xdr:nvSpPr>
      <xdr:spPr>
        <a:xfrm>
          <a:off x="207646" y="2638425"/>
          <a:ext cx="563880" cy="209550"/>
        </a:xfrm>
        <a:prstGeom prst="roundRect">
          <a:avLst>
            <a:gd name="adj" fmla="val 3438"/>
          </a:avLst>
        </a:prstGeom>
        <a:solidFill>
          <a:srgbClr val="00B0EE"/>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657225</xdr:colOff>
      <xdr:row>7</xdr:row>
      <xdr:rowOff>171451</xdr:rowOff>
    </xdr:from>
    <xdr:to>
      <xdr:col>4</xdr:col>
      <xdr:colOff>466725</xdr:colOff>
      <xdr:row>9</xdr:row>
      <xdr:rowOff>76201</xdr:rowOff>
    </xdr:to>
    <xdr:sp macro="" textlink="Analysis!Z14">
      <xdr:nvSpPr>
        <xdr:cNvPr id="67" name="TextBox 66"/>
        <xdr:cNvSpPr txBox="1"/>
      </xdr:nvSpPr>
      <xdr:spPr>
        <a:xfrm>
          <a:off x="2981325" y="1504951"/>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852671-E89F-4C88-AD0D-C3114854416F}" type="TxLink">
            <a:rPr lang="en-US" sz="1100" b="0" i="0" u="none" strike="noStrike">
              <a:solidFill>
                <a:srgbClr val="000000"/>
              </a:solidFill>
              <a:latin typeface="Calibri"/>
              <a:cs typeface="Calibri"/>
            </a:rPr>
            <a:pPr algn="ctr"/>
            <a:t>0.00%</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0</xdr:col>
      <xdr:colOff>171450</xdr:colOff>
      <xdr:row>13</xdr:row>
      <xdr:rowOff>123826</xdr:rowOff>
    </xdr:from>
    <xdr:to>
      <xdr:col>1</xdr:col>
      <xdr:colOff>514350</xdr:colOff>
      <xdr:row>15</xdr:row>
      <xdr:rowOff>28576</xdr:rowOff>
    </xdr:to>
    <xdr:sp macro="" textlink=" 'Analysis 1'!F7">
      <xdr:nvSpPr>
        <xdr:cNvPr id="56" name="TextBox 55"/>
        <xdr:cNvSpPr txBox="1"/>
      </xdr:nvSpPr>
      <xdr:spPr>
        <a:xfrm>
          <a:off x="171450" y="2600326"/>
          <a:ext cx="6477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7ACCEC-52C5-483D-BF4D-E125D290670B}" type="TxLink">
            <a:rPr lang="en-US" sz="1100" b="0" i="0" u="none" strike="noStrike">
              <a:solidFill>
                <a:srgbClr val="000000"/>
              </a:solidFill>
              <a:latin typeface="Calibri"/>
              <a:cs typeface="Calibri"/>
            </a:rPr>
            <a:pPr algn="ctr"/>
            <a:t>In 2005</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1</xdr:col>
      <xdr:colOff>521971</xdr:colOff>
      <xdr:row>13</xdr:row>
      <xdr:rowOff>161926</xdr:rowOff>
    </xdr:from>
    <xdr:to>
      <xdr:col>1</xdr:col>
      <xdr:colOff>933450</xdr:colOff>
      <xdr:row>14</xdr:row>
      <xdr:rowOff>171450</xdr:rowOff>
    </xdr:to>
    <xdr:sp macro="" textlink="">
      <xdr:nvSpPr>
        <xdr:cNvPr id="71" name="Rounded Rectangle 70"/>
        <xdr:cNvSpPr/>
      </xdr:nvSpPr>
      <xdr:spPr>
        <a:xfrm>
          <a:off x="826771" y="2638426"/>
          <a:ext cx="411479" cy="200024"/>
        </a:xfrm>
        <a:prstGeom prst="roundRect">
          <a:avLst>
            <a:gd name="adj" fmla="val 3438"/>
          </a:avLst>
        </a:prstGeom>
        <a:solidFill>
          <a:schemeClr val="bg2"/>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390525</xdr:colOff>
      <xdr:row>13</xdr:row>
      <xdr:rowOff>123826</xdr:rowOff>
    </xdr:from>
    <xdr:to>
      <xdr:col>1</xdr:col>
      <xdr:colOff>1038225</xdr:colOff>
      <xdr:row>15</xdr:row>
      <xdr:rowOff>28576</xdr:rowOff>
    </xdr:to>
    <xdr:sp macro="" textlink="'Analysis 1'!G3">
      <xdr:nvSpPr>
        <xdr:cNvPr id="72" name="TextBox 71"/>
        <xdr:cNvSpPr txBox="1"/>
      </xdr:nvSpPr>
      <xdr:spPr>
        <a:xfrm>
          <a:off x="695325" y="2600326"/>
          <a:ext cx="6477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A33B1B-2FEB-4BE2-AB33-CE07B4F812CB}" type="TxLink">
            <a:rPr lang="en-US" sz="1100" b="0" i="0" u="none" strike="noStrike">
              <a:solidFill>
                <a:srgbClr val="000000"/>
              </a:solidFill>
              <a:latin typeface="Calibri"/>
              <a:cs typeface="Calibri"/>
            </a:rPr>
            <a:pPr algn="ctr"/>
            <a:t>May</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1</xdr:col>
      <xdr:colOff>988696</xdr:colOff>
      <xdr:row>13</xdr:row>
      <xdr:rowOff>171450</xdr:rowOff>
    </xdr:from>
    <xdr:to>
      <xdr:col>2</xdr:col>
      <xdr:colOff>333376</xdr:colOff>
      <xdr:row>14</xdr:row>
      <xdr:rowOff>182118</xdr:rowOff>
    </xdr:to>
    <xdr:sp macro="" textlink="">
      <xdr:nvSpPr>
        <xdr:cNvPr id="73" name="Rounded Rectangle 72"/>
        <xdr:cNvSpPr/>
      </xdr:nvSpPr>
      <xdr:spPr>
        <a:xfrm>
          <a:off x="1293496" y="2647950"/>
          <a:ext cx="411480" cy="201168"/>
        </a:xfrm>
        <a:prstGeom prst="roundRect">
          <a:avLst>
            <a:gd name="adj" fmla="val 3438"/>
          </a:avLst>
        </a:prstGeom>
        <a:solidFill>
          <a:schemeClr val="bg2"/>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923925</xdr:colOff>
      <xdr:row>13</xdr:row>
      <xdr:rowOff>133351</xdr:rowOff>
    </xdr:from>
    <xdr:to>
      <xdr:col>2</xdr:col>
      <xdr:colOff>371475</xdr:colOff>
      <xdr:row>15</xdr:row>
      <xdr:rowOff>38101</xdr:rowOff>
    </xdr:to>
    <xdr:sp macro="" textlink="'Analysis 1'!G4">
      <xdr:nvSpPr>
        <xdr:cNvPr id="74" name="TextBox 73"/>
        <xdr:cNvSpPr txBox="1"/>
      </xdr:nvSpPr>
      <xdr:spPr>
        <a:xfrm>
          <a:off x="1228725" y="2609851"/>
          <a:ext cx="5143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97AB62-4BB8-42C8-B8E3-B2DA4E2A4AF8}" type="TxLink">
            <a:rPr lang="en-US" sz="1100" b="0" i="0" u="none" strike="noStrike">
              <a:solidFill>
                <a:srgbClr val="000000"/>
              </a:solidFill>
              <a:latin typeface="Calibri"/>
              <a:cs typeface="Calibri"/>
            </a:rPr>
            <a:pPr algn="ctr"/>
            <a:t>Jun</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2</xdr:col>
      <xdr:colOff>721996</xdr:colOff>
      <xdr:row>13</xdr:row>
      <xdr:rowOff>180975</xdr:rowOff>
    </xdr:from>
    <xdr:to>
      <xdr:col>3</xdr:col>
      <xdr:colOff>180976</xdr:colOff>
      <xdr:row>15</xdr:row>
      <xdr:rowOff>1143</xdr:rowOff>
    </xdr:to>
    <xdr:sp macro="" textlink="">
      <xdr:nvSpPr>
        <xdr:cNvPr id="75" name="Rounded Rectangle 74"/>
        <xdr:cNvSpPr/>
      </xdr:nvSpPr>
      <xdr:spPr>
        <a:xfrm>
          <a:off x="2093596" y="2657475"/>
          <a:ext cx="411480" cy="201168"/>
        </a:xfrm>
        <a:prstGeom prst="roundRect">
          <a:avLst>
            <a:gd name="adj" fmla="val 3438"/>
          </a:avLst>
        </a:prstGeom>
        <a:solidFill>
          <a:schemeClr val="bg2"/>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685800</xdr:colOff>
      <xdr:row>13</xdr:row>
      <xdr:rowOff>180976</xdr:rowOff>
    </xdr:from>
    <xdr:to>
      <xdr:col>3</xdr:col>
      <xdr:colOff>133350</xdr:colOff>
      <xdr:row>15</xdr:row>
      <xdr:rowOff>9525</xdr:rowOff>
    </xdr:to>
    <xdr:sp macro="" textlink="'Analysis 1'!G5">
      <xdr:nvSpPr>
        <xdr:cNvPr id="76" name="TextBox 75"/>
        <xdr:cNvSpPr txBox="1"/>
      </xdr:nvSpPr>
      <xdr:spPr>
        <a:xfrm>
          <a:off x="2057400" y="2657476"/>
          <a:ext cx="400050"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23A664-43CB-4947-98EF-B5707C420616}" type="TxLink">
            <a:rPr lang="en-US" sz="1100" b="0" i="0" u="none" strike="noStrike">
              <a:solidFill>
                <a:srgbClr val="000000"/>
              </a:solidFill>
              <a:latin typeface="Calibri"/>
              <a:cs typeface="Calibri"/>
            </a:rPr>
            <a:pPr algn="ctr"/>
            <a:t>Dec</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2</xdr:col>
      <xdr:colOff>369571</xdr:colOff>
      <xdr:row>13</xdr:row>
      <xdr:rowOff>180976</xdr:rowOff>
    </xdr:from>
    <xdr:to>
      <xdr:col>2</xdr:col>
      <xdr:colOff>657225</xdr:colOff>
      <xdr:row>15</xdr:row>
      <xdr:rowOff>1144</xdr:rowOff>
    </xdr:to>
    <xdr:sp macro="" textlink="">
      <xdr:nvSpPr>
        <xdr:cNvPr id="77" name="Rounded Rectangle 76"/>
        <xdr:cNvSpPr/>
      </xdr:nvSpPr>
      <xdr:spPr>
        <a:xfrm>
          <a:off x="1741171" y="2657476"/>
          <a:ext cx="287654" cy="201168"/>
        </a:xfrm>
        <a:prstGeom prst="roundRect">
          <a:avLst>
            <a:gd name="adj" fmla="val 3438"/>
          </a:avLst>
        </a:prstGeom>
        <a:solidFill>
          <a:schemeClr val="bg2"/>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352425</xdr:colOff>
      <xdr:row>13</xdr:row>
      <xdr:rowOff>142876</xdr:rowOff>
    </xdr:from>
    <xdr:to>
      <xdr:col>2</xdr:col>
      <xdr:colOff>666750</xdr:colOff>
      <xdr:row>15</xdr:row>
      <xdr:rowOff>9526</xdr:rowOff>
    </xdr:to>
    <xdr:sp macro="" textlink="">
      <xdr:nvSpPr>
        <xdr:cNvPr id="78" name="TextBox 77"/>
        <xdr:cNvSpPr txBox="1"/>
      </xdr:nvSpPr>
      <xdr:spPr>
        <a:xfrm>
          <a:off x="1724025" y="2619376"/>
          <a:ext cx="3143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Calibri"/>
              <a:cs typeface="Calibri"/>
            </a:rPr>
            <a:t>&amp;</a:t>
          </a:r>
        </a:p>
      </xdr:txBody>
    </xdr:sp>
    <xdr:clientData/>
  </xdr:twoCellAnchor>
  <xdr:twoCellAnchor>
    <xdr:from>
      <xdr:col>3</xdr:col>
      <xdr:colOff>133351</xdr:colOff>
      <xdr:row>13</xdr:row>
      <xdr:rowOff>142876</xdr:rowOff>
    </xdr:from>
    <xdr:to>
      <xdr:col>4</xdr:col>
      <xdr:colOff>695325</xdr:colOff>
      <xdr:row>15</xdr:row>
      <xdr:rowOff>38100</xdr:rowOff>
    </xdr:to>
    <xdr:sp macro="" textlink="">
      <xdr:nvSpPr>
        <xdr:cNvPr id="79" name="TextBox 78"/>
        <xdr:cNvSpPr txBox="1"/>
      </xdr:nvSpPr>
      <xdr:spPr>
        <a:xfrm>
          <a:off x="2457451" y="2619376"/>
          <a:ext cx="1533524" cy="27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a:solidFill>
                <a:srgbClr val="000000"/>
              </a:solidFill>
              <a:latin typeface="Calibri"/>
              <a:cs typeface="Calibri"/>
            </a:rPr>
            <a:t>collectively</a:t>
          </a:r>
          <a:r>
            <a:rPr lang="en-US" sz="1000" b="0" i="0" u="none" strike="noStrike" baseline="0">
              <a:solidFill>
                <a:srgbClr val="000000"/>
              </a:solidFill>
              <a:latin typeface="Calibri"/>
              <a:cs typeface="Calibri"/>
            </a:rPr>
            <a:t> accounted for</a:t>
          </a:r>
          <a:endParaRPr lang="en-US" sz="1000" b="0" i="0" u="none" strike="noStrike">
            <a:solidFill>
              <a:srgbClr val="000000"/>
            </a:solidFill>
            <a:latin typeface="Calibri"/>
            <a:cs typeface="Calibri"/>
          </a:endParaRPr>
        </a:p>
      </xdr:txBody>
    </xdr:sp>
    <xdr:clientData/>
  </xdr:twoCellAnchor>
  <xdr:twoCellAnchor>
    <xdr:from>
      <xdr:col>4</xdr:col>
      <xdr:colOff>447675</xdr:colOff>
      <xdr:row>13</xdr:row>
      <xdr:rowOff>152401</xdr:rowOff>
    </xdr:from>
    <xdr:to>
      <xdr:col>5</xdr:col>
      <xdr:colOff>123825</xdr:colOff>
      <xdr:row>15</xdr:row>
      <xdr:rowOff>57151</xdr:rowOff>
    </xdr:to>
    <xdr:sp macro="" textlink="'Analysis 1'!G7">
      <xdr:nvSpPr>
        <xdr:cNvPr id="80" name="TextBox 79"/>
        <xdr:cNvSpPr txBox="1"/>
      </xdr:nvSpPr>
      <xdr:spPr>
        <a:xfrm>
          <a:off x="3743325" y="2628901"/>
          <a:ext cx="6858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321850-69F7-4A09-BBE6-6CA5389AFFCF}" type="TxLink">
            <a:rPr lang="en-US" sz="1100" b="1" i="0" u="none" strike="noStrike">
              <a:solidFill>
                <a:srgbClr val="00B0EE"/>
              </a:solidFill>
              <a:latin typeface="Calibri"/>
              <a:cs typeface="Calibri"/>
            </a:rPr>
            <a:pPr algn="ctr"/>
            <a:t>31.9%</a:t>
          </a:fld>
          <a:endParaRPr lang="en-US" sz="1100" b="1">
            <a:solidFill>
              <a:srgbClr val="00B0EE"/>
            </a:solidFill>
            <a:latin typeface="Arial" panose="020B0604020202020204" pitchFamily="34" charset="0"/>
            <a:cs typeface="Arial" panose="020B0604020202020204" pitchFamily="34" charset="0"/>
          </a:endParaRPr>
        </a:p>
      </xdr:txBody>
    </xdr:sp>
    <xdr:clientData/>
  </xdr:twoCellAnchor>
  <xdr:twoCellAnchor>
    <xdr:from>
      <xdr:col>4</xdr:col>
      <xdr:colOff>914400</xdr:colOff>
      <xdr:row>13</xdr:row>
      <xdr:rowOff>152401</xdr:rowOff>
    </xdr:from>
    <xdr:to>
      <xdr:col>5</xdr:col>
      <xdr:colOff>866775</xdr:colOff>
      <xdr:row>15</xdr:row>
      <xdr:rowOff>47625</xdr:rowOff>
    </xdr:to>
    <xdr:sp macro="" textlink="">
      <xdr:nvSpPr>
        <xdr:cNvPr id="81" name="TextBox 80"/>
        <xdr:cNvSpPr txBox="1"/>
      </xdr:nvSpPr>
      <xdr:spPr>
        <a:xfrm>
          <a:off x="4210050" y="2628901"/>
          <a:ext cx="962025" cy="27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a:solidFill>
                <a:srgbClr val="000000"/>
              </a:solidFill>
              <a:latin typeface="Calibri"/>
              <a:cs typeface="Calibri"/>
            </a:rPr>
            <a:t>of total</a:t>
          </a:r>
          <a:r>
            <a:rPr lang="en-US" sz="10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Profit</a:t>
          </a:r>
          <a:endParaRPr lang="en-US" sz="1100" b="1" i="0" u="none" strike="noStrike">
            <a:solidFill>
              <a:srgbClr val="000000"/>
            </a:solidFill>
            <a:latin typeface="Calibri"/>
            <a:cs typeface="Calibri"/>
          </a:endParaRPr>
        </a:p>
      </xdr:txBody>
    </xdr:sp>
    <xdr:clientData/>
  </xdr:twoCellAnchor>
  <xdr:twoCellAnchor>
    <xdr:from>
      <xdr:col>5</xdr:col>
      <xdr:colOff>847726</xdr:colOff>
      <xdr:row>13</xdr:row>
      <xdr:rowOff>95248</xdr:rowOff>
    </xdr:from>
    <xdr:to>
      <xdr:col>7</xdr:col>
      <xdr:colOff>457200</xdr:colOff>
      <xdr:row>22</xdr:row>
      <xdr:rowOff>114300</xdr:rowOff>
    </xdr:to>
    <xdr:sp macro="" textlink="">
      <xdr:nvSpPr>
        <xdr:cNvPr id="82" name="Rounded Rectangle 81"/>
        <xdr:cNvSpPr/>
      </xdr:nvSpPr>
      <xdr:spPr>
        <a:xfrm>
          <a:off x="5153026" y="2571748"/>
          <a:ext cx="1647824" cy="1733552"/>
        </a:xfrm>
        <a:prstGeom prst="roundRect">
          <a:avLst>
            <a:gd name="adj" fmla="val 343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895349</xdr:colOff>
      <xdr:row>14</xdr:row>
      <xdr:rowOff>66675</xdr:rowOff>
    </xdr:from>
    <xdr:to>
      <xdr:col>7</xdr:col>
      <xdr:colOff>457199</xdr:colOff>
      <xdr:row>21</xdr:row>
      <xdr:rowOff>76200</xdr:rowOff>
    </xdr:to>
    <mc:AlternateContent xmlns:mc="http://schemas.openxmlformats.org/markup-compatibility/2006" xmlns:a14="http://schemas.microsoft.com/office/drawing/2010/main">
      <mc:Choice Requires="a14">
        <xdr:graphicFrame macro="">
          <xdr:nvGraphicFramePr>
            <xdr:cNvPr id="57"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200649" y="2914650"/>
              <a:ext cx="1600200"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533400</xdr:colOff>
      <xdr:row>13</xdr:row>
      <xdr:rowOff>95248</xdr:rowOff>
    </xdr:from>
    <xdr:to>
      <xdr:col>10</xdr:col>
      <xdr:colOff>781049</xdr:colOff>
      <xdr:row>22</xdr:row>
      <xdr:rowOff>114300</xdr:rowOff>
    </xdr:to>
    <xdr:sp macro="" textlink="">
      <xdr:nvSpPr>
        <xdr:cNvPr id="84" name="Rounded Rectangle 83"/>
        <xdr:cNvSpPr/>
      </xdr:nvSpPr>
      <xdr:spPr>
        <a:xfrm>
          <a:off x="6877050" y="2571748"/>
          <a:ext cx="4514849" cy="1733552"/>
        </a:xfrm>
        <a:prstGeom prst="roundRect">
          <a:avLst>
            <a:gd name="adj" fmla="val 343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552450</xdr:colOff>
      <xdr:row>15</xdr:row>
      <xdr:rowOff>47626</xdr:rowOff>
    </xdr:from>
    <xdr:to>
      <xdr:col>10</xdr:col>
      <xdr:colOff>695325</xdr:colOff>
      <xdr:row>22</xdr:row>
      <xdr:rowOff>19050</xdr:rowOff>
    </xdr:to>
    <xdr:graphicFrame macro="">
      <xdr:nvGraphicFramePr>
        <xdr:cNvPr id="83"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1114425</xdr:colOff>
      <xdr:row>13</xdr:row>
      <xdr:rowOff>161926</xdr:rowOff>
    </xdr:from>
    <xdr:to>
      <xdr:col>9</xdr:col>
      <xdr:colOff>428625</xdr:colOff>
      <xdr:row>15</xdr:row>
      <xdr:rowOff>66676</xdr:rowOff>
    </xdr:to>
    <xdr:sp macro="" textlink="'Analysis 1'!Q10">
      <xdr:nvSpPr>
        <xdr:cNvPr id="85" name="TextBox 84"/>
        <xdr:cNvSpPr txBox="1"/>
      </xdr:nvSpPr>
      <xdr:spPr>
        <a:xfrm>
          <a:off x="8724900" y="2638426"/>
          <a:ext cx="6858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4AB6B13-BEDE-447A-A2BC-A0F1EEBEC4FE}" type="TxLink">
            <a:rPr lang="en-US" sz="1100" b="1" i="0" u="none" strike="noStrike">
              <a:solidFill>
                <a:srgbClr val="00B0EE"/>
              </a:solidFill>
              <a:latin typeface="Calibri"/>
              <a:ea typeface="+mn-ea"/>
              <a:cs typeface="Calibri"/>
            </a:rPr>
            <a:pPr marL="0" indent="0" algn="ctr"/>
            <a:t>43.8%</a:t>
          </a:fld>
          <a:endParaRPr lang="en-US" sz="1100" b="1" i="0" u="none" strike="noStrike">
            <a:solidFill>
              <a:srgbClr val="00B0EE"/>
            </a:solidFill>
            <a:latin typeface="Calibri"/>
            <a:ea typeface="+mn-ea"/>
            <a:cs typeface="Calibri"/>
          </a:endParaRPr>
        </a:p>
      </xdr:txBody>
    </xdr:sp>
    <xdr:clientData/>
  </xdr:twoCellAnchor>
  <xdr:twoCellAnchor>
    <xdr:from>
      <xdr:col>7</xdr:col>
      <xdr:colOff>466726</xdr:colOff>
      <xdr:row>13</xdr:row>
      <xdr:rowOff>161926</xdr:rowOff>
    </xdr:from>
    <xdr:to>
      <xdr:col>9</xdr:col>
      <xdr:colOff>0</xdr:colOff>
      <xdr:row>15</xdr:row>
      <xdr:rowOff>57150</xdr:rowOff>
    </xdr:to>
    <xdr:sp macro="" textlink="">
      <xdr:nvSpPr>
        <xdr:cNvPr id="86" name="TextBox 85"/>
        <xdr:cNvSpPr txBox="1"/>
      </xdr:nvSpPr>
      <xdr:spPr>
        <a:xfrm>
          <a:off x="6810376" y="2638426"/>
          <a:ext cx="2171699" cy="27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a:solidFill>
                <a:srgbClr val="000000"/>
              </a:solidFill>
              <a:latin typeface="Calibri"/>
              <a:cs typeface="Calibri"/>
            </a:rPr>
            <a:t>The highlighted weekdays</a:t>
          </a:r>
          <a:r>
            <a:rPr lang="en-US" sz="1000" b="0" i="0" u="none" strike="noStrike" baseline="0">
              <a:solidFill>
                <a:srgbClr val="000000"/>
              </a:solidFill>
              <a:latin typeface="Calibri"/>
              <a:cs typeface="Calibri"/>
            </a:rPr>
            <a:t> contributed</a:t>
          </a:r>
          <a:endParaRPr lang="en-US" sz="1000" b="0" i="0" u="none" strike="noStrike">
            <a:solidFill>
              <a:srgbClr val="000000"/>
            </a:solidFill>
            <a:latin typeface="Calibri"/>
            <a:cs typeface="Calibri"/>
          </a:endParaRPr>
        </a:p>
      </xdr:txBody>
    </xdr:sp>
    <xdr:clientData/>
  </xdr:twoCellAnchor>
  <xdr:twoCellAnchor>
    <xdr:from>
      <xdr:col>9</xdr:col>
      <xdr:colOff>200025</xdr:colOff>
      <xdr:row>13</xdr:row>
      <xdr:rowOff>161926</xdr:rowOff>
    </xdr:from>
    <xdr:to>
      <xdr:col>9</xdr:col>
      <xdr:colOff>1162050</xdr:colOff>
      <xdr:row>15</xdr:row>
      <xdr:rowOff>57150</xdr:rowOff>
    </xdr:to>
    <xdr:sp macro="" textlink="">
      <xdr:nvSpPr>
        <xdr:cNvPr id="87" name="TextBox 86"/>
        <xdr:cNvSpPr txBox="1"/>
      </xdr:nvSpPr>
      <xdr:spPr>
        <a:xfrm>
          <a:off x="9182100" y="2638426"/>
          <a:ext cx="962025" cy="27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a:solidFill>
                <a:srgbClr val="000000"/>
              </a:solidFill>
              <a:latin typeface="Calibri"/>
              <a:cs typeface="Calibri"/>
            </a:rPr>
            <a:t>of total</a:t>
          </a:r>
          <a:r>
            <a:rPr lang="en-US" sz="10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Profit</a:t>
          </a:r>
          <a:endParaRPr lang="en-US" sz="1100" b="1" i="0" u="none" strike="noStrike">
            <a:solidFill>
              <a:srgbClr val="000000"/>
            </a:solidFill>
            <a:latin typeface="Calibri"/>
            <a:cs typeface="Calibri"/>
          </a:endParaRPr>
        </a:p>
      </xdr:txBody>
    </xdr:sp>
    <xdr:clientData/>
  </xdr:twoCellAnchor>
  <xdr:twoCellAnchor>
    <xdr:from>
      <xdr:col>0</xdr:col>
      <xdr:colOff>200026</xdr:colOff>
      <xdr:row>22</xdr:row>
      <xdr:rowOff>180973</xdr:rowOff>
    </xdr:from>
    <xdr:to>
      <xdr:col>3</xdr:col>
      <xdr:colOff>152400</xdr:colOff>
      <xdr:row>31</xdr:row>
      <xdr:rowOff>9525</xdr:rowOff>
    </xdr:to>
    <xdr:sp macro="" textlink="">
      <xdr:nvSpPr>
        <xdr:cNvPr id="89" name="Rounded Rectangle 88"/>
        <xdr:cNvSpPr/>
      </xdr:nvSpPr>
      <xdr:spPr>
        <a:xfrm>
          <a:off x="200026" y="4371973"/>
          <a:ext cx="2276474" cy="1543052"/>
        </a:xfrm>
        <a:prstGeom prst="roundRect">
          <a:avLst>
            <a:gd name="adj" fmla="val 343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276225</xdr:colOff>
      <xdr:row>23</xdr:row>
      <xdr:rowOff>85725</xdr:rowOff>
    </xdr:from>
    <xdr:to>
      <xdr:col>2</xdr:col>
      <xdr:colOff>428625</xdr:colOff>
      <xdr:row>31</xdr:row>
      <xdr:rowOff>142875</xdr:rowOff>
    </xdr:to>
    <xdr:graphicFrame macro="">
      <xdr:nvGraphicFramePr>
        <xdr:cNvPr id="88" name="Chart 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409575</xdr:colOff>
      <xdr:row>25</xdr:row>
      <xdr:rowOff>28575</xdr:rowOff>
    </xdr:from>
    <xdr:to>
      <xdr:col>1</xdr:col>
      <xdr:colOff>1047750</xdr:colOff>
      <xdr:row>28</xdr:row>
      <xdr:rowOff>95250</xdr:rowOff>
    </xdr:to>
    <xdr:sp macro="" textlink="">
      <xdr:nvSpPr>
        <xdr:cNvPr id="9" name="Oval 8"/>
        <xdr:cNvSpPr/>
      </xdr:nvSpPr>
      <xdr:spPr>
        <a:xfrm>
          <a:off x="714375" y="4791075"/>
          <a:ext cx="638175" cy="638175"/>
        </a:xfrm>
        <a:prstGeom prst="ellipse">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1000125</xdr:colOff>
      <xdr:row>23</xdr:row>
      <xdr:rowOff>9526</xdr:rowOff>
    </xdr:from>
    <xdr:to>
      <xdr:col>3</xdr:col>
      <xdr:colOff>190501</xdr:colOff>
      <xdr:row>24</xdr:row>
      <xdr:rowOff>104776</xdr:rowOff>
    </xdr:to>
    <xdr:sp macro="" textlink="'Analysis 1'!W8">
      <xdr:nvSpPr>
        <xdr:cNvPr id="90" name="TextBox 89"/>
        <xdr:cNvSpPr txBox="1"/>
      </xdr:nvSpPr>
      <xdr:spPr>
        <a:xfrm>
          <a:off x="1304925" y="4391026"/>
          <a:ext cx="120967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9E9E80-2B09-4678-BB59-D3F18165F709}" type="TxLink">
            <a:rPr lang="en-US" sz="1000" b="0" i="0" u="none" strike="noStrike">
              <a:solidFill>
                <a:srgbClr val="000000"/>
              </a:solidFill>
              <a:latin typeface="Calibri"/>
              <a:cs typeface="Calibri"/>
            </a:rPr>
            <a:pPr algn="ctr"/>
            <a:t>WEEKDAY makes up</a:t>
          </a:fld>
          <a:endParaRPr lang="en-US" sz="10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2</xdr:col>
      <xdr:colOff>247650</xdr:colOff>
      <xdr:row>24</xdr:row>
      <xdr:rowOff>1</xdr:rowOff>
    </xdr:from>
    <xdr:to>
      <xdr:col>2</xdr:col>
      <xdr:colOff>857249</xdr:colOff>
      <xdr:row>25</xdr:row>
      <xdr:rowOff>95251</xdr:rowOff>
    </xdr:to>
    <xdr:sp macro="" textlink="'Analysis 1'!W7">
      <xdr:nvSpPr>
        <xdr:cNvPr id="91" name="TextBox 90"/>
        <xdr:cNvSpPr txBox="1"/>
      </xdr:nvSpPr>
      <xdr:spPr>
        <a:xfrm>
          <a:off x="1619250" y="4572001"/>
          <a:ext cx="609599"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40FAFF8-4485-4D4B-B5E5-F8AB2C8E887E}" type="TxLink">
            <a:rPr lang="en-US" sz="1100" b="1" i="0" u="none" strike="noStrike">
              <a:solidFill>
                <a:srgbClr val="00B0EE"/>
              </a:solidFill>
              <a:latin typeface="Calibri"/>
              <a:ea typeface="+mn-ea"/>
              <a:cs typeface="Calibri"/>
            </a:rPr>
            <a:pPr marL="0" indent="0" algn="ctr"/>
            <a:t>72.0%</a:t>
          </a:fld>
          <a:endParaRPr lang="en-US" sz="1100" b="1" i="0" u="none" strike="noStrike">
            <a:solidFill>
              <a:srgbClr val="00B0EE"/>
            </a:solidFill>
            <a:latin typeface="Calibri"/>
            <a:ea typeface="+mn-ea"/>
            <a:cs typeface="Calibri"/>
          </a:endParaRPr>
        </a:p>
      </xdr:txBody>
    </xdr:sp>
    <xdr:clientData/>
  </xdr:twoCellAnchor>
  <xdr:twoCellAnchor>
    <xdr:from>
      <xdr:col>2</xdr:col>
      <xdr:colOff>57150</xdr:colOff>
      <xdr:row>24</xdr:row>
      <xdr:rowOff>152401</xdr:rowOff>
    </xdr:from>
    <xdr:to>
      <xdr:col>3</xdr:col>
      <xdr:colOff>66675</xdr:colOff>
      <xdr:row>26</xdr:row>
      <xdr:rowOff>47625</xdr:rowOff>
    </xdr:to>
    <xdr:sp macro="" textlink="">
      <xdr:nvSpPr>
        <xdr:cNvPr id="92" name="TextBox 91"/>
        <xdr:cNvSpPr txBox="1"/>
      </xdr:nvSpPr>
      <xdr:spPr>
        <a:xfrm>
          <a:off x="1428750" y="4724401"/>
          <a:ext cx="962025" cy="27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a:solidFill>
                <a:srgbClr val="000000"/>
              </a:solidFill>
              <a:latin typeface="Calibri"/>
              <a:cs typeface="Calibri"/>
            </a:rPr>
            <a:t>of total</a:t>
          </a:r>
          <a:r>
            <a:rPr lang="en-US" sz="10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Profit</a:t>
          </a:r>
          <a:endParaRPr lang="en-US" sz="1100" b="1" i="0" u="none" strike="noStrike">
            <a:solidFill>
              <a:srgbClr val="000000"/>
            </a:solidFill>
            <a:latin typeface="Calibri"/>
            <a:cs typeface="Calibri"/>
          </a:endParaRPr>
        </a:p>
      </xdr:txBody>
    </xdr:sp>
    <xdr:clientData/>
  </xdr:twoCellAnchor>
  <xdr:twoCellAnchor>
    <xdr:from>
      <xdr:col>7</xdr:col>
      <xdr:colOff>619125</xdr:colOff>
      <xdr:row>6</xdr:row>
      <xdr:rowOff>104776</xdr:rowOff>
    </xdr:from>
    <xdr:to>
      <xdr:col>8</xdr:col>
      <xdr:colOff>133350</xdr:colOff>
      <xdr:row>8</xdr:row>
      <xdr:rowOff>9526</xdr:rowOff>
    </xdr:to>
    <xdr:sp macro="" textlink="Analysis!Z34">
      <xdr:nvSpPr>
        <xdr:cNvPr id="93" name="TextBox 92"/>
        <xdr:cNvSpPr txBox="1"/>
      </xdr:nvSpPr>
      <xdr:spPr>
        <a:xfrm>
          <a:off x="6962775" y="1247776"/>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49F92CF-20CC-41BD-B645-F4D33570394A}" type="TxLink">
            <a:rPr lang="en-US" sz="1100" b="0" i="0" u="none" strike="noStrike">
              <a:solidFill>
                <a:schemeClr val="bg1"/>
              </a:solidFill>
              <a:latin typeface="Calibri"/>
              <a:ea typeface="+mn-ea"/>
              <a:cs typeface="Calibri"/>
            </a:rPr>
            <a:pPr marL="0" indent="0" algn="ctr"/>
            <a:t>0.0%</a:t>
          </a:fld>
          <a:endParaRPr lang="en-US" sz="1100" b="0" i="0" u="none" strike="noStrike">
            <a:solidFill>
              <a:schemeClr val="bg1"/>
            </a:solidFill>
            <a:latin typeface="Calibri"/>
            <a:ea typeface="+mn-ea"/>
            <a:cs typeface="Calibri"/>
          </a:endParaRPr>
        </a:p>
      </xdr:txBody>
    </xdr:sp>
    <xdr:clientData/>
  </xdr:twoCellAnchor>
  <xdr:twoCellAnchor>
    <xdr:from>
      <xdr:col>3</xdr:col>
      <xdr:colOff>504825</xdr:colOff>
      <xdr:row>25</xdr:row>
      <xdr:rowOff>0</xdr:rowOff>
    </xdr:from>
    <xdr:to>
      <xdr:col>4</xdr:col>
      <xdr:colOff>428625</xdr:colOff>
      <xdr:row>30</xdr:row>
      <xdr:rowOff>28575</xdr:rowOff>
    </xdr:to>
    <xdr:sp macro="" textlink="">
      <xdr:nvSpPr>
        <xdr:cNvPr id="95" name="Rounded Rectangle 94"/>
        <xdr:cNvSpPr/>
      </xdr:nvSpPr>
      <xdr:spPr>
        <a:xfrm>
          <a:off x="2828925" y="4762500"/>
          <a:ext cx="895350" cy="981075"/>
        </a:xfrm>
        <a:prstGeom prst="roundRect">
          <a:avLst>
            <a:gd name="adj" fmla="val 3438"/>
          </a:avLst>
        </a:prstGeom>
        <a:solidFill>
          <a:schemeClr val="bg1">
            <a:lumMod val="50000"/>
          </a:schemeClr>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552450</xdr:colOff>
      <xdr:row>25</xdr:row>
      <xdr:rowOff>28575</xdr:rowOff>
    </xdr:from>
    <xdr:to>
      <xdr:col>5</xdr:col>
      <xdr:colOff>438150</xdr:colOff>
      <xdr:row>30</xdr:row>
      <xdr:rowOff>57150</xdr:rowOff>
    </xdr:to>
    <xdr:sp macro="" textlink="">
      <xdr:nvSpPr>
        <xdr:cNvPr id="96" name="Rounded Rectangle 95"/>
        <xdr:cNvSpPr/>
      </xdr:nvSpPr>
      <xdr:spPr>
        <a:xfrm>
          <a:off x="3848100" y="4791075"/>
          <a:ext cx="895350" cy="981075"/>
        </a:xfrm>
        <a:prstGeom prst="roundRect">
          <a:avLst>
            <a:gd name="adj" fmla="val 3438"/>
          </a:avLst>
        </a:prstGeom>
        <a:solidFill>
          <a:schemeClr val="bg1">
            <a:lumMod val="50000"/>
          </a:schemeClr>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571500</xdr:colOff>
      <xdr:row>25</xdr:row>
      <xdr:rowOff>28575</xdr:rowOff>
    </xdr:from>
    <xdr:to>
      <xdr:col>6</xdr:col>
      <xdr:colOff>390525</xdr:colOff>
      <xdr:row>30</xdr:row>
      <xdr:rowOff>57150</xdr:rowOff>
    </xdr:to>
    <xdr:sp macro="" textlink="">
      <xdr:nvSpPr>
        <xdr:cNvPr id="97" name="Rounded Rectangle 96"/>
        <xdr:cNvSpPr/>
      </xdr:nvSpPr>
      <xdr:spPr>
        <a:xfrm>
          <a:off x="4876800" y="4791075"/>
          <a:ext cx="895350" cy="981075"/>
        </a:xfrm>
        <a:prstGeom prst="roundRect">
          <a:avLst>
            <a:gd name="adj" fmla="val 3438"/>
          </a:avLst>
        </a:prstGeom>
        <a:solidFill>
          <a:schemeClr val="bg1">
            <a:lumMod val="50000"/>
          </a:schemeClr>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523875</xdr:colOff>
      <xdr:row>25</xdr:row>
      <xdr:rowOff>28575</xdr:rowOff>
    </xdr:from>
    <xdr:to>
      <xdr:col>7</xdr:col>
      <xdr:colOff>457200</xdr:colOff>
      <xdr:row>30</xdr:row>
      <xdr:rowOff>57150</xdr:rowOff>
    </xdr:to>
    <xdr:sp macro="" textlink="">
      <xdr:nvSpPr>
        <xdr:cNvPr id="98" name="Rounded Rectangle 97"/>
        <xdr:cNvSpPr/>
      </xdr:nvSpPr>
      <xdr:spPr>
        <a:xfrm>
          <a:off x="5905500" y="4791075"/>
          <a:ext cx="895350" cy="981075"/>
        </a:xfrm>
        <a:prstGeom prst="roundRect">
          <a:avLst>
            <a:gd name="adj" fmla="val 3438"/>
          </a:avLst>
        </a:prstGeom>
        <a:solidFill>
          <a:schemeClr val="bg1">
            <a:lumMod val="50000"/>
          </a:schemeClr>
        </a:solidFill>
        <a:ln>
          <a:noFill/>
        </a:ln>
        <a:effectLst>
          <a:outerShdw blurRad="63500" dir="5400000" sx="102000" sy="102000" algn="ctr" rotWithShape="0">
            <a:prstClr val="black">
              <a:alpha val="3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571500</xdr:colOff>
      <xdr:row>26</xdr:row>
      <xdr:rowOff>142876</xdr:rowOff>
    </xdr:from>
    <xdr:to>
      <xdr:col>4</xdr:col>
      <xdr:colOff>381000</xdr:colOff>
      <xdr:row>28</xdr:row>
      <xdr:rowOff>47626</xdr:rowOff>
    </xdr:to>
    <xdr:sp macro="" textlink="">
      <xdr:nvSpPr>
        <xdr:cNvPr id="99" name="TextBox 98"/>
        <xdr:cNvSpPr txBox="1"/>
      </xdr:nvSpPr>
      <xdr:spPr>
        <a:xfrm>
          <a:off x="2895600" y="5095876"/>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Calibri"/>
              <a:cs typeface="Calibri"/>
            </a:rPr>
            <a:t>Quarter</a:t>
          </a:r>
          <a:r>
            <a:rPr lang="en-US" sz="1100" b="0" i="0" u="none" strike="noStrike" baseline="0">
              <a:solidFill>
                <a:schemeClr val="bg1"/>
              </a:solidFill>
              <a:latin typeface="Calibri"/>
              <a:cs typeface="Calibri"/>
            </a:rPr>
            <a:t> 1</a:t>
          </a:r>
          <a:endParaRPr lang="en-US" sz="1100" b="0" i="0" u="none" strike="noStrike">
            <a:solidFill>
              <a:schemeClr val="bg1"/>
            </a:solidFill>
            <a:latin typeface="Calibri"/>
            <a:cs typeface="Calibri"/>
          </a:endParaRPr>
        </a:p>
      </xdr:txBody>
    </xdr:sp>
    <xdr:clientData/>
  </xdr:twoCellAnchor>
  <xdr:twoCellAnchor>
    <xdr:from>
      <xdr:col>6</xdr:col>
      <xdr:colOff>561975</xdr:colOff>
      <xdr:row>27</xdr:row>
      <xdr:rowOff>123826</xdr:rowOff>
    </xdr:from>
    <xdr:to>
      <xdr:col>7</xdr:col>
      <xdr:colOff>381000</xdr:colOff>
      <xdr:row>29</xdr:row>
      <xdr:rowOff>28576</xdr:rowOff>
    </xdr:to>
    <xdr:sp macro="" textlink="'Analysis 1'!AC6">
      <xdr:nvSpPr>
        <xdr:cNvPr id="103" name="TextBox 102"/>
        <xdr:cNvSpPr txBox="1"/>
      </xdr:nvSpPr>
      <xdr:spPr>
        <a:xfrm>
          <a:off x="5943600" y="5267326"/>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D33D37-AD9E-4FA0-94BB-1939BF853946}" type="TxLink">
            <a:rPr lang="en-US" sz="1200" b="1" i="0" u="none" strike="noStrike">
              <a:solidFill>
                <a:srgbClr val="FFC000"/>
              </a:solidFill>
              <a:latin typeface="Calibri"/>
              <a:ea typeface="+mn-ea"/>
              <a:cs typeface="Calibri"/>
            </a:rPr>
            <a:pPr marL="0" indent="0" algn="ctr"/>
            <a:t>$30.78 M</a:t>
          </a:fld>
          <a:endParaRPr lang="en-US" sz="1200" b="1" i="0" u="none" strike="noStrike">
            <a:solidFill>
              <a:srgbClr val="FFC000"/>
            </a:solidFill>
            <a:latin typeface="Calibri"/>
            <a:ea typeface="+mn-ea"/>
            <a:cs typeface="Calibri"/>
          </a:endParaRPr>
        </a:p>
      </xdr:txBody>
    </xdr:sp>
    <xdr:clientData/>
  </xdr:twoCellAnchor>
  <xdr:twoCellAnchor>
    <xdr:from>
      <xdr:col>5</xdr:col>
      <xdr:colOff>615950</xdr:colOff>
      <xdr:row>27</xdr:row>
      <xdr:rowOff>123826</xdr:rowOff>
    </xdr:from>
    <xdr:to>
      <xdr:col>6</xdr:col>
      <xdr:colOff>320675</xdr:colOff>
      <xdr:row>29</xdr:row>
      <xdr:rowOff>28576</xdr:rowOff>
    </xdr:to>
    <xdr:sp macro="" textlink="'Analysis 1'!AC5">
      <xdr:nvSpPr>
        <xdr:cNvPr id="104" name="TextBox 103"/>
        <xdr:cNvSpPr txBox="1"/>
      </xdr:nvSpPr>
      <xdr:spPr>
        <a:xfrm>
          <a:off x="4921250" y="5267326"/>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FCB2759-8F32-43BD-8213-E9780418936E}" type="TxLink">
            <a:rPr lang="en-US" sz="1200" b="1" i="0" u="none" strike="noStrike">
              <a:solidFill>
                <a:srgbClr val="FFC000"/>
              </a:solidFill>
              <a:latin typeface="Calibri"/>
              <a:ea typeface="+mn-ea"/>
              <a:cs typeface="Calibri"/>
            </a:rPr>
            <a:pPr marL="0" indent="0" algn="ctr"/>
            <a:t>$24.19 M</a:t>
          </a:fld>
          <a:endParaRPr lang="en-US" sz="1200" b="1" i="0" u="none" strike="noStrike">
            <a:solidFill>
              <a:srgbClr val="FFC000"/>
            </a:solidFill>
            <a:latin typeface="Calibri"/>
            <a:ea typeface="+mn-ea"/>
            <a:cs typeface="Calibri"/>
          </a:endParaRPr>
        </a:p>
      </xdr:txBody>
    </xdr:sp>
    <xdr:clientData/>
  </xdr:twoCellAnchor>
  <xdr:twoCellAnchor>
    <xdr:from>
      <xdr:col>4</xdr:col>
      <xdr:colOff>603250</xdr:colOff>
      <xdr:row>27</xdr:row>
      <xdr:rowOff>123826</xdr:rowOff>
    </xdr:from>
    <xdr:to>
      <xdr:col>5</xdr:col>
      <xdr:colOff>374650</xdr:colOff>
      <xdr:row>29</xdr:row>
      <xdr:rowOff>28576</xdr:rowOff>
    </xdr:to>
    <xdr:sp macro="" textlink="'Analysis 1'!AC4">
      <xdr:nvSpPr>
        <xdr:cNvPr id="105" name="TextBox 104"/>
        <xdr:cNvSpPr txBox="1"/>
      </xdr:nvSpPr>
      <xdr:spPr>
        <a:xfrm>
          <a:off x="3898900" y="5267326"/>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8C8AA58-8B4E-43AF-A547-D60A6D7FA2DD}" type="TxLink">
            <a:rPr lang="en-US" sz="1200" b="1" i="0" u="none" strike="noStrike">
              <a:solidFill>
                <a:srgbClr val="FFC000"/>
              </a:solidFill>
              <a:latin typeface="Calibri"/>
              <a:ea typeface="+mn-ea"/>
              <a:cs typeface="Calibri"/>
            </a:rPr>
            <a:pPr marL="0" indent="0" algn="ctr"/>
            <a:t>$39.02 M</a:t>
          </a:fld>
          <a:endParaRPr lang="en-US" sz="1200" b="1" i="0" u="none" strike="noStrike">
            <a:solidFill>
              <a:srgbClr val="FFC000"/>
            </a:solidFill>
            <a:latin typeface="Calibri"/>
            <a:ea typeface="+mn-ea"/>
            <a:cs typeface="Calibri"/>
          </a:endParaRPr>
        </a:p>
      </xdr:txBody>
    </xdr:sp>
    <xdr:clientData/>
  </xdr:twoCellAnchor>
  <xdr:twoCellAnchor>
    <xdr:from>
      <xdr:col>3</xdr:col>
      <xdr:colOff>552450</xdr:colOff>
      <xdr:row>27</xdr:row>
      <xdr:rowOff>123826</xdr:rowOff>
    </xdr:from>
    <xdr:to>
      <xdr:col>4</xdr:col>
      <xdr:colOff>361950</xdr:colOff>
      <xdr:row>29</xdr:row>
      <xdr:rowOff>28576</xdr:rowOff>
    </xdr:to>
    <xdr:sp macro="" textlink="'Analysis 1'!AC3">
      <xdr:nvSpPr>
        <xdr:cNvPr id="106" name="TextBox 105"/>
        <xdr:cNvSpPr txBox="1"/>
      </xdr:nvSpPr>
      <xdr:spPr>
        <a:xfrm>
          <a:off x="2876550" y="5267326"/>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2DA71C-7CAA-4F20-8143-CEC80A91602F}" type="TxLink">
            <a:rPr lang="en-US" sz="1200" b="1" i="0" u="none" strike="noStrike">
              <a:solidFill>
                <a:srgbClr val="FFC000"/>
              </a:solidFill>
              <a:latin typeface="Calibri"/>
              <a:ea typeface="+mn-ea"/>
              <a:cs typeface="Calibri"/>
            </a:rPr>
            <a:pPr marL="0" indent="0" algn="ctr"/>
            <a:t>$32.30 M</a:t>
          </a:fld>
          <a:endParaRPr lang="en-US" sz="1200" b="1" i="0" u="none" strike="noStrike">
            <a:solidFill>
              <a:srgbClr val="FFC000"/>
            </a:solidFill>
            <a:latin typeface="Calibri"/>
            <a:ea typeface="+mn-ea"/>
            <a:cs typeface="Calibri"/>
          </a:endParaRPr>
        </a:p>
      </xdr:txBody>
    </xdr:sp>
    <xdr:clientData/>
  </xdr:twoCellAnchor>
  <xdr:twoCellAnchor>
    <xdr:from>
      <xdr:col>4</xdr:col>
      <xdr:colOff>619125</xdr:colOff>
      <xdr:row>26</xdr:row>
      <xdr:rowOff>142876</xdr:rowOff>
    </xdr:from>
    <xdr:to>
      <xdr:col>5</xdr:col>
      <xdr:colOff>390525</xdr:colOff>
      <xdr:row>28</xdr:row>
      <xdr:rowOff>47626</xdr:rowOff>
    </xdr:to>
    <xdr:sp macro="" textlink="">
      <xdr:nvSpPr>
        <xdr:cNvPr id="111" name="TextBox 110"/>
        <xdr:cNvSpPr txBox="1"/>
      </xdr:nvSpPr>
      <xdr:spPr>
        <a:xfrm>
          <a:off x="3914775" y="5095876"/>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Calibri"/>
              <a:cs typeface="Calibri"/>
            </a:rPr>
            <a:t>Quarter</a:t>
          </a:r>
          <a:r>
            <a:rPr lang="en-US" sz="1100" b="0" i="0" u="none" strike="noStrike" baseline="0">
              <a:solidFill>
                <a:schemeClr val="bg1"/>
              </a:solidFill>
              <a:latin typeface="Calibri"/>
              <a:cs typeface="Calibri"/>
            </a:rPr>
            <a:t> 2</a:t>
          </a:r>
          <a:endParaRPr lang="en-US" sz="1100" b="0" i="0" u="none" strike="noStrike">
            <a:solidFill>
              <a:schemeClr val="bg1"/>
            </a:solidFill>
            <a:latin typeface="Calibri"/>
            <a:cs typeface="Calibri"/>
          </a:endParaRPr>
        </a:p>
      </xdr:txBody>
    </xdr:sp>
    <xdr:clientData/>
  </xdr:twoCellAnchor>
  <xdr:twoCellAnchor>
    <xdr:from>
      <xdr:col>5</xdr:col>
      <xdr:colOff>628650</xdr:colOff>
      <xdr:row>26</xdr:row>
      <xdr:rowOff>142876</xdr:rowOff>
    </xdr:from>
    <xdr:to>
      <xdr:col>6</xdr:col>
      <xdr:colOff>333375</xdr:colOff>
      <xdr:row>28</xdr:row>
      <xdr:rowOff>47626</xdr:rowOff>
    </xdr:to>
    <xdr:sp macro="" textlink="">
      <xdr:nvSpPr>
        <xdr:cNvPr id="112" name="TextBox 111"/>
        <xdr:cNvSpPr txBox="1"/>
      </xdr:nvSpPr>
      <xdr:spPr>
        <a:xfrm>
          <a:off x="4933950" y="5095876"/>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Calibri"/>
              <a:cs typeface="Calibri"/>
            </a:rPr>
            <a:t>Quarter</a:t>
          </a:r>
          <a:r>
            <a:rPr lang="en-US" sz="1100" b="0" i="0" u="none" strike="noStrike" baseline="0">
              <a:solidFill>
                <a:schemeClr val="bg1"/>
              </a:solidFill>
              <a:latin typeface="Calibri"/>
              <a:cs typeface="Calibri"/>
            </a:rPr>
            <a:t> 3</a:t>
          </a:r>
          <a:endParaRPr lang="en-US" sz="1100" b="0" i="0" u="none" strike="noStrike">
            <a:solidFill>
              <a:schemeClr val="bg1"/>
            </a:solidFill>
            <a:latin typeface="Calibri"/>
            <a:cs typeface="Calibri"/>
          </a:endParaRPr>
        </a:p>
      </xdr:txBody>
    </xdr:sp>
    <xdr:clientData/>
  </xdr:twoCellAnchor>
  <xdr:twoCellAnchor>
    <xdr:from>
      <xdr:col>6</xdr:col>
      <xdr:colOff>571500</xdr:colOff>
      <xdr:row>26</xdr:row>
      <xdr:rowOff>142876</xdr:rowOff>
    </xdr:from>
    <xdr:to>
      <xdr:col>7</xdr:col>
      <xdr:colOff>390525</xdr:colOff>
      <xdr:row>28</xdr:row>
      <xdr:rowOff>47626</xdr:rowOff>
    </xdr:to>
    <xdr:sp macro="" textlink="">
      <xdr:nvSpPr>
        <xdr:cNvPr id="113" name="TextBox 112"/>
        <xdr:cNvSpPr txBox="1"/>
      </xdr:nvSpPr>
      <xdr:spPr>
        <a:xfrm>
          <a:off x="5953125" y="5095876"/>
          <a:ext cx="781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Calibri"/>
              <a:cs typeface="Calibri"/>
            </a:rPr>
            <a:t>Quarter</a:t>
          </a:r>
          <a:r>
            <a:rPr lang="en-US" sz="1100" b="0" i="0" u="none" strike="noStrike" baseline="0">
              <a:solidFill>
                <a:schemeClr val="bg1"/>
              </a:solidFill>
              <a:latin typeface="Calibri"/>
              <a:cs typeface="Calibri"/>
            </a:rPr>
            <a:t> 4</a:t>
          </a:r>
          <a:endParaRPr lang="en-US" sz="1100" b="0" i="0" u="none" strike="noStrike">
            <a:solidFill>
              <a:schemeClr val="bg1"/>
            </a:solidFill>
            <a:latin typeface="Calibri"/>
            <a:cs typeface="Calibri"/>
          </a:endParaRPr>
        </a:p>
      </xdr:txBody>
    </xdr:sp>
    <xdr:clientData/>
  </xdr:twoCellAnchor>
  <xdr:twoCellAnchor>
    <xdr:from>
      <xdr:col>3</xdr:col>
      <xdr:colOff>666750</xdr:colOff>
      <xdr:row>28</xdr:row>
      <xdr:rowOff>114301</xdr:rowOff>
    </xdr:from>
    <xdr:to>
      <xdr:col>4</xdr:col>
      <xdr:colOff>247650</xdr:colOff>
      <xdr:row>30</xdr:row>
      <xdr:rowOff>0</xdr:rowOff>
    </xdr:to>
    <xdr:sp macro="" textlink="'Analysis 1'!AD3">
      <xdr:nvSpPr>
        <xdr:cNvPr id="115" name="TextBox 114"/>
        <xdr:cNvSpPr txBox="1"/>
      </xdr:nvSpPr>
      <xdr:spPr>
        <a:xfrm>
          <a:off x="2990850" y="5448301"/>
          <a:ext cx="552450"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99C20C-35DB-4C76-88DA-596C46E8D1B7}" type="TxLink">
            <a:rPr lang="en-US" sz="1100" b="0" i="0" u="none" strike="noStrike">
              <a:solidFill>
                <a:schemeClr val="bg1"/>
              </a:solidFill>
              <a:latin typeface="Calibri"/>
              <a:cs typeface="Calibri"/>
            </a:rPr>
            <a:pPr algn="ctr"/>
            <a:t>26%</a:t>
          </a:fld>
          <a:endParaRPr lang="en-US" sz="1000" b="0" i="0" u="none" strike="noStrike">
            <a:solidFill>
              <a:schemeClr val="bg1"/>
            </a:solidFill>
            <a:latin typeface="Calibri"/>
            <a:cs typeface="Calibri"/>
          </a:endParaRPr>
        </a:p>
      </xdr:txBody>
    </xdr:sp>
    <xdr:clientData/>
  </xdr:twoCellAnchor>
  <xdr:twoCellAnchor>
    <xdr:from>
      <xdr:col>4</xdr:col>
      <xdr:colOff>698500</xdr:colOff>
      <xdr:row>28</xdr:row>
      <xdr:rowOff>114301</xdr:rowOff>
    </xdr:from>
    <xdr:to>
      <xdr:col>5</xdr:col>
      <xdr:colOff>241300</xdr:colOff>
      <xdr:row>30</xdr:row>
      <xdr:rowOff>0</xdr:rowOff>
    </xdr:to>
    <xdr:sp macro="" textlink="'Analysis 1'!AD4">
      <xdr:nvSpPr>
        <xdr:cNvPr id="116" name="TextBox 115"/>
        <xdr:cNvSpPr txBox="1"/>
      </xdr:nvSpPr>
      <xdr:spPr>
        <a:xfrm>
          <a:off x="3994150" y="5448301"/>
          <a:ext cx="552450"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43C9D2-9F0D-4792-8E78-F4C5F39433EB}" type="TxLink">
            <a:rPr lang="en-US" sz="1100" b="0" i="0" u="none" strike="noStrike">
              <a:solidFill>
                <a:schemeClr val="bg1"/>
              </a:solidFill>
              <a:latin typeface="Calibri"/>
              <a:ea typeface="+mn-ea"/>
              <a:cs typeface="Calibri"/>
            </a:rPr>
            <a:pPr marL="0" indent="0" algn="ctr"/>
            <a:t>31%</a:t>
          </a:fld>
          <a:endParaRPr lang="en-US" sz="1100" b="0" i="0" u="none" strike="noStrike">
            <a:solidFill>
              <a:schemeClr val="bg1"/>
            </a:solidFill>
            <a:latin typeface="Calibri"/>
            <a:ea typeface="+mn-ea"/>
            <a:cs typeface="Calibri"/>
          </a:endParaRPr>
        </a:p>
      </xdr:txBody>
    </xdr:sp>
    <xdr:clientData/>
  </xdr:twoCellAnchor>
  <xdr:twoCellAnchor>
    <xdr:from>
      <xdr:col>5</xdr:col>
      <xdr:colOff>692150</xdr:colOff>
      <xdr:row>28</xdr:row>
      <xdr:rowOff>114301</xdr:rowOff>
    </xdr:from>
    <xdr:to>
      <xdr:col>6</xdr:col>
      <xdr:colOff>168275</xdr:colOff>
      <xdr:row>30</xdr:row>
      <xdr:rowOff>0</xdr:rowOff>
    </xdr:to>
    <xdr:sp macro="" textlink="'Analysis 1'!AD5">
      <xdr:nvSpPr>
        <xdr:cNvPr id="117" name="TextBox 116"/>
        <xdr:cNvSpPr txBox="1"/>
      </xdr:nvSpPr>
      <xdr:spPr>
        <a:xfrm>
          <a:off x="4997450" y="5448301"/>
          <a:ext cx="552450"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708D2F-F7B9-46E8-AC2F-2F9CACC777A8}" type="TxLink">
            <a:rPr lang="en-US" sz="1100" b="0" i="0" u="none" strike="noStrike">
              <a:solidFill>
                <a:schemeClr val="bg1"/>
              </a:solidFill>
              <a:latin typeface="Calibri"/>
              <a:ea typeface="+mn-ea"/>
              <a:cs typeface="Calibri"/>
            </a:rPr>
            <a:pPr marL="0" indent="0" algn="ctr"/>
            <a:t>19%</a:t>
          </a:fld>
          <a:endParaRPr lang="en-US" sz="1100" b="0" i="0" u="none" strike="noStrike">
            <a:solidFill>
              <a:schemeClr val="bg1"/>
            </a:solidFill>
            <a:latin typeface="Calibri"/>
            <a:ea typeface="+mn-ea"/>
            <a:cs typeface="Calibri"/>
          </a:endParaRPr>
        </a:p>
      </xdr:txBody>
    </xdr:sp>
    <xdr:clientData/>
  </xdr:twoCellAnchor>
  <xdr:twoCellAnchor>
    <xdr:from>
      <xdr:col>6</xdr:col>
      <xdr:colOff>619125</xdr:colOff>
      <xdr:row>28</xdr:row>
      <xdr:rowOff>114301</xdr:rowOff>
    </xdr:from>
    <xdr:to>
      <xdr:col>7</xdr:col>
      <xdr:colOff>209550</xdr:colOff>
      <xdr:row>30</xdr:row>
      <xdr:rowOff>0</xdr:rowOff>
    </xdr:to>
    <xdr:sp macro="" textlink="'Analysis 1'!AD6">
      <xdr:nvSpPr>
        <xdr:cNvPr id="118" name="TextBox 117"/>
        <xdr:cNvSpPr txBox="1"/>
      </xdr:nvSpPr>
      <xdr:spPr>
        <a:xfrm>
          <a:off x="6000750" y="5448301"/>
          <a:ext cx="552450"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B702C3C-9230-4E82-AC0E-075B7CEA837E}" type="TxLink">
            <a:rPr lang="en-US" sz="1100" b="0" i="0" u="none" strike="noStrike">
              <a:solidFill>
                <a:schemeClr val="bg1"/>
              </a:solidFill>
              <a:latin typeface="Calibri"/>
              <a:ea typeface="+mn-ea"/>
              <a:cs typeface="Calibri"/>
            </a:rPr>
            <a:pPr marL="0" indent="0" algn="ctr"/>
            <a:t>24%</a:t>
          </a:fld>
          <a:endParaRPr lang="en-US" sz="1100" b="0" i="0" u="none" strike="noStrike">
            <a:solidFill>
              <a:schemeClr val="bg1"/>
            </a:solidFill>
            <a:latin typeface="Calibri"/>
            <a:ea typeface="+mn-ea"/>
            <a:cs typeface="Calibri"/>
          </a:endParaRPr>
        </a:p>
      </xdr:txBody>
    </xdr:sp>
    <xdr:clientData/>
  </xdr:twoCellAnchor>
  <xdr:twoCellAnchor>
    <xdr:from>
      <xdr:col>3</xdr:col>
      <xdr:colOff>485775</xdr:colOff>
      <xdr:row>23</xdr:row>
      <xdr:rowOff>104776</xdr:rowOff>
    </xdr:from>
    <xdr:to>
      <xdr:col>5</xdr:col>
      <xdr:colOff>647700</xdr:colOff>
      <xdr:row>25</xdr:row>
      <xdr:rowOff>0</xdr:rowOff>
    </xdr:to>
    <xdr:sp macro="" textlink="">
      <xdr:nvSpPr>
        <xdr:cNvPr id="119" name="TextBox 118"/>
        <xdr:cNvSpPr txBox="1"/>
      </xdr:nvSpPr>
      <xdr:spPr>
        <a:xfrm>
          <a:off x="2809875" y="4486276"/>
          <a:ext cx="2143125" cy="27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a:solidFill>
                <a:srgbClr val="000000"/>
              </a:solidFill>
              <a:latin typeface="Calibri"/>
              <a:cs typeface="Calibri"/>
            </a:rPr>
            <a:t>Quarterly</a:t>
          </a:r>
          <a:r>
            <a:rPr lang="en-US" sz="1000" b="0" i="0" u="none" strike="noStrike" baseline="0">
              <a:solidFill>
                <a:srgbClr val="000000"/>
              </a:solidFill>
              <a:latin typeface="Calibri"/>
              <a:cs typeface="Calibri"/>
            </a:rPr>
            <a:t> view by </a:t>
          </a:r>
          <a:r>
            <a:rPr lang="en-US" sz="1000" b="1" i="0" u="none" strike="noStrike" baseline="0">
              <a:solidFill>
                <a:srgbClr val="000000"/>
              </a:solidFill>
              <a:latin typeface="Calibri"/>
              <a:cs typeface="Calibri"/>
            </a:rPr>
            <a:t>Profit</a:t>
          </a:r>
          <a:endParaRPr lang="en-US" sz="1100" b="1" i="0" u="none" strike="noStrike">
            <a:solidFill>
              <a:srgbClr val="000000"/>
            </a:solidFill>
            <a:latin typeface="Calibri"/>
            <a:cs typeface="Calibri"/>
          </a:endParaRPr>
        </a:p>
      </xdr:txBody>
    </xdr:sp>
    <xdr:clientData/>
  </xdr:twoCellAnchor>
  <xdr:twoCellAnchor>
    <xdr:from>
      <xdr:col>7</xdr:col>
      <xdr:colOff>1114426</xdr:colOff>
      <xdr:row>22</xdr:row>
      <xdr:rowOff>161923</xdr:rowOff>
    </xdr:from>
    <xdr:to>
      <xdr:col>10</xdr:col>
      <xdr:colOff>800100</xdr:colOff>
      <xdr:row>30</xdr:row>
      <xdr:rowOff>161925</xdr:rowOff>
    </xdr:to>
    <xdr:sp macro="" textlink="">
      <xdr:nvSpPr>
        <xdr:cNvPr id="120" name="Rounded Rectangle 119"/>
        <xdr:cNvSpPr/>
      </xdr:nvSpPr>
      <xdr:spPr>
        <a:xfrm>
          <a:off x="7458076" y="4352923"/>
          <a:ext cx="3952874" cy="1524002"/>
        </a:xfrm>
        <a:prstGeom prst="roundRect">
          <a:avLst>
            <a:gd name="adj" fmla="val 343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1238250</xdr:colOff>
      <xdr:row>23</xdr:row>
      <xdr:rowOff>76197</xdr:rowOff>
    </xdr:from>
    <xdr:to>
      <xdr:col>10</xdr:col>
      <xdr:colOff>704850</xdr:colOff>
      <xdr:row>30</xdr:row>
      <xdr:rowOff>66675</xdr:rowOff>
    </xdr:to>
    <mc:AlternateContent xmlns:mc="http://schemas.openxmlformats.org/markup-compatibility/2006" xmlns:a14="http://schemas.microsoft.com/office/drawing/2010/main">
      <mc:Choice Requires="a14">
        <xdr:graphicFrame macro="">
          <xdr:nvGraphicFramePr>
            <xdr:cNvPr id="121"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7581900" y="4457697"/>
              <a:ext cx="3733800" cy="13239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180976</xdr:colOff>
      <xdr:row>0</xdr:row>
      <xdr:rowOff>57151</xdr:rowOff>
    </xdr:from>
    <xdr:to>
      <xdr:col>3</xdr:col>
      <xdr:colOff>771526</xdr:colOff>
      <xdr:row>1</xdr:row>
      <xdr:rowOff>152401</xdr:rowOff>
    </xdr:to>
    <xdr:sp macro="" textlink="">
      <xdr:nvSpPr>
        <xdr:cNvPr id="122" name="TextBox 121"/>
        <xdr:cNvSpPr txBox="1"/>
      </xdr:nvSpPr>
      <xdr:spPr>
        <a:xfrm>
          <a:off x="180976" y="57151"/>
          <a:ext cx="2914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solidFill>
                <a:srgbClr val="00B0EE"/>
              </a:solidFill>
            </a:rPr>
            <a:t>Adventure </a:t>
          </a:r>
          <a:r>
            <a:rPr lang="en-US" sz="1400" b="1">
              <a:solidFill>
                <a:schemeClr val="tx1"/>
              </a:solidFill>
            </a:rPr>
            <a:t>Works</a:t>
          </a:r>
          <a:r>
            <a:rPr lang="en-US" sz="1400" b="1" baseline="0">
              <a:solidFill>
                <a:schemeClr val="tx1"/>
              </a:solidFill>
            </a:rPr>
            <a:t> Sales Analysis</a:t>
          </a:r>
          <a:endParaRPr lang="en-US" sz="1400" b="1">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4</xdr:col>
          <xdr:colOff>200025</xdr:colOff>
          <xdr:row>0</xdr:row>
          <xdr:rowOff>76200</xdr:rowOff>
        </xdr:from>
        <xdr:to>
          <xdr:col>5</xdr:col>
          <xdr:colOff>742950</xdr:colOff>
          <xdr:row>1</xdr:row>
          <xdr:rowOff>152400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 Filters</a:t>
              </a:r>
            </a:p>
          </xdr:txBody>
        </xdr:sp>
        <xdr:clientData fPrintsWithSheet="0"/>
      </xdr:twoCellAnchor>
    </mc:Choice>
    <mc:Fallback/>
  </mc:AlternateContent>
  <xdr:twoCellAnchor editAs="oneCell">
    <xdr:from>
      <xdr:col>3</xdr:col>
      <xdr:colOff>826275</xdr:colOff>
      <xdr:row>25</xdr:row>
      <xdr:rowOff>12605</xdr:rowOff>
    </xdr:from>
    <xdr:to>
      <xdr:col>4</xdr:col>
      <xdr:colOff>142875</xdr:colOff>
      <xdr:row>26</xdr:row>
      <xdr:rowOff>110255</xdr:rowOff>
    </xdr:to>
    <xdr:pic>
      <xdr:nvPicPr>
        <xdr:cNvPr id="107" name="Picture 106"/>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rot="10800000" flipV="1">
          <a:off x="3150375" y="4775105"/>
          <a:ext cx="288150" cy="288150"/>
        </a:xfrm>
        <a:prstGeom prst="rect">
          <a:avLst/>
        </a:prstGeom>
      </xdr:spPr>
    </xdr:pic>
    <xdr:clientData/>
  </xdr:twoCellAnchor>
  <xdr:twoCellAnchor editAs="oneCell">
    <xdr:from>
      <xdr:col>4</xdr:col>
      <xdr:colOff>878626</xdr:colOff>
      <xdr:row>19</xdr:row>
      <xdr:rowOff>155406</xdr:rowOff>
    </xdr:from>
    <xdr:to>
      <xdr:col>5</xdr:col>
      <xdr:colOff>152400</xdr:colOff>
      <xdr:row>21</xdr:row>
      <xdr:rowOff>57830</xdr:rowOff>
    </xdr:to>
    <xdr:pic>
      <xdr:nvPicPr>
        <xdr:cNvPr id="108" name="Picture 107"/>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rot="10800000" flipV="1">
          <a:off x="4174276" y="3774906"/>
          <a:ext cx="283424" cy="283424"/>
        </a:xfrm>
        <a:prstGeom prst="rect">
          <a:avLst/>
        </a:prstGeom>
      </xdr:spPr>
    </xdr:pic>
    <xdr:clientData/>
  </xdr:twoCellAnchor>
  <xdr:twoCellAnchor editAs="oneCell">
    <xdr:from>
      <xdr:col>4</xdr:col>
      <xdr:colOff>869101</xdr:colOff>
      <xdr:row>25</xdr:row>
      <xdr:rowOff>50631</xdr:rowOff>
    </xdr:from>
    <xdr:to>
      <xdr:col>5</xdr:col>
      <xdr:colOff>142875</xdr:colOff>
      <xdr:row>26</xdr:row>
      <xdr:rowOff>143555</xdr:rowOff>
    </xdr:to>
    <xdr:pic>
      <xdr:nvPicPr>
        <xdr:cNvPr id="109" name="Picture 108"/>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rot="10800000" flipV="1">
          <a:off x="4164751" y="4813131"/>
          <a:ext cx="283424" cy="283424"/>
        </a:xfrm>
        <a:prstGeom prst="rect">
          <a:avLst/>
        </a:prstGeom>
      </xdr:spPr>
    </xdr:pic>
    <xdr:clientData/>
  </xdr:twoCellAnchor>
  <xdr:twoCellAnchor editAs="oneCell">
    <xdr:from>
      <xdr:col>5</xdr:col>
      <xdr:colOff>857252</xdr:colOff>
      <xdr:row>25</xdr:row>
      <xdr:rowOff>38101</xdr:rowOff>
    </xdr:from>
    <xdr:to>
      <xdr:col>6</xdr:col>
      <xdr:colOff>95251</xdr:colOff>
      <xdr:row>26</xdr:row>
      <xdr:rowOff>161925</xdr:rowOff>
    </xdr:to>
    <xdr:pic>
      <xdr:nvPicPr>
        <xdr:cNvPr id="12" name="Picture 11"/>
        <xdr:cNvPicPr>
          <a:picLocks noChangeAspect="1"/>
        </xdr:cNvPicPr>
      </xdr:nvPicPr>
      <xdr:blipFill>
        <a:blip xmlns:r="http://schemas.openxmlformats.org/officeDocument/2006/relationships" r:embed="rId1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5162552" y="4800601"/>
          <a:ext cx="314324" cy="314324"/>
        </a:xfrm>
        <a:prstGeom prst="rect">
          <a:avLst/>
        </a:prstGeom>
      </xdr:spPr>
    </xdr:pic>
    <xdr:clientData/>
  </xdr:twoCellAnchor>
  <xdr:twoCellAnchor editAs="oneCell">
    <xdr:from>
      <xdr:col>6</xdr:col>
      <xdr:colOff>781050</xdr:colOff>
      <xdr:row>25</xdr:row>
      <xdr:rowOff>57150</xdr:rowOff>
    </xdr:from>
    <xdr:to>
      <xdr:col>7</xdr:col>
      <xdr:colOff>95250</xdr:colOff>
      <xdr:row>26</xdr:row>
      <xdr:rowOff>142875</xdr:rowOff>
    </xdr:to>
    <xdr:pic>
      <xdr:nvPicPr>
        <xdr:cNvPr id="13" name="Picture 12"/>
        <xdr:cNvPicPr>
          <a:picLocks noChangeAspect="1"/>
        </xdr:cNvPicPr>
      </xdr:nvPicPr>
      <xdr:blipFill>
        <a:blip xmlns:r="http://schemas.openxmlformats.org/officeDocument/2006/relationships" r:embed="rId12" cstate="print">
          <a:lum bright="70000" contrast="-70000"/>
          <a:extLst>
            <a:ext uri="{BEBA8EAE-BF5A-486C-A8C5-ECC9F3942E4B}">
              <a14:imgProps xmlns:a14="http://schemas.microsoft.com/office/drawing/2010/main">
                <a14:imgLayer r:embed="rId13">
                  <a14:imgEffect>
                    <a14:brightnessContrast bright="-4000"/>
                  </a14:imgEffect>
                </a14:imgLayer>
              </a14:imgProps>
            </a:ext>
            <a:ext uri="{28A0092B-C50C-407E-A947-70E740481C1C}">
              <a14:useLocalDpi xmlns:a14="http://schemas.microsoft.com/office/drawing/2010/main" val="0"/>
            </a:ext>
          </a:extLst>
        </a:blip>
        <a:stretch>
          <a:fillRect/>
        </a:stretch>
      </xdr:blipFill>
      <xdr:spPr>
        <a:xfrm>
          <a:off x="6162675" y="4819650"/>
          <a:ext cx="276225" cy="276225"/>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Sudip Khadka" refreshedDate="45774.870176851851" backgroundQuery="1" createdVersion="5" refreshedVersion="5" minRefreshableVersion="3" recordCount="0" supportSubquery="1" supportAdvancedDrill="1">
  <cacheSource type="external" connectionId="8"/>
  <cacheFields count="1">
    <cacheField name="[DimDate].[Year].[Year]" caption="Year" numFmtId="0" hierarchy="7"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0">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s]" caption="#Transaction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ount of OrderDate]" caption="Count of OrderDate"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17"/>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1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7"/>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Sudip Khadka" refreshedDate="45774.870181712962" backgroundQuery="1" createdVersion="5" refreshedVersion="5" minRefreshableVersion="3" recordCount="0" supportSubquery="1" supportAdvancedDrill="1">
  <cacheSource type="external" connectionId="8"/>
  <cacheFields count="3">
    <cacheField name="[Measures].[Sum of Total Profit]" caption="Sum of Total Profit" numFmtId="0" hierarchy="45" level="32767"/>
    <cacheField name="[DimDate].[WeekType].[WeekType]" caption="WeekType" numFmtId="0" hierarchy="11" level="1">
      <sharedItems count="2">
        <s v="Weekday"/>
        <s v="Weekend"/>
      </sharedItems>
    </cacheField>
    <cacheField name="[DimGeography].[Country].[Country]" caption="Country" numFmtId="0" hierarchy="15" level="1">
      <sharedItems containsSemiMixedTypes="0" containsNonDate="0" containsString="0"/>
    </cacheField>
  </cacheFields>
  <cacheHierarchies count="60">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caption="Month" attribute="1" defaultMemberUniqueName="[DimDate].[Month].[All]" allUniqueName="[DimDate].[Month].[All]" dimensionUniqueName="[DimDate]" displayFolder="" count="2" memberValueDatatype="130" unbalanced="0"/>
    <cacheHierarchy uniqueName="[DimDate].[Day Name]" caption="Day Name" attribute="1" defaultMemberUniqueName="[DimDate].[Day Name].[All]" allUniqueName="[DimDate].[Day Name].[All]" dimensionUniqueName="[DimDate]" displayFolder="" count="2"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s]" caption="#Transaction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ount of OrderDate]" caption="Count of OrderDate"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17"/>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1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7"/>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Sudip Khadka" refreshedDate="45774.870182060185" backgroundQuery="1" createdVersion="5" refreshedVersion="5" minRefreshableVersion="3" recordCount="0" supportSubquery="1" supportAdvancedDrill="1">
  <cacheSource type="external" connectionId="8"/>
  <cacheFields count="4">
    <cacheField name="[Measures].[Sum of Total Profit]" caption="Sum of Total Profit" numFmtId="0" hierarchy="45" level="32767"/>
    <cacheField name="[DimDate].[Quarter].[Quarter]" caption="Quarter" numFmtId="0" hierarchy="12" level="1">
      <sharedItems count="4">
        <s v="Qtr-1"/>
        <s v="Qtr-2"/>
        <s v="Qtr-3"/>
        <s v="Qtr-4"/>
      </sharedItems>
    </cacheField>
    <cacheField name="[DimGeography].[Country].[Country]" caption="Country" numFmtId="0" hierarchy="15" level="1">
      <sharedItems containsSemiMixedTypes="0" containsNonDate="0" containsString="0"/>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caption="Month" attribute="1" defaultMemberUniqueName="[DimDate].[Month].[All]" allUniqueName="[DimDate].[Month].[All]" dimensionUniqueName="[DimDate]" displayFolder="" count="2" memberValueDatatype="130" unbalanced="0"/>
    <cacheHierarchy uniqueName="[DimDate].[Day Name]" caption="Day Name" attribute="1" defaultMemberUniqueName="[DimDate].[Day Name].[All]" allUniqueName="[DimDate].[Day Name].[All]" dimensionUniqueName="[DimDate]" displayFolder="" count="2" memberValueDatatype="130" unbalanced="0"/>
    <cacheHierarchy uniqueName="[DimDate].[WeekType]" caption="WeekType" attribute="1" defaultMemberUniqueName="[DimDate].[WeekType].[All]" allUniqueName="[DimDate].[WeekType].[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s]" caption="#Transaction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ount of OrderDate]" caption="Count of OrderDate"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17"/>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1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7"/>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Value"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Sudip Khadka" refreshedDate="45774.870182407409" backgroundQuery="1" createdVersion="5" refreshedVersion="5" minRefreshableVersion="3" recordCount="0" supportSubquery="1" supportAdvancedDrill="1">
  <cacheSource type="external" connectionId="8"/>
  <cacheFields count="3">
    <cacheField name="[Measures].[Sum of Total Profit]" caption="Sum of Total Profit" numFmtId="0" hierarchy="45" level="32767"/>
    <cacheField name="[DimDate].[Day Name].[Day Name]" caption="Day Name" numFmtId="0" hierarchy="10" level="1">
      <sharedItems count="7">
        <s v="Fri"/>
        <s v="Mon"/>
        <s v="Sat"/>
        <s v="Sun"/>
        <s v="Thu"/>
        <s v="Tue"/>
        <s v="Wed"/>
      </sharedItems>
    </cacheField>
    <cacheField name="[DimGeography].[Country].[Country]" caption="Country" numFmtId="0" hierarchy="15" level="1">
      <sharedItems containsSemiMixedTypes="0" containsNonDate="0" containsString="0"/>
    </cacheField>
  </cacheFields>
  <cacheHierarchies count="60">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caption="Month" attribute="1" defaultMemberUniqueName="[DimDate].[Month].[All]" allUniqueName="[DimDate].[Month].[All]" dimensionUniqueName="[DimDate]" displayFolder="" count="2"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s]" caption="#Transaction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ount of OrderDate]" caption="Count of OrderDate"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17"/>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1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7"/>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Sudip Khadka" refreshedDate="45774.870182754632" backgroundQuery="1" createdVersion="5" refreshedVersion="5" minRefreshableVersion="3" recordCount="0" supportSubquery="1" supportAdvancedDrill="1">
  <cacheSource type="external" connectionId="8"/>
  <cacheFields count="3">
    <cacheField name="[Measures].[Sum of Total Profit]" caption="Sum of Total Profit" numFmtId="0" hierarchy="45" level="32767"/>
    <cacheField name="[DimDate].[Month].[Month]" caption="Month" numFmtId="0" hierarchy="9" level="1">
      <sharedItems count="12">
        <s v="Jan"/>
        <s v="Feb"/>
        <s v="Mar"/>
        <s v="Apr"/>
        <s v="May"/>
        <s v="Jun"/>
        <s v="Jul"/>
        <s v="Aug"/>
        <s v="Sep"/>
        <s v="Oct"/>
        <s v="Nov"/>
        <s v="Dec"/>
      </sharedItems>
    </cacheField>
    <cacheField name="[DimGeography].[Country].[Country]" caption="Country" numFmtId="0" hierarchy="15" level="1">
      <sharedItems containsSemiMixedTypes="0" containsNonDate="0" containsString="0"/>
    </cacheField>
  </cacheFields>
  <cacheHierarchies count="60">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caption="Month" attribute="1" defaultMemberUniqueName="[DimDate].[Month].[All]" allUniqueName="[DimDate].[Month].[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s]" caption="#Transaction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ount of OrderDate]" caption="Count of OrderDate"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17"/>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1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7"/>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Sudip Khadka" refreshedDate="45774.870183796294" backgroundQuery="1" createdVersion="5" refreshedVersion="5" minRefreshableVersion="3" recordCount="0" supportSubquery="1" supportAdvancedDrill="1">
  <cacheSource type="external" connectionId="8"/>
  <cacheFields count="9">
    <cacheField name="[Measures].[#Transactions]" caption="#Transactions" numFmtId="0" hierarchy="38" level="32767"/>
    <cacheField name="[Measures].[Sum of Total Revenue]" caption="Sum of Total Revenue" numFmtId="0" hierarchy="43" level="32767"/>
    <cacheField name="[Measures].[Sum of COGS]" caption="Sum of COGS" numFmtId="0" hierarchy="44" level="32767"/>
    <cacheField name="[Measures].[Sum of Total Profit]" caption="Sum of Total Profit" numFmtId="0" hierarchy="45" level="32767"/>
    <cacheField name="[Measures].[Sum of OrderQuantity]" caption="Sum of OrderQuantity" numFmtId="0" hierarchy="46" level="32767"/>
    <cacheField name="[Measures].[Sold Products]" caption="Sold Products" numFmtId="0" hierarchy="39" level="32767"/>
    <cacheField name="[Measures].[Unsold Products]" caption="Unsold Products" numFmtId="0" hierarchy="40" level="32767"/>
    <cacheField name="[Measures].[% Profit Margin]" caption="% Profit Margin" numFmtId="0" hierarchy="41" level="32767"/>
    <cacheField name="[DimGeography].[Country].[Country]" caption="Country" numFmtId="0" hierarchy="15" level="1">
      <sharedItems containsSemiMixedTypes="0" containsNonDate="0" containsString="0"/>
    </cacheField>
  </cacheFields>
  <cacheHierarchies count="60">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s]" caption="#Transaction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5"/>
      </fieldsUsage>
    </cacheHierarchy>
    <cacheHierarchy uniqueName="[Measures].[Unsold Products]" caption="Unsold Products" measure="1" displayFolder="" measureGroup="All Measures" count="0" oneField="1">
      <fieldsUsage count="1">
        <fieldUsage x="6"/>
      </fieldsUsage>
    </cacheHierarchy>
    <cacheHierarchy uniqueName="[Measures].[% Profit Margin]" caption="% Profit Margin" measure="1" displayFolder="" measureGroup="All Measures" count="0" oneField="1">
      <fieldsUsage count="1">
        <fieldUsage x="7"/>
      </fieldsUsage>
    </cacheHierarchy>
    <cacheHierarchy uniqueName="[Measures].[Count of OrderDate]" caption="Count of OrderDate"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5"/>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1"/>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17"/>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1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7"/>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Sudip Khadka" refreshedDate="45774.870184143518" backgroundQuery="1" createdVersion="5" refreshedVersion="5" minRefreshableVersion="3" recordCount="0" supportSubquery="1" supportAdvancedDrill="1">
  <cacheSource type="external" connectionId="8"/>
  <cacheFields count="8">
    <cacheField name="[Measures].[#Transactions]" caption="#Transactions" numFmtId="0" hierarchy="38" level="32767"/>
    <cacheField name="[Measures].[Sum of Total Revenue]" caption="Sum of Total Revenue" numFmtId="0" hierarchy="43" level="32767"/>
    <cacheField name="[Measures].[Sum of COGS]" caption="Sum of COGS" numFmtId="0" hierarchy="44" level="32767"/>
    <cacheField name="[Measures].[Sum of Total Profit]" caption="Sum of Total Profit" numFmtId="0" hierarchy="45" level="32767"/>
    <cacheField name="[Measures].[% Profit Margin]" caption="% Profit Margin" numFmtId="0" hierarchy="41" level="32767"/>
    <cacheField name="[DimDate].[Year].[Year]" caption="Year" numFmtId="0" hierarchy="7"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Sum of OrderQuantity]" caption="Sum of OrderQuantity" numFmtId="0" hierarchy="46" level="32767"/>
    <cacheField name="[DimGeography].[Country].[Country]" caption="Country" numFmtId="0" hierarchy="15" level="1">
      <sharedItems containsSemiMixedTypes="0" containsNonDate="0" containsString="0"/>
    </cacheField>
  </cacheFields>
  <cacheHierarchies count="60">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caption="Month" attribute="1" defaultMemberUniqueName="[DimDate].[Month].[All]" allUniqueName="[DimDate].[Month].[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s]" caption="#Transactions" measure="1" displayFolder="" measureGroup="All Measures" count="0" oneField="1">
      <fieldsUsage count="1">
        <fieldUsage x="0"/>
      </fieldsUsage>
    </cacheHierarchy>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4"/>
      </fieldsUsage>
    </cacheHierarchy>
    <cacheHierarchy uniqueName="[Measures].[Count of OrderDate]" caption="Count of OrderDate"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5"/>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oneField="1">
      <fieldsUsage count="1">
        <fieldUsage x="6"/>
      </fieldsUsage>
      <extLst>
        <ext xmlns:x15="http://schemas.microsoft.com/office/spreadsheetml/2010/11/main" uri="{B97F6D7D-B522-45F9-BDA1-12C45D357490}">
          <x15:cacheHierarchy aggregatedColumn="31"/>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17"/>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1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7"/>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Sudip Khadka" refreshedDate="45774.870183333333" backgroundQuery="1" createdVersion="5" refreshedVersion="5" minRefreshableVersion="3" recordCount="0" supportSubquery="1" supportAdvancedDrill="1">
  <cacheSource type="external" connectionId="8"/>
  <cacheFields count="5">
    <cacheField name="[Measures].[#Transactions]" caption="#Transactions" numFmtId="0" hierarchy="38" level="32767"/>
    <cacheField name="[Measures].[Sum of Total Revenue]" caption="Sum of Total Revenue" numFmtId="0" hierarchy="43" level="32767"/>
    <cacheField name="[Measures].[Sum of Total Profit]" caption="Sum of Total Profit" numFmtId="0" hierarchy="45" level="32767"/>
    <cacheField name="[DimDate].[Year].[Year]" caption="Year" numFmtId="0" hierarchy="7"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5" level="1">
      <sharedItems containsSemiMixedTypes="0" containsNonDate="0" containsString="0"/>
    </cacheField>
  </cacheFields>
  <cacheHierarchies count="60">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s]" caption="#Transactions" measure="1" displayFolder="" measureGroup="All Measures" count="0" oneField="1">
      <fieldsUsage count="1">
        <fieldUsage x="0"/>
      </fieldsUsage>
    </cacheHierarchy>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ount of OrderDate]" caption="Count of OrderDate"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5"/>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17"/>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1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7"/>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Sudip Khadka" refreshedDate="45772.535880439813" backgroundQuery="1" createdVersion="3" refreshedVersion="5" minRefreshableVersion="3" recordCount="0" supportSubquery="1" supportAdvancedDrill="1">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ount of OrderDate]" caption="Count of OrderDate"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17"/>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1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7"/>
        </ext>
      </extLst>
    </cacheHierarchy>
    <cacheHierarchy uniqueName="[Measures].[#Transactions]" caption="#Transaction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2"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Sudip Khadka" refreshedDate="45772.537738078703" backgroundQuery="1" createdVersion="3" refreshedVersion="5" minRefreshableVersion="3" recordCount="0" supportSubquery="1" supportAdvancedDrill="1">
  <cacheSource type="external" connectionId="8">
    <extLst>
      <ext xmlns:x14="http://schemas.microsoft.com/office/spreadsheetml/2009/9/main" uri="{F057638F-6D5F-4e77-A914-E7F072B9BCA8}">
        <x14:sourceConnection name="ThisWorkbookDataModel"/>
      </ext>
    </extLst>
  </cacheSource>
  <cacheFields count="0"/>
  <cacheHierarchies count="60">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caption="Month" attribute="1" defaultMemberUniqueName="[DimDate].[Month].[All]" allUniqueName="[DimDate].[Month].[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s]" caption="#Transaction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ount of OrderDate]" caption="Count of OrderDate"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31"/>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17"/>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1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7"/>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613" applyNumberFormats="0" applyBorderFormats="0" applyFontFormats="0" applyPatternFormats="0" applyAlignmentFormats="0" applyWidthHeightFormats="1" dataCaption="Values" tag="2940c182-6635-430a-b1c1-ce9128794b50" updatedVersion="5" minRefreshableVersion="3" useAutoFormatting="1" subtotalHiddenItems="1" itemPrintTitles="1" createdVersion="5" indent="0" outline="1" outlineData="1" multipleFieldFilters="0">
  <location ref="B2:I3" firstHeaderRow="0" firstDataRow="1" firstDataCol="0"/>
  <pivotFields count="9">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8">
    <i>
      <x/>
    </i>
    <i i="1">
      <x v="1"/>
    </i>
    <i i="2">
      <x v="2"/>
    </i>
    <i i="3">
      <x v="3"/>
    </i>
    <i i="4">
      <x v="4"/>
    </i>
    <i i="5">
      <x v="5"/>
    </i>
    <i i="6">
      <x v="6"/>
    </i>
    <i i="7">
      <x v="7"/>
    </i>
  </colItems>
  <dataFields count="8">
    <dataField fld="0" subtotal="count" baseField="0" baseItem="0" numFmtId="166"/>
    <dataField name="COGS" fld="2" baseField="0" baseItem="1" numFmtId="165"/>
    <dataField name="Revenue" fld="1" baseField="0" baseItem="4" numFmtId="165"/>
    <dataField fld="7" subtotal="count" baseField="0" baseItem="0" numFmtId="9"/>
    <dataField name="Profit" fld="3" baseField="0" baseItem="4" numFmtId="165"/>
    <dataField name="OrderQuantity" fld="4" baseField="0" baseItem="5" numFmtId="164"/>
    <dataField fld="5" subtotal="count" baseField="0" baseItem="0"/>
    <dataField fld="6" subtotal="count" baseField="0" baseItem="0"/>
  </dataFields>
  <formats count="9">
    <format dxfId="27">
      <pivotArea outline="0" collapsedLevelsAreSubtotals="1" fieldPosition="0">
        <references count="1">
          <reference field="4294967294" count="1" selected="0">
            <x v="3"/>
          </reference>
        </references>
      </pivotArea>
    </format>
    <format dxfId="26">
      <pivotArea outline="0" collapsedLevelsAreSubtotals="1" fieldPosition="0">
        <references count="1">
          <reference field="4294967294" count="1" selected="0">
            <x v="5"/>
          </reference>
        </references>
      </pivotArea>
    </format>
    <format dxfId="25">
      <pivotArea outline="0" collapsedLevelsAreSubtotals="1" fieldPosition="0">
        <references count="1">
          <reference field="4294967294" count="1" selected="0">
            <x v="1"/>
          </reference>
        </references>
      </pivotArea>
    </format>
    <format dxfId="24">
      <pivotArea outline="0" collapsedLevelsAreSubtotals="1" fieldPosition="0">
        <references count="1">
          <reference field="4294967294" count="1" selected="0">
            <x v="2"/>
          </reference>
        </references>
      </pivotArea>
    </format>
    <format dxfId="23">
      <pivotArea outline="0" collapsedLevelsAreSubtotals="1" fieldPosition="0">
        <references count="1">
          <reference field="4294967294" count="1" selected="0">
            <x v="4"/>
          </reference>
        </references>
      </pivotArea>
    </format>
    <format dxfId="22">
      <pivotArea outline="0" collapsedLevelsAreSubtotals="1" fieldPosition="0">
        <references count="1">
          <reference field="4294967294" count="1" selected="0">
            <x v="0"/>
          </reference>
        </references>
      </pivotArea>
    </format>
    <format dxfId="21">
      <pivotArea type="all" dataOnly="0" outline="0" fieldPosition="0"/>
    </format>
    <format dxfId="20">
      <pivotArea outline="0" collapsedLevelsAreSubtotals="1" fieldPosition="0"/>
    </format>
    <format dxfId="19">
      <pivotArea dataOnly="0" labelOnly="1" outline="0" fieldPosition="0">
        <references count="1">
          <reference field="4294967294" count="8">
            <x v="0"/>
            <x v="1"/>
            <x v="2"/>
            <x v="3"/>
            <x v="4"/>
            <x v="5"/>
            <x v="6"/>
            <x v="7"/>
          </reference>
        </references>
      </pivotArea>
    </format>
  </formats>
  <pivotHierarchies count="60">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Product]"/>
        <x15:activeTabTopLevelEntity name="[DimDate]"/>
        <x15:activeTabTopLevelEntity name="[DimGeography]"/>
      </x15:pivotTableUISettings>
    </ext>
  </extLst>
</pivotTableDefinition>
</file>

<file path=xl/pivotTables/pivotTable2.xml><?xml version="1.0" encoding="utf-8"?>
<pivotTableDefinition xmlns="http://schemas.openxmlformats.org/spreadsheetml/2006/main" name="PivotTable8" cacheId="611" dataPosition="0" applyNumberFormats="0" applyBorderFormats="0" applyFontFormats="0" applyPatternFormats="0" applyAlignmentFormats="0" applyWidthHeightFormats="1" dataCaption="Values" tag="2bdcd5d1-0802-4099-a28f-9c103b944b57" updatedVersion="5" minRefreshableVersion="3" useAutoFormatting="1" subtotalHiddenItems="1" rowGrandTotals="0" colGrandTotals="0" itemPrintTitles="1" createdVersion="5" indent="0" compact="0" compactData="0" multipleFieldFilters="0" chartFormat="30">
  <location ref="B8:E12" firstHeaderRow="0" firstDataRow="1" firstDataCol="1"/>
  <pivotFields count="5">
    <pivotField dataField="1" compact="0" outline="0" showAll="0"/>
    <pivotField dataField="1" compact="0" outline="0" showAll="0"/>
    <pivotField dataField="1" compact="0" outline="0" showAll="0"/>
    <pivotField axis="axisRow" compact="0" allDrilled="1" outline="0" showAll="0" dataSourceSort="1" defaultAttributeDrillState="1">
      <items count="5">
        <item x="0"/>
        <item x="1"/>
        <item x="2"/>
        <item x="3"/>
        <item t="default"/>
      </items>
    </pivotField>
    <pivotField compact="0" allDrilled="1" outline="0" showAll="0" dataSourceSort="1" defaultAttributeDrillState="1"/>
  </pivotFields>
  <rowFields count="1">
    <field x="3"/>
  </rowFields>
  <rowItems count="4">
    <i>
      <x/>
    </i>
    <i>
      <x v="1"/>
    </i>
    <i>
      <x v="2"/>
    </i>
    <i>
      <x v="3"/>
    </i>
  </rowItems>
  <colFields count="1">
    <field x="-2"/>
  </colFields>
  <colItems count="3">
    <i>
      <x/>
    </i>
    <i i="1">
      <x v="1"/>
    </i>
    <i i="2">
      <x v="2"/>
    </i>
  </colItems>
  <dataFields count="3">
    <dataField name="Revenue" fld="1" baseField="3" baseItem="0" numFmtId="165"/>
    <dataField name="Profit" fld="2" baseField="3" baseItem="0" numFmtId="165"/>
    <dataField fld="0" subtotal="count" baseField="0" baseItem="0" numFmtId="166"/>
  </dataFields>
  <formats count="7">
    <format dxfId="34">
      <pivotArea outline="0" collapsedLevelsAreSubtotals="1" fieldPosition="0">
        <references count="1">
          <reference field="4294967294" count="1" selected="0">
            <x v="0"/>
          </reference>
        </references>
      </pivotArea>
    </format>
    <format dxfId="33">
      <pivotArea outline="0" collapsedLevelsAreSubtotals="1" fieldPosition="0">
        <references count="1">
          <reference field="4294967294" count="1" selected="0">
            <x v="1"/>
          </reference>
        </references>
      </pivotArea>
    </format>
    <format dxfId="32">
      <pivotArea outline="0" collapsedLevelsAreSubtotals="1" fieldPosition="0">
        <references count="1">
          <reference field="4294967294" count="1" selected="0">
            <x v="2"/>
          </reference>
        </references>
      </pivotArea>
    </format>
    <format dxfId="31">
      <pivotArea type="all" dataOnly="0" outline="0" fieldPosition="0"/>
    </format>
    <format dxfId="30">
      <pivotArea outline="0" collapsedLevelsAreSubtotals="1" fieldPosition="0"/>
    </format>
    <format dxfId="29">
      <pivotArea dataOnly="0" labelOnly="1" outline="0" fieldPosition="0">
        <references count="1">
          <reference field="4294967294" count="3">
            <x v="0"/>
            <x v="1"/>
            <x v="2"/>
          </reference>
        </references>
      </pivotArea>
    </format>
    <format dxfId="28">
      <pivotArea outline="0" collapsedLevelsAreSubtotals="1" fieldPosition="0">
        <references count="1">
          <reference field="4294967294" count="2" selected="0">
            <x v="0"/>
            <x v="2"/>
          </reference>
        </references>
      </pivotArea>
    </format>
  </formats>
  <pivotHierarchies count="60">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Product]"/>
        <x15:activeTabTopLevelEntity name="[DimDate]"/>
        <x15:activeTabTopLevelEntity name="[DimGeography]"/>
      </x15:pivotTableUISettings>
    </ext>
  </extLst>
</pivotTableDefinition>
</file>

<file path=xl/pivotTables/pivotTable3.xml><?xml version="1.0" encoding="utf-8"?>
<pivotTableDefinition xmlns="http://schemas.openxmlformats.org/spreadsheetml/2006/main" name="PivotTable4" cacheId="615" applyNumberFormats="0" applyBorderFormats="0" applyFontFormats="0" applyPatternFormats="0" applyAlignmentFormats="0" applyWidthHeightFormats="1" dataCaption="Values" tag="8a1fceaa-4e81-41be-ab93-135e8cd9bb8b" updatedVersion="5" minRefreshableVersion="3" useAutoFormatting="1" subtotalHiddenItems="1" rowGrandTotals="0" colGrandTotals="0" itemPrintTitles="1" createdVersion="5" indent="0" compact="0" compactData="0" multipleFieldFilters="0">
  <location ref="M2:S6" firstHeaderRow="0" firstDataRow="1" firstDataCol="1"/>
  <pivotFields count="8">
    <pivotField dataField="1" compact="0" outline="0" showAll="0"/>
    <pivotField dataField="1" compact="0" outline="0" showAll="0"/>
    <pivotField dataField="1" compact="0" outline="0" showAll="0"/>
    <pivotField dataField="1" compact="0" outline="0" showAll="0"/>
    <pivotField dataField="1" compact="0" outline="0" showAll="0"/>
    <pivotField axis="axisRow" compact="0" allDrilled="1" outline="0" showAll="0" dataSourceSort="1" defaultAttributeDrillState="1">
      <items count="5">
        <item x="0"/>
        <item x="1"/>
        <item x="2"/>
        <item x="3"/>
        <item t="default"/>
      </items>
    </pivotField>
    <pivotField dataField="1" compact="0" outline="0" showAll="0"/>
    <pivotField compact="0" allDrilled="1" outline="0" showAll="0" dataSourceSort="1" defaultAttributeDrillState="1"/>
  </pivotFields>
  <rowFields count="1">
    <field x="5"/>
  </rowFields>
  <rowItems count="4">
    <i>
      <x/>
    </i>
    <i>
      <x v="1"/>
    </i>
    <i>
      <x v="2"/>
    </i>
    <i>
      <x v="3"/>
    </i>
  </rowItems>
  <colFields count="1">
    <field x="-2"/>
  </colFields>
  <colItems count="6">
    <i>
      <x/>
    </i>
    <i i="1">
      <x v="1"/>
    </i>
    <i i="2">
      <x v="2"/>
    </i>
    <i i="3">
      <x v="3"/>
    </i>
    <i i="4">
      <x v="4"/>
    </i>
    <i i="5">
      <x v="5"/>
    </i>
  </colItems>
  <dataFields count="6">
    <dataField fld="0" subtotal="count" baseField="0" baseItem="0" numFmtId="166"/>
    <dataField name="COGS" fld="2" baseField="0" baseItem="1" numFmtId="165"/>
    <dataField name="Revenue" fld="1" baseField="0" baseItem="4" numFmtId="165"/>
    <dataField fld="4" subtotal="count" baseField="0" baseItem="0" numFmtId="9"/>
    <dataField name="Profit" fld="3" baseField="0" baseItem="4" numFmtId="165"/>
    <dataField name="OrderQuantity" fld="6" baseField="0" baseItem="4" numFmtId="164"/>
  </dataFields>
  <formats count="10">
    <format dxfId="44">
      <pivotArea outline="0" collapsedLevelsAreSubtotals="1" fieldPosition="0">
        <references count="1">
          <reference field="4294967294" count="1" selected="0">
            <x v="3"/>
          </reference>
        </references>
      </pivotArea>
    </format>
    <format dxfId="43">
      <pivotArea outline="0" collapsedLevelsAreSubtotals="1" fieldPosition="0">
        <references count="1">
          <reference field="4294967294" count="1" selected="0">
            <x v="1"/>
          </reference>
        </references>
      </pivotArea>
    </format>
    <format dxfId="42">
      <pivotArea outline="0" collapsedLevelsAreSubtotals="1" fieldPosition="0">
        <references count="1">
          <reference field="4294967294" count="1" selected="0">
            <x v="2"/>
          </reference>
        </references>
      </pivotArea>
    </format>
    <format dxfId="41">
      <pivotArea outline="0" collapsedLevelsAreSubtotals="1" fieldPosition="0">
        <references count="1">
          <reference field="4294967294" count="1" selected="0">
            <x v="4"/>
          </reference>
        </references>
      </pivotArea>
    </format>
    <format dxfId="40">
      <pivotArea outline="0" collapsedLevelsAreSubtotals="1" fieldPosition="0">
        <references count="1">
          <reference field="4294967294" count="1" selected="0">
            <x v="0"/>
          </reference>
        </references>
      </pivotArea>
    </format>
    <format dxfId="39">
      <pivotArea type="all" dataOnly="0" outline="0" fieldPosition="0"/>
    </format>
    <format dxfId="38">
      <pivotArea outline="0" collapsedLevelsAreSubtotals="1" fieldPosition="0"/>
    </format>
    <format dxfId="37">
      <pivotArea dataOnly="0" labelOnly="1" outline="0" fieldPosition="0">
        <references count="1">
          <reference field="4294967294" count="5">
            <x v="0"/>
            <x v="1"/>
            <x v="2"/>
            <x v="3"/>
            <x v="4"/>
          </reference>
        </references>
      </pivotArea>
    </format>
    <format dxfId="36">
      <pivotArea outline="0" collapsedLevelsAreSubtotals="1" fieldPosition="0">
        <references count="1">
          <reference field="4294967294" count="1" selected="0">
            <x v="5"/>
          </reference>
        </references>
      </pivotArea>
    </format>
    <format dxfId="35">
      <pivotArea dataOnly="0" outline="0" fieldPosition="0">
        <references count="1">
          <reference field="4294967294" count="1">
            <x v="5"/>
          </reference>
        </references>
      </pivotArea>
    </format>
  </formats>
  <pivotHierarchies count="60">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Product]"/>
        <x15:activeTabTopLevelEntity name="[DimDate]"/>
        <x15:activeTabTopLevelEntity name="[DimGeography]"/>
      </x15:pivotTableUISettings>
    </ext>
  </extLst>
</pivotTableDefinition>
</file>

<file path=xl/pivotTables/pivotTable4.xml><?xml version="1.0" encoding="utf-8"?>
<pivotTableDefinition xmlns="http://schemas.openxmlformats.org/spreadsheetml/2006/main" name="PivotTable3" cacheId="583" applyNumberFormats="0" applyBorderFormats="0" applyFontFormats="0" applyPatternFormats="0" applyAlignmentFormats="0" applyWidthHeightFormats="1" dataCaption="Values" tag="0cad6c92-00bb-4ce5-863e-6cb7fdb02ce5" updatedVersion="5" minRefreshableVersion="3" useAutoFormatting="1" subtotalHiddenItems="1" rowGrandTotals="0" colGrandTotals="0" itemPrintTitles="1" createdVersion="5" indent="0" compact="0" compactData="0" multipleFieldFilters="0" chartFormat="28">
  <location ref="U2:U6" firstHeaderRow="1" firstDataRow="1" firstDataCol="1"/>
  <pivotFields count="1">
    <pivotField axis="axisRow" compact="0" allDrilled="1" outline="0" showAll="0" dataSourceSort="1" defaultAttributeDrillState="1">
      <items count="5">
        <item x="0"/>
        <item x="1"/>
        <item x="2"/>
        <item x="3"/>
        <item t="default"/>
      </items>
    </pivotField>
  </pivotFields>
  <rowFields count="1">
    <field x="0"/>
  </rowFields>
  <rowItems count="4">
    <i>
      <x/>
    </i>
    <i>
      <x v="1"/>
    </i>
    <i>
      <x v="2"/>
    </i>
    <i>
      <x v="3"/>
    </i>
  </rowItems>
  <formats count="5">
    <format dxfId="49">
      <pivotArea type="all" dataOnly="0" outline="0" fieldPosition="0"/>
    </format>
    <format dxfId="48">
      <pivotArea outline="0" collapsedLevelsAreSubtotals="1" fieldPosition="0"/>
    </format>
    <format dxfId="47">
      <pivotArea type="all" dataOnly="0" outline="0" fieldPosition="0"/>
    </format>
    <format dxfId="46">
      <pivotArea field="0" type="button" dataOnly="0" labelOnly="1" outline="0" axis="axisRow" fieldPosition="0"/>
    </format>
    <format dxfId="45">
      <pivotArea dataOnly="0" labelOnly="1" outline="0" fieldPosition="0">
        <references count="1">
          <reference field="0" count="0"/>
        </references>
      </pivotArea>
    </format>
  </formats>
  <pivotHierarchies count="60">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Product]"/>
        <x15:activeTabTopLevelEntity name="[DimDate]"/>
      </x15:pivotTableUISettings>
    </ext>
  </extLst>
</pivotTableDefinition>
</file>

<file path=xl/pivotTables/pivotTable5.xml><?xml version="1.0" encoding="utf-8"?>
<pivotTableDefinition xmlns="http://schemas.openxmlformats.org/spreadsheetml/2006/main" name="PivotTable2" cacheId="606" applyNumberFormats="0" applyBorderFormats="0" applyFontFormats="0" applyPatternFormats="0" applyAlignmentFormats="0" applyWidthHeightFormats="1" dataCaption="Values" tag="dd4c0c59-4bc7-4f58-b2c6-854893bd9bdd" updatedVersion="5" minRefreshableVersion="3" useAutoFormatting="1" subtotalHiddenItems="1" rowGrandTotals="0" colGrandTotals="0" itemPrintTitles="1" createdVersion="5" indent="0" compact="0" compactData="0" multipleFieldFilters="0" chartFormat="14">
  <location ref="L2:M9" firstHeaderRow="1" firstDataRow="1" firstDataCol="1"/>
  <pivotFields count="3">
    <pivotField dataField="1" compact="0" outline="0" showAll="0"/>
    <pivotField axis="axisRow" compact="0" allDrilled="1" outline="0" showAll="0" dataSourceSort="1" defaultAttributeDrillState="1">
      <items count="8">
        <item x="0"/>
        <item x="1"/>
        <item x="2"/>
        <item x="3"/>
        <item x="4"/>
        <item x="5"/>
        <item x="6"/>
        <item t="default"/>
      </items>
    </pivotField>
    <pivotField compact="0" allDrilled="1" outline="0" showAll="0" dataSourceSort="1" defaultAttributeDrillState="1"/>
  </pivotFields>
  <rowFields count="1">
    <field x="1"/>
  </rowFields>
  <rowItems count="7">
    <i>
      <x/>
    </i>
    <i>
      <x v="1"/>
    </i>
    <i>
      <x v="2"/>
    </i>
    <i>
      <x v="3"/>
    </i>
    <i>
      <x v="4"/>
    </i>
    <i>
      <x v="5"/>
    </i>
    <i>
      <x v="6"/>
    </i>
  </rowItems>
  <colItems count="1">
    <i/>
  </colItems>
  <dataFields count="1">
    <dataField name="Profit" fld="0" baseField="0" baseItem="4" numFmtId="165"/>
  </dataFields>
  <formats count="4">
    <format dxfId="3">
      <pivotArea outline="0" collapsedLevelsAreSubtotals="1" fieldPosition="0">
        <references count="1">
          <reference field="4294967294" count="1" selected="0">
            <x v="0"/>
          </reference>
        </references>
      </pivotArea>
    </format>
    <format dxfId="2">
      <pivotArea type="all" dataOnly="0" outline="0" fieldPosition="0"/>
    </format>
    <format dxfId="1">
      <pivotArea outline="0" collapsedLevelsAreSubtotals="1" fieldPosition="0"/>
    </format>
    <format dxfId="0">
      <pivotArea dataOnly="0" labelOnly="1" outline="0" fieldPosition="0">
        <references count="1">
          <reference field="4294967294" count="1">
            <x v="0"/>
          </reference>
        </references>
      </pivotArea>
    </format>
  </formats>
  <chartFormats count="1">
    <chartFormat chart="5"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Product]"/>
        <x15:activeTabTopLevelEntity name="[DimDate]"/>
        <x15:activeTabTopLevelEntity name="[DimGeography]"/>
      </x15:pivotTableUISettings>
    </ext>
  </extLst>
</pivotTableDefinition>
</file>

<file path=xl/pivotTables/pivotTable6.xml><?xml version="1.0" encoding="utf-8"?>
<pivotTableDefinition xmlns="http://schemas.openxmlformats.org/spreadsheetml/2006/main" name="PivotTable1" cacheId="608" applyNumberFormats="0" applyBorderFormats="0" applyFontFormats="0" applyPatternFormats="0" applyAlignmentFormats="0" applyWidthHeightFormats="1" dataCaption="Values" tag="0d0db9b8-634c-441e-9ebc-fcc6e5a64fe1" updatedVersion="5" minRefreshableVersion="3" useAutoFormatting="1" subtotalHiddenItems="1" rowGrandTotals="0" colGrandTotals="0" itemPrintTitles="1" createdVersion="5" indent="0" compact="0" compactData="0" multipleFieldFilters="0" chartFormat="7">
  <location ref="B2:C14" firstHeaderRow="1" firstDataRow="1" firstDataCol="1"/>
  <pivotFields count="3">
    <pivotField dataField="1" compact="0" outline="0" showAll="0"/>
    <pivotField axis="axisRow" compact="0" allDrilled="1" outline="0" showAll="0" dataSourceSort="1" defaultAttributeDrillState="1">
      <items count="13">
        <item x="0"/>
        <item x="1"/>
        <item x="2"/>
        <item x="3"/>
        <item x="4"/>
        <item x="5"/>
        <item x="6"/>
        <item x="7"/>
        <item x="8"/>
        <item x="9"/>
        <item x="10"/>
        <item x="11"/>
        <item t="default"/>
      </items>
    </pivotField>
    <pivotField compact="0" allDrilled="1" outline="0" showAll="0" dataSourceSort="1" defaultAttributeDrillState="1"/>
  </pivotFields>
  <rowFields count="1">
    <field x="1"/>
  </rowFields>
  <rowItems count="12">
    <i>
      <x/>
    </i>
    <i>
      <x v="1"/>
    </i>
    <i>
      <x v="2"/>
    </i>
    <i>
      <x v="3"/>
    </i>
    <i>
      <x v="4"/>
    </i>
    <i>
      <x v="5"/>
    </i>
    <i>
      <x v="6"/>
    </i>
    <i>
      <x v="7"/>
    </i>
    <i>
      <x v="8"/>
    </i>
    <i>
      <x v="9"/>
    </i>
    <i>
      <x v="10"/>
    </i>
    <i>
      <x v="11"/>
    </i>
  </rowItems>
  <colItems count="1">
    <i/>
  </colItems>
  <dataFields count="1">
    <dataField name="Profit" fld="0" baseField="0" baseItem="4" numFmtId="169"/>
  </dataFields>
  <formats count="5">
    <format dxfId="8">
      <pivotArea outline="0" collapsedLevelsAreSubtotals="1" fieldPosition="0">
        <references count="1">
          <reference field="4294967294" count="1" selected="0">
            <x v="0"/>
          </reference>
        </references>
      </pivotArea>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1">
            <x v="0"/>
          </reference>
        </references>
      </pivotArea>
    </format>
    <format dxfId="4">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Product]"/>
        <x15:activeTabTopLevelEntity name="[DimDate]"/>
        <x15:activeTabTopLevelEntity name="[DimGeography]"/>
      </x15:pivotTableUISettings>
    </ext>
  </extLst>
</pivotTableDefinition>
</file>

<file path=xl/pivotTables/pivotTable7.xml><?xml version="1.0" encoding="utf-8"?>
<pivotTableDefinition xmlns="http://schemas.openxmlformats.org/spreadsheetml/2006/main" name="PivotTable4" cacheId="604" applyNumberFormats="0" applyBorderFormats="0" applyFontFormats="0" applyPatternFormats="0" applyAlignmentFormats="0" applyWidthHeightFormats="1" dataCaption="Values" missingCaption="0" tag="cbd04466-6702-4fb6-a12b-b3d7a25d3b8c" updatedVersion="5" minRefreshableVersion="3" useAutoFormatting="1" subtotalHiddenItems="1" rowGrandTotals="0" colGrandTotals="0" itemPrintTitles="1" createdVersion="5" indent="0" showEmptyRow="1" showEmptyCol="1" compact="0" compactData="0" multipleFieldFilters="0" chartFormat="18">
  <location ref="AB2:AD6" firstHeaderRow="0" firstDataRow="1" firstDataCol="1"/>
  <pivotFields count="4">
    <pivotField dataField="1" compact="0" outline="0" showAll="0"/>
    <pivotField axis="axisRow" compact="0" allDrilled="1" outline="0" showAll="0" dataSourceSort="1" defaultAttributeDrillState="1">
      <items count="5">
        <item x="0"/>
        <item x="1"/>
        <item x="2"/>
        <item x="3"/>
        <item t="default"/>
      </items>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Profit" fld="0" baseField="0" baseItem="4" numFmtId="165"/>
    <dataField name="Sum of Total Profit" fld="3" showDataAs="percentOfTotal" baseField="0" baseItem="0" numFmtId="9">
      <extLst>
        <ext xmlns:x14="http://schemas.microsoft.com/office/spreadsheetml/2009/9/main" uri="{E15A36E0-9728-4e99-A89B-3F7291B0FE68}">
          <x14:dataField sourceField="0" uniqueName="[__Xl2].[Measures].[Sum of Total Profit]"/>
        </ext>
      </extLst>
    </dataField>
  </dataFields>
  <formats count="6">
    <format dxfId="14">
      <pivotArea outline="0" collapsedLevelsAreSubtotals="1" fieldPosition="0">
        <references count="1">
          <reference field="4294967294" count="1" selected="0">
            <x v="0"/>
          </reference>
        </references>
      </pivotArea>
    </format>
    <format dxfId="13">
      <pivotArea type="all" dataOnly="0" outline="0" fieldPosition="0"/>
    </format>
    <format dxfId="12">
      <pivotArea outline="0" collapsedLevelsAreSubtotals="1" fieldPosition="0"/>
    </format>
    <format dxfId="11">
      <pivotArea dataOnly="0" labelOnly="1" outline="0" fieldPosition="0">
        <references count="1">
          <reference field="4294967294" count="1">
            <x v="0"/>
          </reference>
        </references>
      </pivotArea>
    </format>
    <format dxfId="10">
      <pivotArea outline="0" fieldPosition="0">
        <references count="1">
          <reference field="4294967294" count="1">
            <x v="1"/>
          </reference>
        </references>
      </pivotArea>
    </format>
    <format dxfId="9">
      <pivotArea outline="0" collapsedLevelsAreSubtotals="1" fieldPosition="0">
        <references count="1">
          <reference field="4294967294" count="1" selected="0">
            <x v="1"/>
          </reference>
        </references>
      </pivotArea>
    </format>
  </formats>
  <chartFormats count="2">
    <chartFormat chart="5" format="2"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Product]"/>
        <x15:activeTabTopLevelEntity name="[DimDate]"/>
        <x15:activeTabTopLevelEntity name="[DimGeography]"/>
      </x15:pivotTableUISettings>
    </ext>
  </extLst>
</pivotTableDefinition>
</file>

<file path=xl/pivotTables/pivotTable8.xml><?xml version="1.0" encoding="utf-8"?>
<pivotTableDefinition xmlns="http://schemas.openxmlformats.org/spreadsheetml/2006/main" name="PivotTable3" cacheId="602" applyNumberFormats="0" applyBorderFormats="0" applyFontFormats="0" applyPatternFormats="0" applyAlignmentFormats="0" applyWidthHeightFormats="1" dataCaption="Values" tag="45168176-1b15-460f-91a9-b66e216fbf9a" updatedVersion="5" minRefreshableVersion="3" useAutoFormatting="1" subtotalHiddenItems="1" rowGrandTotals="0" colGrandTotals="0" itemPrintTitles="1" createdVersion="5" indent="0" compact="0" compactData="0" multipleFieldFilters="0" chartFormat="18">
  <location ref="W2:X4" firstHeaderRow="1" firstDataRow="1" firstDataCol="1"/>
  <pivotFields count="3">
    <pivotField dataField="1" compact="0" outline="0" showAll="0"/>
    <pivotField axis="axisRow" compact="0" allDrilled="1" outline="0" showAll="0" dataSourceSort="1" defaultAttributeDrillState="1">
      <items count="3">
        <item x="0"/>
        <item x="1"/>
        <item t="default"/>
      </items>
    </pivotField>
    <pivotField compact="0" allDrilled="1" outline="0" showAll="0" dataSourceSort="1" defaultAttributeDrillState="1"/>
  </pivotFields>
  <rowFields count="1">
    <field x="1"/>
  </rowFields>
  <rowItems count="2">
    <i>
      <x/>
    </i>
    <i>
      <x v="1"/>
    </i>
  </rowItems>
  <colItems count="1">
    <i/>
  </colItems>
  <dataFields count="1">
    <dataField name="Profit" fld="0" baseField="0" baseItem="4" numFmtId="165"/>
  </dataFields>
  <formats count="4">
    <format dxfId="18">
      <pivotArea outline="0" collapsedLevelsAreSubtotals="1" fieldPosition="0">
        <references count="1">
          <reference field="4294967294" count="1" selected="0">
            <x v="0"/>
          </reference>
        </references>
      </pivotArea>
    </format>
    <format dxfId="17">
      <pivotArea type="all" dataOnly="0" outline="0" fieldPosition="0"/>
    </format>
    <format dxfId="16">
      <pivotArea outline="0" collapsedLevelsAreSubtotals="1" fieldPosition="0"/>
    </format>
    <format dxfId="15">
      <pivotArea dataOnly="0" labelOnly="1" outline="0" fieldPosition="0">
        <references count="1">
          <reference field="4294967294" count="1">
            <x v="0"/>
          </reference>
        </references>
      </pivotArea>
    </format>
  </formats>
  <chartFormats count="4">
    <chartFormat chart="5" format="2"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1" count="1" selected="0">
            <x v="0"/>
          </reference>
        </references>
      </pivotArea>
    </chartFormat>
    <chartFormat chart="17" format="8">
      <pivotArea type="data" outline="0" fieldPosition="0">
        <references count="2">
          <reference field="4294967294" count="1" selected="0">
            <x v="0"/>
          </reference>
          <reference field="1" count="1" selected="0">
            <x v="1"/>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Product]"/>
        <x15:activeTabTopLevelEntity name="[DimDate]"/>
        <x15:activeTabTopLevelEntity name="[DimGeography]"/>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1" sourceName="[DimDate].[Year]">
  <pivotTables>
    <pivotTable tabId="1" name="PivotTable1"/>
    <pivotTable tabId="1" name="PivotTable3"/>
    <pivotTable tabId="4" name="PivotTable1"/>
    <pivotTable tabId="4" name="PivotTable2"/>
    <pivotTable tabId="4" name="PivotTable3"/>
    <pivotTable tabId="4" name="PivotTable4"/>
  </pivotTables>
  <data>
    <olap pivotCacheId="12">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DimDate].[Month]">
  <pivotTables>
    <pivotTable tabId="1" name="PivotTable4"/>
  </pivotTables>
  <data>
    <olap pivotCacheId="13">
      <levels count="2">
        <level uniqueName="[DimDate].[Month].[(All)]" sourceCaption="(All)" count="0"/>
        <level uniqueName="[DimDate].[Month].[Month]" sourceCaption="Month" count="12">
          <ranges>
            <range startItem="0">
              <i n="[DimDate].[Month].&amp;[Jan]" c="Jan"/>
              <i n="[DimDate].[Month].&amp;[Feb]" c="Feb"/>
              <i n="[DimDate].[Month].&amp;[Mar]" c="Mar"/>
              <i n="[DimDate].[Month].&amp;[Apr]" c="Apr"/>
              <i n="[DimDate].[Month].&amp;[May]" c="May"/>
              <i n="[DimDate].[Month].&amp;[Jun]" c="Jun"/>
              <i n="[DimDate].[Month].&amp;[Jul]" c="Jul"/>
              <i n="[DimDate].[Month].&amp;[Aug]" c="Aug"/>
              <i n="[DimDate].[Month].&amp;[Sep]" c="Sep"/>
              <i n="[DimDate].[Month].&amp;[Oct]" c="Oct"/>
              <i n="[DimDate].[Month].&amp;[Nov]" c="Nov"/>
              <i n="[DimDate].[Month].&amp;[Dec]" c="Dec"/>
            </range>
          </ranges>
        </level>
      </levels>
      <selections count="1">
        <selection n="[DimDate].[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ountry" sourceName="[DimGeography].[Country]">
  <pivotTables>
    <pivotTable tabId="4" name="PivotTable3"/>
    <pivotTable tabId="4" name="PivotTable4"/>
    <pivotTable tabId="4" name="PivotTable2"/>
    <pivotTable tabId="4" name="PivotTable1"/>
    <pivotTable tabId="1" name="PivotTable8"/>
    <pivotTable tabId="1" name="PivotTable1"/>
    <pivotTable tabId="1" name="PivotTable4"/>
  </pivotTables>
  <data>
    <olap pivotCacheId="12">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1" cache="Slicer_Year1" caption="Year" columnCount="4" showCaption="0" level="1" rowHeight="241300"/>
  <slicer name="Month" cache="Slicer_Month" caption="Month" columnCount="3" showCaption="0" level="1" rowHeight="228600"/>
  <slicer name="Country" cache="Slicer_Country" caption="Country" columnCount="2" showCaption="0" level="1"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3.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Z34"/>
  <sheetViews>
    <sheetView topLeftCell="H1" workbookViewId="0">
      <selection activeCell="S16" sqref="S16"/>
    </sheetView>
  </sheetViews>
  <sheetFormatPr defaultRowHeight="15" x14ac:dyDescent="0.25"/>
  <cols>
    <col min="1" max="1" width="14.5703125" customWidth="1"/>
    <col min="2" max="2" width="13.140625" customWidth="1"/>
    <col min="3" max="4" width="9.7109375" customWidth="1"/>
    <col min="5" max="5" width="14.85546875" customWidth="1"/>
    <col min="6" max="6" width="9.7109375" customWidth="1"/>
    <col min="7" max="7" width="14" customWidth="1"/>
    <col min="8" max="8" width="13.140625" customWidth="1"/>
    <col min="9" max="9" width="15.5703125" customWidth="1"/>
    <col min="10" max="10" width="5.5703125" customWidth="1"/>
    <col min="11" max="11" width="3.5703125" style="23" customWidth="1"/>
    <col min="13" max="13" width="7.28515625" customWidth="1"/>
    <col min="14" max="14" width="13.140625" customWidth="1"/>
    <col min="15" max="15" width="8.7109375" customWidth="1"/>
    <col min="16" max="16" width="9.7109375" customWidth="1"/>
    <col min="17" max="17" width="14.85546875" customWidth="1"/>
    <col min="18" max="18" width="8.7109375" customWidth="1"/>
    <col min="19" max="19" width="14" customWidth="1"/>
    <col min="20" max="20" width="2.42578125" customWidth="1"/>
    <col min="21" max="21" width="7.28515625" customWidth="1"/>
    <col min="22" max="22" width="1.85546875" customWidth="1"/>
    <col min="23" max="23" width="11.140625" customWidth="1"/>
    <col min="25" max="25" width="9.7109375" bestFit="1" customWidth="1"/>
    <col min="26" max="26" width="10.85546875" customWidth="1"/>
  </cols>
  <sheetData>
    <row r="2" spans="1:26" x14ac:dyDescent="0.25">
      <c r="A2" s="1" t="s">
        <v>6</v>
      </c>
      <c r="B2" s="6" t="s">
        <v>0</v>
      </c>
      <c r="C2" s="6" t="s">
        <v>18</v>
      </c>
      <c r="D2" s="6" t="s">
        <v>12</v>
      </c>
      <c r="E2" s="6" t="s">
        <v>3</v>
      </c>
      <c r="F2" s="6" t="s">
        <v>13</v>
      </c>
      <c r="G2" s="6" t="s">
        <v>19</v>
      </c>
      <c r="H2" s="6" t="s">
        <v>1</v>
      </c>
      <c r="I2" s="6" t="s">
        <v>2</v>
      </c>
      <c r="M2" s="5" t="s">
        <v>4</v>
      </c>
      <c r="N2" s="6" t="s">
        <v>0</v>
      </c>
      <c r="O2" s="6" t="s">
        <v>18</v>
      </c>
      <c r="P2" s="6" t="s">
        <v>12</v>
      </c>
      <c r="Q2" s="6" t="s">
        <v>3</v>
      </c>
      <c r="R2" s="6" t="s">
        <v>13</v>
      </c>
      <c r="S2" s="6" t="s">
        <v>19</v>
      </c>
      <c r="T2" s="3"/>
      <c r="U2" s="5" t="s">
        <v>4</v>
      </c>
      <c r="W2" s="6" t="s">
        <v>20</v>
      </c>
    </row>
    <row r="3" spans="1:26" x14ac:dyDescent="0.25">
      <c r="B3" s="8">
        <v>60398</v>
      </c>
      <c r="C3" s="7">
        <v>180802367.55209637</v>
      </c>
      <c r="D3" s="7">
        <v>307092945.1980952</v>
      </c>
      <c r="E3" s="9">
        <v>0.41124545392774847</v>
      </c>
      <c r="F3" s="7">
        <v>126290577.64599985</v>
      </c>
      <c r="G3" s="10">
        <v>631920</v>
      </c>
      <c r="H3" s="11">
        <v>158</v>
      </c>
      <c r="I3" s="11">
        <v>448</v>
      </c>
      <c r="M3" s="6">
        <v>2005</v>
      </c>
      <c r="N3" s="8">
        <v>1013</v>
      </c>
      <c r="O3" s="7">
        <v>19966565.611399997</v>
      </c>
      <c r="P3" s="7">
        <v>33370192.171199914</v>
      </c>
      <c r="Q3" s="9">
        <v>0.40166465002763818</v>
      </c>
      <c r="R3" s="7">
        <v>13403626.559800046</v>
      </c>
      <c r="S3" s="10">
        <v>10400</v>
      </c>
      <c r="T3" s="16"/>
      <c r="U3" s="6">
        <v>2005</v>
      </c>
      <c r="W3" s="6">
        <f>COUNTA(U3:U8)</f>
        <v>4</v>
      </c>
    </row>
    <row r="4" spans="1:26" x14ac:dyDescent="0.25">
      <c r="M4" s="6">
        <v>2006</v>
      </c>
      <c r="N4" s="8">
        <v>2677</v>
      </c>
      <c r="O4" s="7">
        <v>41306746.77429992</v>
      </c>
      <c r="P4" s="7">
        <v>69484523.200600073</v>
      </c>
      <c r="Q4" s="9">
        <v>0.40552593769624778</v>
      </c>
      <c r="R4" s="7">
        <v>28177776.42630003</v>
      </c>
      <c r="S4" s="10">
        <v>28413</v>
      </c>
      <c r="T4" s="16"/>
      <c r="U4" s="6">
        <v>2006</v>
      </c>
    </row>
    <row r="5" spans="1:26" x14ac:dyDescent="0.25">
      <c r="M5" s="6">
        <v>2007</v>
      </c>
      <c r="N5" s="8">
        <v>24443</v>
      </c>
      <c r="O5" s="7">
        <v>59832502.452100649</v>
      </c>
      <c r="P5" s="7">
        <v>102379613.11629985</v>
      </c>
      <c r="Q5" s="9">
        <v>0.41558186604854741</v>
      </c>
      <c r="R5" s="7">
        <v>42547110.664200231</v>
      </c>
      <c r="S5" s="10">
        <v>255715</v>
      </c>
      <c r="T5" s="16"/>
      <c r="U5" s="6">
        <v>2007</v>
      </c>
    </row>
    <row r="6" spans="1:26" x14ac:dyDescent="0.25">
      <c r="A6" s="1" t="s">
        <v>7</v>
      </c>
      <c r="B6" s="6"/>
      <c r="C6" s="6"/>
      <c r="D6" s="12" t="s">
        <v>5</v>
      </c>
      <c r="E6" s="13">
        <v>3</v>
      </c>
      <c r="M6" s="6">
        <v>2008</v>
      </c>
      <c r="N6" s="8">
        <v>32265</v>
      </c>
      <c r="O6" s="7">
        <v>59696552.714297675</v>
      </c>
      <c r="P6" s="7">
        <v>101858616.70999517</v>
      </c>
      <c r="Q6" s="9">
        <v>0.41392731766367274</v>
      </c>
      <c r="R6" s="7">
        <v>42162063.995700456</v>
      </c>
      <c r="S6" s="10">
        <v>337392</v>
      </c>
      <c r="T6" s="16"/>
      <c r="U6" s="6">
        <v>2008</v>
      </c>
      <c r="W6" s="24" t="s">
        <v>21</v>
      </c>
      <c r="X6" s="24" t="s">
        <v>4</v>
      </c>
      <c r="Y6" s="24" t="s">
        <v>13</v>
      </c>
      <c r="Z6" s="24" t="s">
        <v>10</v>
      </c>
    </row>
    <row r="7" spans="1:26" x14ac:dyDescent="0.25">
      <c r="A7" s="1"/>
      <c r="B7" s="2"/>
      <c r="C7" s="3"/>
      <c r="D7" s="14"/>
      <c r="E7" s="15"/>
      <c r="W7" s="6" t="s">
        <v>22</v>
      </c>
      <c r="X7" s="6">
        <f>IF(W3=1, U3,0)</f>
        <v>0</v>
      </c>
      <c r="Y7" s="7">
        <f>IFERROR(VLOOKUP(X7,lookuptable,6,FALSE),0)</f>
        <v>0</v>
      </c>
      <c r="Z7" s="27">
        <f>IFERROR(Y7/SUM($Y$7:$Y$8),0)</f>
        <v>0</v>
      </c>
    </row>
    <row r="8" spans="1:26" x14ac:dyDescent="0.25">
      <c r="A8" s="1" t="s">
        <v>15</v>
      </c>
      <c r="B8" s="5" t="s">
        <v>4</v>
      </c>
      <c r="C8" s="6" t="s">
        <v>12</v>
      </c>
      <c r="D8" s="6" t="s">
        <v>13</v>
      </c>
      <c r="E8" s="6" t="s">
        <v>0</v>
      </c>
      <c r="W8" s="6" t="s">
        <v>23</v>
      </c>
      <c r="X8" s="6">
        <f>IF(OR(U3=2009,W3&gt;1),0,U3-1)</f>
        <v>0</v>
      </c>
      <c r="Y8" s="7">
        <f>IFERROR(VLOOKUP(X8,lookuptable,6,FALSE),0)</f>
        <v>0</v>
      </c>
      <c r="Z8" s="27">
        <f t="shared" ref="Z8" si="0">IFERROR(Y8/SUM($Y$7:$Y$8),0)</f>
        <v>0</v>
      </c>
    </row>
    <row r="9" spans="1:26" x14ac:dyDescent="0.25">
      <c r="B9" s="6">
        <v>2005</v>
      </c>
      <c r="C9" s="7">
        <v>33370192.171199914</v>
      </c>
      <c r="D9" s="7">
        <v>13403626.559800046</v>
      </c>
      <c r="E9" s="8">
        <v>1013</v>
      </c>
      <c r="W9" s="25" t="s">
        <v>24</v>
      </c>
      <c r="X9" s="25"/>
      <c r="Y9" s="25"/>
      <c r="Z9" s="29">
        <f>Z7-Z8</f>
        <v>0</v>
      </c>
    </row>
    <row r="10" spans="1:26" x14ac:dyDescent="0.25">
      <c r="A10" s="3"/>
      <c r="B10" s="6">
        <v>2006</v>
      </c>
      <c r="C10" s="7">
        <v>69484523.200600073</v>
      </c>
      <c r="D10" s="7">
        <v>28177776.42630003</v>
      </c>
      <c r="E10" s="8">
        <v>2677</v>
      </c>
      <c r="G10" s="16"/>
      <c r="H10" s="17"/>
      <c r="I10" s="17"/>
    </row>
    <row r="11" spans="1:26" x14ac:dyDescent="0.25">
      <c r="A11" s="3" t="s">
        <v>14</v>
      </c>
      <c r="B11" s="6">
        <v>2007</v>
      </c>
      <c r="C11" s="7">
        <v>102379613.11629985</v>
      </c>
      <c r="D11" s="7">
        <v>42547110.664200231</v>
      </c>
      <c r="E11" s="8">
        <v>24443</v>
      </c>
      <c r="G11" s="16"/>
      <c r="H11" s="17"/>
      <c r="I11" s="17"/>
      <c r="W11" s="24" t="s">
        <v>25</v>
      </c>
      <c r="X11" s="24" t="s">
        <v>4</v>
      </c>
      <c r="Y11" s="24" t="s">
        <v>12</v>
      </c>
      <c r="Z11" s="24" t="s">
        <v>10</v>
      </c>
    </row>
    <row r="12" spans="1:26" x14ac:dyDescent="0.25">
      <c r="B12" s="6">
        <v>2008</v>
      </c>
      <c r="C12" s="7">
        <v>101858616.70999517</v>
      </c>
      <c r="D12" s="7">
        <v>42162063.995700456</v>
      </c>
      <c r="E12" s="8">
        <v>32265</v>
      </c>
      <c r="W12" s="6" t="s">
        <v>22</v>
      </c>
      <c r="X12" s="6">
        <f>IF(W3=1, U3,0)</f>
        <v>0</v>
      </c>
      <c r="Y12" s="7">
        <f>IFERROR(VLOOKUP(X12,lookuptable,4,FALSE),0)</f>
        <v>0</v>
      </c>
      <c r="Z12" s="27">
        <f>IFERROR(Y12/SUM($Y$12:$Y$13),0)</f>
        <v>0</v>
      </c>
    </row>
    <row r="13" spans="1:26" x14ac:dyDescent="0.25">
      <c r="W13" s="6" t="s">
        <v>23</v>
      </c>
      <c r="X13" s="6">
        <f>IF(OR(U3=2009,W3&gt;1),0,U3-1)</f>
        <v>0</v>
      </c>
      <c r="Y13" s="7">
        <f>IFERROR(VLOOKUP(X13,lookuptable,4,FALSE),0)</f>
        <v>0</v>
      </c>
      <c r="Z13" s="27">
        <f t="shared" ref="Z13" si="1">IFERROR(Y13/SUM($Y$12:$Y$13),0)</f>
        <v>0</v>
      </c>
    </row>
    <row r="14" spans="1:26" x14ac:dyDescent="0.25">
      <c r="B14" s="19"/>
      <c r="C14" s="4"/>
      <c r="D14" s="4"/>
      <c r="E14" s="18"/>
      <c r="W14" s="25" t="s">
        <v>24</v>
      </c>
      <c r="X14" s="25"/>
      <c r="Y14" s="25"/>
      <c r="Z14" s="29">
        <f>Z12-Z13</f>
        <v>0</v>
      </c>
    </row>
    <row r="16" spans="1:26" x14ac:dyDescent="0.25">
      <c r="A16" s="1" t="s">
        <v>16</v>
      </c>
      <c r="B16" s="6" t="str">
        <f>B8</f>
        <v>Year</v>
      </c>
      <c r="C16" s="6" t="str">
        <f>IF($E$6=1,C8,IF($E$6=2,D8,IF($E$6=3,E8,0)))</f>
        <v>#Transactions</v>
      </c>
      <c r="D16" s="6" t="str">
        <f>"Average "&amp;C16</f>
        <v>Average #Transactions</v>
      </c>
      <c r="E16" s="6" t="s">
        <v>8</v>
      </c>
      <c r="W16" s="24" t="s">
        <v>26</v>
      </c>
      <c r="X16" s="24" t="s">
        <v>4</v>
      </c>
      <c r="Y16" s="24" t="s">
        <v>18</v>
      </c>
      <c r="Z16" s="24" t="s">
        <v>10</v>
      </c>
    </row>
    <row r="17" spans="1:26" x14ac:dyDescent="0.25">
      <c r="A17" s="1" t="s">
        <v>17</v>
      </c>
      <c r="B17" s="6">
        <f t="shared" ref="B17:B20" si="2">B9</f>
        <v>2005</v>
      </c>
      <c r="C17" s="22">
        <f t="shared" ref="C17:C20" si="3">IF($E$6=1,C9,IF($E$6=2,D9,IF($E$6=3,E9,0)))</f>
        <v>1013</v>
      </c>
      <c r="D17" s="20">
        <f>AVERAGE($C$17:$C$20)</f>
        <v>15099.5</v>
      </c>
      <c r="E17" s="20" t="str">
        <f>IF(C17&gt;D17,C17,"")</f>
        <v/>
      </c>
      <c r="W17" s="6" t="s">
        <v>22</v>
      </c>
      <c r="X17" s="6">
        <f>IF(W3=1, U3,0)</f>
        <v>0</v>
      </c>
      <c r="Y17" s="7">
        <f>IFERROR(VLOOKUP(X17,lookuptable,3,FALSE),0)</f>
        <v>0</v>
      </c>
      <c r="Z17" s="27">
        <f>IFERROR(Y17/SUM($Y$17:$Y$18),0)</f>
        <v>0</v>
      </c>
    </row>
    <row r="18" spans="1:26" x14ac:dyDescent="0.25">
      <c r="B18" s="6">
        <f t="shared" si="2"/>
        <v>2006</v>
      </c>
      <c r="C18" s="22">
        <f t="shared" si="3"/>
        <v>2677</v>
      </c>
      <c r="D18" s="20">
        <f t="shared" ref="D18:D20" si="4">AVERAGE($C$17:$C$20)</f>
        <v>15099.5</v>
      </c>
      <c r="E18" s="20" t="str">
        <f t="shared" ref="E18:E20" si="5">IF(C18&gt;D18,C18,"")</f>
        <v/>
      </c>
      <c r="W18" s="6" t="s">
        <v>23</v>
      </c>
      <c r="X18" s="6">
        <f>IF(OR(U3=2009,W3&gt;1),0,U3-1)</f>
        <v>0</v>
      </c>
      <c r="Y18" s="7">
        <f>IFERROR(VLOOKUP(X18,lookuptable,3,FALSE),0)</f>
        <v>0</v>
      </c>
      <c r="Z18" s="27">
        <f t="shared" ref="Z18" si="6">IFERROR(Y18/SUM($Y$17:$Y$18),0)</f>
        <v>0</v>
      </c>
    </row>
    <row r="19" spans="1:26" x14ac:dyDescent="0.25">
      <c r="B19" s="6">
        <f t="shared" si="2"/>
        <v>2007</v>
      </c>
      <c r="C19" s="22">
        <f t="shared" si="3"/>
        <v>24443</v>
      </c>
      <c r="D19" s="20">
        <f t="shared" si="4"/>
        <v>15099.5</v>
      </c>
      <c r="E19" s="20">
        <f t="shared" si="5"/>
        <v>24443</v>
      </c>
      <c r="W19" s="25" t="s">
        <v>24</v>
      </c>
      <c r="X19" s="25"/>
      <c r="Y19" s="25"/>
      <c r="Z19" s="29">
        <f>Z17-Z18</f>
        <v>0</v>
      </c>
    </row>
    <row r="20" spans="1:26" x14ac:dyDescent="0.25">
      <c r="B20" s="6">
        <f t="shared" si="2"/>
        <v>2008</v>
      </c>
      <c r="C20" s="22">
        <f t="shared" si="3"/>
        <v>32265</v>
      </c>
      <c r="D20" s="20">
        <f t="shared" si="4"/>
        <v>15099.5</v>
      </c>
      <c r="E20" s="20">
        <f t="shared" si="5"/>
        <v>32265</v>
      </c>
    </row>
    <row r="21" spans="1:26" x14ac:dyDescent="0.25">
      <c r="W21" s="24" t="s">
        <v>27</v>
      </c>
      <c r="X21" s="24" t="s">
        <v>4</v>
      </c>
      <c r="Y21" s="24" t="s">
        <v>28</v>
      </c>
      <c r="Z21" s="24" t="s">
        <v>10</v>
      </c>
    </row>
    <row r="22" spans="1:26" x14ac:dyDescent="0.25">
      <c r="W22" s="6" t="s">
        <v>22</v>
      </c>
      <c r="X22" s="6">
        <f>IF(W3=1, U3,0)</f>
        <v>0</v>
      </c>
      <c r="Y22" s="26">
        <f>IFERROR(VLOOKUP(X22,lookuptable,5,FALSE),0)</f>
        <v>0</v>
      </c>
      <c r="Z22" s="27">
        <f>IFERROR(Y22/SUM($Y$22:$Y$23),0)</f>
        <v>0</v>
      </c>
    </row>
    <row r="23" spans="1:26" x14ac:dyDescent="0.25">
      <c r="B23" t="s">
        <v>8</v>
      </c>
      <c r="D23" t="s">
        <v>11</v>
      </c>
      <c r="W23" s="6" t="s">
        <v>23</v>
      </c>
      <c r="X23" s="6">
        <f>IF(OR(U3=2009,W3&gt;1),0,U3-1)</f>
        <v>0</v>
      </c>
      <c r="Y23" s="26">
        <f>IFERROR(VLOOKUP(X23,lookuptable,5,FALSE),0)</f>
        <v>0</v>
      </c>
      <c r="Z23" s="27">
        <f t="shared" ref="Z23" si="7">IFERROR(Y23/SUM($Y$22:$Y$23),0)</f>
        <v>0</v>
      </c>
    </row>
    <row r="24" spans="1:26" x14ac:dyDescent="0.25">
      <c r="A24" t="s">
        <v>9</v>
      </c>
      <c r="B24" s="20">
        <f>SUM(E17:E20)</f>
        <v>56708</v>
      </c>
      <c r="D24" t="str">
        <f>" of "&amp;C16 &amp;" came from the highlighted years"</f>
        <v xml:space="preserve"> of #Transactions came from the highlighted years</v>
      </c>
      <c r="W24" s="25" t="s">
        <v>24</v>
      </c>
      <c r="X24" s="25"/>
      <c r="Y24" s="25"/>
      <c r="Z24" s="29">
        <f>Z22-Z23</f>
        <v>0</v>
      </c>
    </row>
    <row r="25" spans="1:26" x14ac:dyDescent="0.25">
      <c r="A25" t="s">
        <v>10</v>
      </c>
      <c r="B25" s="21">
        <f>B24/SUM(C17:C20)</f>
        <v>0.93890526176363454</v>
      </c>
    </row>
    <row r="26" spans="1:26" x14ac:dyDescent="0.25">
      <c r="W26" s="24" t="s">
        <v>29</v>
      </c>
      <c r="X26" s="24" t="s">
        <v>4</v>
      </c>
      <c r="Y26" s="24" t="s">
        <v>30</v>
      </c>
      <c r="Z26" s="24" t="s">
        <v>10</v>
      </c>
    </row>
    <row r="27" spans="1:26" x14ac:dyDescent="0.25">
      <c r="W27" s="6" t="s">
        <v>22</v>
      </c>
      <c r="X27" s="6">
        <f>IF(W3=1, U3,0)</f>
        <v>0</v>
      </c>
      <c r="Y27" s="28">
        <f>IFERROR(VLOOKUP(X27,lookuptable,7,FALSE),0)</f>
        <v>0</v>
      </c>
      <c r="Z27" s="27">
        <f>IFERROR(Y27/SUM($Y$27:$Y$28),0)</f>
        <v>0</v>
      </c>
    </row>
    <row r="28" spans="1:26" x14ac:dyDescent="0.25">
      <c r="W28" s="6" t="s">
        <v>23</v>
      </c>
      <c r="X28" s="6">
        <f>IF(OR(U3=2009,W3&gt;1),0,U3-1)</f>
        <v>0</v>
      </c>
      <c r="Y28" s="28">
        <f>IFERROR(VLOOKUP(X28,lookuptable,7,FALSE),0)</f>
        <v>0</v>
      </c>
      <c r="Z28" s="27">
        <f t="shared" ref="Z28" si="8">IFERROR(Y28/SUM($Y$27:$Y$28),0)</f>
        <v>0</v>
      </c>
    </row>
    <row r="29" spans="1:26" x14ac:dyDescent="0.25">
      <c r="W29" s="25" t="s">
        <v>24</v>
      </c>
      <c r="X29" s="25"/>
      <c r="Y29" s="25"/>
      <c r="Z29" s="29">
        <f>Z27-Z28</f>
        <v>0</v>
      </c>
    </row>
    <row r="31" spans="1:26" x14ac:dyDescent="0.25">
      <c r="W31" s="24" t="s">
        <v>29</v>
      </c>
      <c r="X31" s="24" t="s">
        <v>4</v>
      </c>
      <c r="Y31" s="24" t="s">
        <v>62</v>
      </c>
      <c r="Z31" s="24" t="s">
        <v>10</v>
      </c>
    </row>
    <row r="32" spans="1:26" x14ac:dyDescent="0.25">
      <c r="W32" s="6" t="s">
        <v>22</v>
      </c>
      <c r="X32" s="6">
        <f>IF(W3=1, U3,0)</f>
        <v>0</v>
      </c>
      <c r="Y32" s="28">
        <f>IFERROR(VLOOKUP(X32,lookuptable,2,FALSE),0)</f>
        <v>0</v>
      </c>
      <c r="Z32" s="27">
        <f>IFERROR(Y32/SUM($Y$32:$Y$33),0)</f>
        <v>0</v>
      </c>
    </row>
    <row r="33" spans="23:26" x14ac:dyDescent="0.25">
      <c r="W33" s="6" t="s">
        <v>23</v>
      </c>
      <c r="X33" s="6">
        <f>IF(OR(U3=2009,W3&gt;1),0,U3-1)</f>
        <v>0</v>
      </c>
      <c r="Y33" s="28">
        <f>IFERROR(VLOOKUP(X33,lookuptable,2,FALSE),0)</f>
        <v>0</v>
      </c>
      <c r="Z33" s="27">
        <f t="shared" ref="Z33" si="9">IFERROR(Y33/SUM($Y$32:$Y$33),0)</f>
        <v>0</v>
      </c>
    </row>
    <row r="34" spans="23:26" x14ac:dyDescent="0.25">
      <c r="W34" s="25" t="s">
        <v>24</v>
      </c>
      <c r="X34" s="25"/>
      <c r="Y34" s="25"/>
      <c r="Z34" s="27">
        <f>Z32-Z33</f>
        <v>0</v>
      </c>
    </row>
  </sheetData>
  <pageMargins left="0.7" right="0.7" top="0.75" bottom="0.75" header="0.3" footer="0.3"/>
  <pageSetup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showRowColHeaders="0" tabSelected="1" topLeftCell="A16" workbookViewId="0">
      <selection activeCell="H34" sqref="H34"/>
    </sheetView>
  </sheetViews>
  <sheetFormatPr defaultRowHeight="15" x14ac:dyDescent="0.25"/>
  <cols>
    <col min="1" max="1" width="4.5703125" customWidth="1"/>
    <col min="2" max="2" width="16" bestFit="1" customWidth="1"/>
    <col min="3" max="3" width="14.28515625" bestFit="1" customWidth="1"/>
    <col min="4" max="4" width="14.5703125" bestFit="1" customWidth="1"/>
    <col min="5" max="5" width="15.140625" bestFit="1" customWidth="1"/>
    <col min="6" max="6" width="16.140625" bestFit="1" customWidth="1"/>
    <col min="7" max="7" width="14.42578125" bestFit="1" customWidth="1"/>
    <col min="8" max="8" width="19" bestFit="1" customWidth="1"/>
    <col min="9" max="9" width="20.5703125" bestFit="1" customWidth="1"/>
    <col min="10" max="10" width="24.42578125" bestFit="1" customWidth="1"/>
    <col min="11" max="11" width="18.28515625" bestFit="1" customWidth="1"/>
    <col min="12" max="12" width="16.28515625" bestFit="1" customWidth="1"/>
    <col min="13" max="13" width="11.5703125" bestFit="1" customWidth="1"/>
    <col min="14" max="14" width="19" bestFit="1" customWidth="1"/>
    <col min="15" max="15" width="22.28515625" bestFit="1" customWidth="1"/>
    <col min="16" max="16" width="18.28515625" bestFit="1" customWidth="1"/>
    <col min="17" max="17" width="22.140625" bestFit="1" customWidth="1"/>
    <col min="18" max="18" width="18.5703125" bestFit="1" customWidth="1"/>
    <col min="19" max="19" width="15" bestFit="1" customWidth="1"/>
    <col min="20" max="20" width="10" bestFit="1" customWidth="1"/>
    <col min="21" max="21" width="9.5703125" bestFit="1" customWidth="1"/>
    <col min="22" max="22" width="24.28515625" bestFit="1" customWidth="1"/>
    <col min="23" max="23" width="22" bestFit="1" customWidth="1"/>
    <col min="24" max="24" width="12.5703125" bestFit="1" customWidth="1"/>
    <col min="25" max="25" width="11" bestFit="1" customWidth="1"/>
    <col min="26" max="26" width="11.28515625" bestFit="1" customWidth="1"/>
    <col min="27" max="27" width="16" bestFit="1" customWidth="1"/>
    <col min="28" max="28" width="14.28515625" bestFit="1" customWidth="1"/>
    <col min="29" max="29" width="14.5703125" bestFit="1" customWidth="1"/>
    <col min="30" max="30" width="15.140625" bestFit="1" customWidth="1"/>
    <col min="31" max="31" width="16.140625" bestFit="1" customWidth="1"/>
    <col min="32" max="32" width="14.42578125" bestFit="1" customWidth="1"/>
    <col min="33" max="33" width="19" bestFit="1" customWidth="1"/>
    <col min="34" max="34" width="20.5703125" bestFit="1" customWidth="1"/>
    <col min="35" max="35" width="24.42578125" bestFit="1" customWidth="1"/>
    <col min="36" max="36" width="18.28515625" bestFit="1" customWidth="1"/>
    <col min="37" max="37" width="16.28515625" bestFit="1" customWidth="1"/>
    <col min="38" max="38" width="11.5703125" bestFit="1" customWidth="1"/>
    <col min="39" max="39" width="19" bestFit="1" customWidth="1"/>
    <col min="40" max="40" width="22.28515625" bestFit="1" customWidth="1"/>
    <col min="41" max="41" width="18.28515625" bestFit="1" customWidth="1"/>
    <col min="42" max="42" width="22.140625" bestFit="1" customWidth="1"/>
    <col min="43" max="43" width="18.5703125" bestFit="1" customWidth="1"/>
    <col min="44" max="44" width="15" bestFit="1" customWidth="1"/>
    <col min="45" max="45" width="10" bestFit="1" customWidth="1"/>
    <col min="46" max="46" width="9.5703125" bestFit="1" customWidth="1"/>
    <col min="47" max="47" width="24.28515625" bestFit="1" customWidth="1"/>
    <col min="48" max="48" width="22" bestFit="1" customWidth="1"/>
    <col min="49" max="49" width="12.5703125" bestFit="1" customWidth="1"/>
    <col min="50" max="50" width="11" bestFit="1" customWidth="1"/>
    <col min="51" max="51" width="11.28515625" bestFit="1" customWidth="1"/>
  </cols>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8</xdr:col>
                    <xdr:colOff>600075</xdr:colOff>
                    <xdr:row>2</xdr:row>
                    <xdr:rowOff>123825</xdr:rowOff>
                  </from>
                  <to>
                    <xdr:col>9</xdr:col>
                    <xdr:colOff>285750</xdr:colOff>
                    <xdr:row>3</xdr:row>
                    <xdr:rowOff>180975</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8</xdr:col>
                    <xdr:colOff>1276350</xdr:colOff>
                    <xdr:row>2</xdr:row>
                    <xdr:rowOff>123825</xdr:rowOff>
                  </from>
                  <to>
                    <xdr:col>9</xdr:col>
                    <xdr:colOff>962025</xdr:colOff>
                    <xdr:row>3</xdr:row>
                    <xdr:rowOff>180975</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9</xdr:col>
                    <xdr:colOff>590550</xdr:colOff>
                    <xdr:row>2</xdr:row>
                    <xdr:rowOff>123825</xdr:rowOff>
                  </from>
                  <to>
                    <xdr:col>10</xdr:col>
                    <xdr:colOff>19050</xdr:colOff>
                    <xdr:row>3</xdr:row>
                    <xdr:rowOff>180975</xdr:rowOff>
                  </to>
                </anchor>
              </controlPr>
            </control>
          </mc:Choice>
        </mc:AlternateContent>
        <mc:AlternateContent xmlns:mc="http://schemas.openxmlformats.org/markup-compatibility/2006">
          <mc:Choice Requires="x14">
            <control shapeId="2054" r:id="rId7" name="Button 6">
              <controlPr defaultSize="0" print="0" autoFill="0" autoPict="0" macro="[0]!ClearAllFilters">
                <anchor moveWithCells="1" sizeWithCells="1">
                  <from>
                    <xdr:col>4</xdr:col>
                    <xdr:colOff>200025</xdr:colOff>
                    <xdr:row>0</xdr:row>
                    <xdr:rowOff>76200</xdr:rowOff>
                  </from>
                  <to>
                    <xdr:col>5</xdr:col>
                    <xdr:colOff>742950</xdr:colOff>
                    <xdr:row>1</xdr:row>
                    <xdr:rowOff>152400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AD14"/>
  <sheetViews>
    <sheetView zoomScaleNormal="100" workbookViewId="0">
      <selection activeCell="E11" sqref="E11"/>
    </sheetView>
  </sheetViews>
  <sheetFormatPr defaultRowHeight="15" x14ac:dyDescent="0.25"/>
  <cols>
    <col min="1" max="1" width="7.28515625" customWidth="1"/>
    <col min="2" max="2" width="9.28515625" bestFit="1" customWidth="1"/>
    <col min="3" max="3" width="6" bestFit="1" customWidth="1"/>
    <col min="4" max="5" width="15.5703125" bestFit="1" customWidth="1"/>
    <col min="6" max="6" width="20.7109375" customWidth="1"/>
    <col min="7" max="7" width="15.5703125" bestFit="1" customWidth="1"/>
    <col min="8" max="8" width="9.42578125" customWidth="1"/>
    <col min="9" max="9" width="13.28515625" customWidth="1"/>
    <col min="10" max="10" width="2.28515625" style="32" customWidth="1"/>
    <col min="12" max="12" width="12.28515625" customWidth="1"/>
    <col min="13" max="13" width="8.7109375" customWidth="1"/>
    <col min="14" max="14" width="3.85546875" customWidth="1"/>
    <col min="15" max="15" width="10.42578125" customWidth="1"/>
    <col min="16" max="16" width="14.85546875" customWidth="1"/>
    <col min="17" max="17" width="11" customWidth="1"/>
    <col min="18" max="18" width="4.42578125" customWidth="1"/>
    <col min="19" max="19" width="3.85546875" customWidth="1"/>
    <col min="21" max="21" width="2.5703125" style="32" customWidth="1"/>
    <col min="23" max="23" width="12.85546875" customWidth="1"/>
    <col min="24" max="24" width="8.7109375" customWidth="1"/>
    <col min="26" max="26" width="2.85546875" style="32" customWidth="1"/>
    <col min="28" max="28" width="10.140625" customWidth="1"/>
    <col min="29" max="29" width="8.7109375" customWidth="1"/>
    <col min="30" max="30" width="17.7109375" bestFit="1" customWidth="1"/>
  </cols>
  <sheetData>
    <row r="2" spans="1:30" x14ac:dyDescent="0.25">
      <c r="A2" s="1"/>
      <c r="B2" s="5" t="s">
        <v>43</v>
      </c>
      <c r="C2" s="6" t="s">
        <v>13</v>
      </c>
      <c r="F2" s="6" t="s">
        <v>47</v>
      </c>
      <c r="G2" s="6" t="s">
        <v>43</v>
      </c>
      <c r="L2" s="5" t="s">
        <v>49</v>
      </c>
      <c r="M2" s="6" t="s">
        <v>13</v>
      </c>
      <c r="O2" s="3" t="str">
        <f>L2</f>
        <v>Day Name</v>
      </c>
      <c r="P2" s="3" t="str">
        <f>M2</f>
        <v>Profit</v>
      </c>
      <c r="Q2" t="s">
        <v>57</v>
      </c>
      <c r="W2" s="5" t="s">
        <v>58</v>
      </c>
      <c r="X2" s="6" t="s">
        <v>13</v>
      </c>
      <c r="AB2" s="5" t="s">
        <v>63</v>
      </c>
      <c r="AC2" s="6" t="s">
        <v>13</v>
      </c>
      <c r="AD2" s="6" t="s">
        <v>67</v>
      </c>
    </row>
    <row r="3" spans="1:30" x14ac:dyDescent="0.25">
      <c r="B3" s="6" t="s">
        <v>33</v>
      </c>
      <c r="C3" s="35">
        <v>10223845.849199997</v>
      </c>
      <c r="E3">
        <v>1</v>
      </c>
      <c r="F3" s="7">
        <f>LARGE(C3:$C$14,1)</f>
        <v>13733395.004400004</v>
      </c>
      <c r="G3" s="6" t="str">
        <f>INDEX(B3:$B$14,MATCH(F3,C3:C14,0))</f>
        <v>May</v>
      </c>
      <c r="H3" t="s">
        <v>44</v>
      </c>
      <c r="L3" s="6" t="s">
        <v>50</v>
      </c>
      <c r="M3" s="7">
        <v>18279687.762300041</v>
      </c>
      <c r="O3" s="3" t="str">
        <f t="shared" ref="O3:O9" si="0">L3</f>
        <v>Fri</v>
      </c>
      <c r="P3" s="7">
        <f t="shared" ref="P3:P9" si="1">M3</f>
        <v>18279687.762300041</v>
      </c>
      <c r="Q3" s="33">
        <f>IFERROR(IF(P3=$T$3,P3,IF(P3=$T$4,P3,IF(P3=$T$5,P3,""))),"")</f>
        <v>18279687.762300041</v>
      </c>
      <c r="S3">
        <v>1</v>
      </c>
      <c r="T3">
        <f>LARGE($P$3:$P$9,1)</f>
        <v>18810561.906700015</v>
      </c>
      <c r="W3" s="6" t="s">
        <v>59</v>
      </c>
      <c r="X3" s="7">
        <v>90937627.354499713</v>
      </c>
      <c r="Y3" s="27">
        <f>X3/SUM($X$3:$X$4)</f>
        <v>0.72006660393464239</v>
      </c>
      <c r="AB3" s="6" t="s">
        <v>64</v>
      </c>
      <c r="AC3" s="7">
        <v>32300639.0210003</v>
      </c>
      <c r="AD3" s="9">
        <v>0.25576444120432285</v>
      </c>
    </row>
    <row r="4" spans="1:30" x14ac:dyDescent="0.25">
      <c r="B4" s="6" t="s">
        <v>32</v>
      </c>
      <c r="C4" s="35">
        <v>10792830.003000002</v>
      </c>
      <c r="E4">
        <v>2</v>
      </c>
      <c r="F4" s="7">
        <f>LARGE(C4:$C$14,2)</f>
        <v>13445658.304500012</v>
      </c>
      <c r="G4" s="6" t="str">
        <f>INDEX(B4:$B$14,MATCH(F4,C4:C15,0))</f>
        <v>Jun</v>
      </c>
      <c r="H4" t="s">
        <v>45</v>
      </c>
      <c r="L4" s="6" t="s">
        <v>51</v>
      </c>
      <c r="M4" s="7">
        <v>17943295.256499998</v>
      </c>
      <c r="O4" s="3" t="str">
        <f t="shared" si="0"/>
        <v>Mon</v>
      </c>
      <c r="P4" s="7">
        <f t="shared" si="1"/>
        <v>17943295.256499998</v>
      </c>
      <c r="Q4" s="33" t="str">
        <f t="shared" ref="Q4:Q9" si="2">IFERROR(IF(P4=$T$3,P4,IF(P4=$T$4,P4,IF(P4=$T$5,P4,""))),"")</f>
        <v/>
      </c>
      <c r="S4">
        <v>2</v>
      </c>
      <c r="T4">
        <f>LARGE($P$3:$P$9,2)</f>
        <v>18279687.762300041</v>
      </c>
      <c r="W4" s="6" t="s">
        <v>60</v>
      </c>
      <c r="X4" s="7">
        <v>35352950.291500613</v>
      </c>
      <c r="Y4" s="27">
        <f>X4/SUM($X$3:$X$4)</f>
        <v>0.27993339606535766</v>
      </c>
      <c r="AB4" s="6" t="s">
        <v>65</v>
      </c>
      <c r="AC4" s="7">
        <v>39018891.404200591</v>
      </c>
      <c r="AD4" s="9">
        <v>0.30896122364388029</v>
      </c>
    </row>
    <row r="5" spans="1:30" x14ac:dyDescent="0.25">
      <c r="B5" s="6" t="s">
        <v>36</v>
      </c>
      <c r="C5" s="35">
        <v>11283963.168800015</v>
      </c>
      <c r="E5">
        <v>3</v>
      </c>
      <c r="F5" s="7">
        <f>LARGE(C5:$C$14,3)</f>
        <v>13143417.374300048</v>
      </c>
      <c r="G5" s="6" t="str">
        <f>INDEX(B5:$B$14,MATCH(F5,C5:C16,0))</f>
        <v>Dec</v>
      </c>
      <c r="H5" t="s">
        <v>46</v>
      </c>
      <c r="L5" s="6" t="s">
        <v>52</v>
      </c>
      <c r="M5" s="7">
        <v>17729640.441599976</v>
      </c>
      <c r="O5" s="3" t="str">
        <f t="shared" si="0"/>
        <v>Sat</v>
      </c>
      <c r="P5" s="7">
        <f t="shared" si="1"/>
        <v>17729640.441599976</v>
      </c>
      <c r="Q5" s="33" t="str">
        <f t="shared" si="2"/>
        <v/>
      </c>
      <c r="S5">
        <v>3</v>
      </c>
      <c r="T5">
        <f>LARGE($P$3:$P$9,3)</f>
        <v>18218769.795200098</v>
      </c>
      <c r="AB5" s="6" t="s">
        <v>66</v>
      </c>
      <c r="AC5" s="7">
        <v>24189760.556800123</v>
      </c>
      <c r="AD5" s="9">
        <v>0.1915405013397396</v>
      </c>
    </row>
    <row r="6" spans="1:30" x14ac:dyDescent="0.25">
      <c r="B6" s="6" t="s">
        <v>31</v>
      </c>
      <c r="C6" s="35">
        <v>11839838.095300021</v>
      </c>
      <c r="L6" s="6" t="s">
        <v>53</v>
      </c>
      <c r="M6" s="7">
        <v>17623309.84989994</v>
      </c>
      <c r="O6" s="3" t="str">
        <f t="shared" si="0"/>
        <v>Sun</v>
      </c>
      <c r="P6" s="7">
        <f t="shared" si="1"/>
        <v>17623309.84989994</v>
      </c>
      <c r="Q6" s="33" t="str">
        <f t="shared" si="2"/>
        <v/>
      </c>
      <c r="W6" t="s">
        <v>61</v>
      </c>
      <c r="AB6" s="6" t="s">
        <v>68</v>
      </c>
      <c r="AC6" s="7">
        <v>30781286.664000168</v>
      </c>
      <c r="AD6" s="9">
        <v>0.24373383381206778</v>
      </c>
    </row>
    <row r="7" spans="1:30" x14ac:dyDescent="0.25">
      <c r="B7" s="6" t="s">
        <v>37</v>
      </c>
      <c r="C7" s="35">
        <v>13733395.004400004</v>
      </c>
      <c r="F7" s="30" t="str">
        <f>"In"&amp;" "&amp;Analysis!U3</f>
        <v>In 2005</v>
      </c>
      <c r="G7" s="31">
        <f>SUM(F3:F5)/SUM(C3:C14)</f>
        <v>0.31928328648734444</v>
      </c>
      <c r="H7" t="s">
        <v>48</v>
      </c>
      <c r="L7" s="6" t="s">
        <v>54</v>
      </c>
      <c r="M7" s="7">
        <v>18810561.906700015</v>
      </c>
      <c r="O7" s="3" t="str">
        <f t="shared" si="0"/>
        <v>Thu</v>
      </c>
      <c r="P7" s="7">
        <f t="shared" si="1"/>
        <v>18810561.906700015</v>
      </c>
      <c r="Q7" s="33">
        <f>IFERROR(IF(P7=$T$3,P7,IF(P7=$T$4,P7,IF(P7=$T$5,P7,""))),"")</f>
        <v>18810561.906700015</v>
      </c>
      <c r="W7" s="34">
        <f>MAX(Y3,Y4)</f>
        <v>0.72006660393464239</v>
      </c>
    </row>
    <row r="8" spans="1:30" x14ac:dyDescent="0.25">
      <c r="B8" s="6" t="s">
        <v>35</v>
      </c>
      <c r="C8" s="35">
        <v>13445658.304500012</v>
      </c>
      <c r="L8" s="6" t="s">
        <v>55</v>
      </c>
      <c r="M8" s="7">
        <v>17685312.63379997</v>
      </c>
      <c r="O8" s="3" t="str">
        <f t="shared" si="0"/>
        <v>Tue</v>
      </c>
      <c r="P8" s="7">
        <f t="shared" si="1"/>
        <v>17685312.63379997</v>
      </c>
      <c r="Q8" s="33" t="str">
        <f t="shared" si="2"/>
        <v/>
      </c>
      <c r="W8" t="str">
        <f>UPPER(INDEX(W3:W4,MATCH(W7,Y3:Y4,0)))&amp;" makes up"</f>
        <v>WEEKDAY makes up</v>
      </c>
    </row>
    <row r="9" spans="1:30" x14ac:dyDescent="0.25">
      <c r="B9" s="6" t="s">
        <v>34</v>
      </c>
      <c r="C9" s="35">
        <v>8108100.7478999803</v>
      </c>
      <c r="L9" s="6" t="s">
        <v>56</v>
      </c>
      <c r="M9" s="7">
        <v>18218769.795200098</v>
      </c>
      <c r="O9" s="3" t="str">
        <f t="shared" si="0"/>
        <v>Wed</v>
      </c>
      <c r="P9" s="7">
        <f t="shared" si="1"/>
        <v>18218769.795200098</v>
      </c>
      <c r="Q9" s="33">
        <f t="shared" si="2"/>
        <v>18218769.795200098</v>
      </c>
    </row>
    <row r="10" spans="1:30" x14ac:dyDescent="0.25">
      <c r="B10" s="6" t="s">
        <v>38</v>
      </c>
      <c r="C10" s="35">
        <v>8035078.6151000103</v>
      </c>
      <c r="Q10" s="21">
        <f>SUM(Q3:Q9)/SUM(P3:P9)</f>
        <v>0.43795048288744554</v>
      </c>
    </row>
    <row r="11" spans="1:30" x14ac:dyDescent="0.25">
      <c r="B11" s="6" t="s">
        <v>42</v>
      </c>
      <c r="C11" s="35">
        <v>8046581.1938000023</v>
      </c>
    </row>
    <row r="12" spans="1:30" x14ac:dyDescent="0.25">
      <c r="B12" s="6" t="s">
        <v>41</v>
      </c>
      <c r="C12" s="35">
        <v>8675444.4087999668</v>
      </c>
    </row>
    <row r="13" spans="1:30" x14ac:dyDescent="0.25">
      <c r="B13" s="6" t="s">
        <v>40</v>
      </c>
      <c r="C13" s="35">
        <v>8962424.8809000105</v>
      </c>
    </row>
    <row r="14" spans="1:30" x14ac:dyDescent="0.25">
      <c r="B14" s="6" t="s">
        <v>39</v>
      </c>
      <c r="C14" s="35">
        <v>13143417.374300048</v>
      </c>
    </row>
  </sheetData>
  <pageMargins left="0.7" right="0.7" top="0.75" bottom="0.75" header="0.3" footer="0.3"/>
  <pageSetup orientation="portrait" horizontalDpi="300" verticalDpi="300"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4871D6A4-7000-472F-9A38-99592103E2DF}">
  <ds:schemaRefs/>
</ds:datastoreItem>
</file>

<file path=customXml/itemProps2.xml><?xml version="1.0" encoding="utf-8"?>
<ds:datastoreItem xmlns:ds="http://schemas.openxmlformats.org/officeDocument/2006/customXml" ds:itemID="{30373735-876D-4490-A377-931EDE6BF2D3}">
  <ds:schemaRefs/>
</ds:datastoreItem>
</file>

<file path=customXml/itemProps3.xml><?xml version="1.0" encoding="utf-8"?>
<ds:datastoreItem xmlns:ds="http://schemas.openxmlformats.org/officeDocument/2006/customXml" ds:itemID="{DAF2B14C-9ED5-4D2C-9F1A-3F0D2D675610}">
  <ds:schemaRefs/>
</ds:datastoreItem>
</file>

<file path=customXml/itemProps4.xml><?xml version="1.0" encoding="utf-8"?>
<ds:datastoreItem xmlns:ds="http://schemas.openxmlformats.org/officeDocument/2006/customXml" ds:itemID="{2689992B-04BC-4BEA-8E57-5A11EEC36669}">
  <ds:schemaRefs/>
</ds:datastoreItem>
</file>

<file path=customXml/itemProps5.xml><?xml version="1.0" encoding="utf-8"?>
<ds:datastoreItem xmlns:ds="http://schemas.openxmlformats.org/officeDocument/2006/customXml" ds:itemID="{6F9B22B6-E6CE-43EA-BE76-8F7472D03C0C}">
  <ds:schemaRefs/>
</ds:datastoreItem>
</file>

<file path=customXml/itemProps6.xml><?xml version="1.0" encoding="utf-8"?>
<ds:datastoreItem xmlns:ds="http://schemas.openxmlformats.org/officeDocument/2006/customXml" ds:itemID="{0972CEBD-8527-4F39-9C2C-42FA025FC563}">
  <ds:schemaRefs/>
</ds:datastoreItem>
</file>

<file path=customXml/itemProps7.xml><?xml version="1.0" encoding="utf-8"?>
<ds:datastoreItem xmlns:ds="http://schemas.openxmlformats.org/officeDocument/2006/customXml" ds:itemID="{EA3F4FD6-5F89-4B60-A2D0-45906B79B935}">
  <ds:schemaRefs/>
</ds:datastoreItem>
</file>

<file path=customXml/itemProps8.xml><?xml version="1.0" encoding="utf-8"?>
<ds:datastoreItem xmlns:ds="http://schemas.openxmlformats.org/officeDocument/2006/customXml" ds:itemID="{98DFE837-A27A-4E17-99BF-199A762BAE5D}">
  <ds:schemaRefs/>
</ds:datastoreItem>
</file>

<file path=customXml/itemProps9.xml><?xml version="1.0" encoding="utf-8"?>
<ds:datastoreItem xmlns:ds="http://schemas.openxmlformats.org/officeDocument/2006/customXml" ds:itemID="{5B58A03E-E423-4CD7-8B4B-6B15642FF3BC}">
  <ds:schemaRefs>
    <ds:schemaRef ds:uri="http://schemas.microsoft.com/DataMashup"/>
  </ds:schemaRefs>
</ds:datastoreItem>
</file>

<file path=customXml/itemProps10.xml><?xml version="1.0" encoding="utf-8"?>
<ds:datastoreItem xmlns:ds="http://schemas.openxmlformats.org/officeDocument/2006/customXml" ds:itemID="{E39EEA2D-002C-4083-AF6A-1E65CEBEF3F6}">
  <ds:schemaRefs/>
</ds:datastoreItem>
</file>

<file path=customXml/itemProps11.xml><?xml version="1.0" encoding="utf-8"?>
<ds:datastoreItem xmlns:ds="http://schemas.openxmlformats.org/officeDocument/2006/customXml" ds:itemID="{D9A0C49A-77F4-4516-B7FF-F101476AF987}">
  <ds:schemaRefs/>
</ds:datastoreItem>
</file>

<file path=customXml/itemProps12.xml><?xml version="1.0" encoding="utf-8"?>
<ds:datastoreItem xmlns:ds="http://schemas.openxmlformats.org/officeDocument/2006/customXml" ds:itemID="{CD1CD2B4-0E48-4BDE-95B6-233850A6C9BF}">
  <ds:schemaRefs/>
</ds:datastoreItem>
</file>

<file path=customXml/itemProps13.xml><?xml version="1.0" encoding="utf-8"?>
<ds:datastoreItem xmlns:ds="http://schemas.openxmlformats.org/officeDocument/2006/customXml" ds:itemID="{D2C5F74D-A887-466F-9F79-CD134D9FDF7A}">
  <ds:schemaRefs/>
</ds:datastoreItem>
</file>

<file path=customXml/itemProps14.xml><?xml version="1.0" encoding="utf-8"?>
<ds:datastoreItem xmlns:ds="http://schemas.openxmlformats.org/officeDocument/2006/customXml" ds:itemID="{DF7175CE-F39E-4C43-9847-227BE27B8F64}">
  <ds:schemaRefs/>
</ds:datastoreItem>
</file>

<file path=customXml/itemProps15.xml><?xml version="1.0" encoding="utf-8"?>
<ds:datastoreItem xmlns:ds="http://schemas.openxmlformats.org/officeDocument/2006/customXml" ds:itemID="{775EB8D2-DBFF-4CB0-984B-931AFBA13675}">
  <ds:schemaRefs/>
</ds:datastoreItem>
</file>

<file path=customXml/itemProps16.xml><?xml version="1.0" encoding="utf-8"?>
<ds:datastoreItem xmlns:ds="http://schemas.openxmlformats.org/officeDocument/2006/customXml" ds:itemID="{763938BA-F38E-4D3F-87B6-917E4A6F73E0}">
  <ds:schemaRefs/>
</ds:datastoreItem>
</file>

<file path=customXml/itemProps17.xml><?xml version="1.0" encoding="utf-8"?>
<ds:datastoreItem xmlns:ds="http://schemas.openxmlformats.org/officeDocument/2006/customXml" ds:itemID="{918AC3A0-92F1-43DB-9ED9-EC6E0387E053}">
  <ds:schemaRefs/>
</ds:datastoreItem>
</file>

<file path=customXml/itemProps18.xml><?xml version="1.0" encoding="utf-8"?>
<ds:datastoreItem xmlns:ds="http://schemas.openxmlformats.org/officeDocument/2006/customXml" ds:itemID="{6A0AD491-1302-46B0-AEE8-ADD6FBA96475}">
  <ds:schemaRefs/>
</ds:datastoreItem>
</file>

<file path=customXml/itemProps19.xml><?xml version="1.0" encoding="utf-8"?>
<ds:datastoreItem xmlns:ds="http://schemas.openxmlformats.org/officeDocument/2006/customXml" ds:itemID="{C73C3445-E373-482F-89EE-5C5BCE6A0249}">
  <ds:schemaRefs/>
</ds:datastoreItem>
</file>

<file path=customXml/itemProps20.xml><?xml version="1.0" encoding="utf-8"?>
<ds:datastoreItem xmlns:ds="http://schemas.openxmlformats.org/officeDocument/2006/customXml" ds:itemID="{E0D216B4-8E42-4191-BC21-1DC518E0B2FF}">
  <ds:schemaRefs/>
</ds:datastoreItem>
</file>

<file path=customXml/itemProps21.xml><?xml version="1.0" encoding="utf-8"?>
<ds:datastoreItem xmlns:ds="http://schemas.openxmlformats.org/officeDocument/2006/customXml" ds:itemID="{574570BF-7148-4AC2-B418-8318AAD0D501}">
  <ds:schemaRefs/>
</ds:datastoreItem>
</file>

<file path=customXml/itemProps22.xml><?xml version="1.0" encoding="utf-8"?>
<ds:datastoreItem xmlns:ds="http://schemas.openxmlformats.org/officeDocument/2006/customXml" ds:itemID="{182E1232-468B-4186-B3B7-59BE53369BAE}">
  <ds:schemaRefs/>
</ds:datastoreItem>
</file>

<file path=customXml/itemProps23.xml><?xml version="1.0" encoding="utf-8"?>
<ds:datastoreItem xmlns:ds="http://schemas.openxmlformats.org/officeDocument/2006/customXml" ds:itemID="{91BBB700-1C14-4DDA-BE08-5CF4ED266796}">
  <ds:schemaRefs/>
</ds:datastoreItem>
</file>

<file path=customXml/itemProps24.xml><?xml version="1.0" encoding="utf-8"?>
<ds:datastoreItem xmlns:ds="http://schemas.openxmlformats.org/officeDocument/2006/customXml" ds:itemID="{D9000FE5-61DE-4ED4-9BEE-B1B680D01F40}">
  <ds:schemaRefs/>
</ds:datastoreItem>
</file>

<file path=customXml/itemProps25.xml><?xml version="1.0" encoding="utf-8"?>
<ds:datastoreItem xmlns:ds="http://schemas.openxmlformats.org/officeDocument/2006/customXml" ds:itemID="{F9BA947B-17F7-4D36-918F-C2FFD36A4013}">
  <ds:schemaRefs/>
</ds:datastoreItem>
</file>

<file path=customXml/itemProps26.xml><?xml version="1.0" encoding="utf-8"?>
<ds:datastoreItem xmlns:ds="http://schemas.openxmlformats.org/officeDocument/2006/customXml" ds:itemID="{8B7E576A-5267-4A81-AA4C-657F5C9F17C0}">
  <ds:schemaRefs/>
</ds:datastoreItem>
</file>

<file path=customXml/itemProps27.xml><?xml version="1.0" encoding="utf-8"?>
<ds:datastoreItem xmlns:ds="http://schemas.openxmlformats.org/officeDocument/2006/customXml" ds:itemID="{DAC8541F-C92B-47A2-8BC6-E1CA311FC477}">
  <ds:schemaRefs/>
</ds:datastoreItem>
</file>

<file path=customXml/itemProps28.xml><?xml version="1.0" encoding="utf-8"?>
<ds:datastoreItem xmlns:ds="http://schemas.openxmlformats.org/officeDocument/2006/customXml" ds:itemID="{5B988512-F875-4FC2-BC5A-ABB67CDB8884}">
  <ds:schemaRefs/>
</ds:datastoreItem>
</file>

<file path=customXml/itemProps29.xml><?xml version="1.0" encoding="utf-8"?>
<ds:datastoreItem xmlns:ds="http://schemas.openxmlformats.org/officeDocument/2006/customXml" ds:itemID="{AD7F3634-9FC7-4ABD-A065-A8CFE47EFFE0}">
  <ds:schemaRefs/>
</ds:datastoreItem>
</file>

<file path=customXml/itemProps30.xml><?xml version="1.0" encoding="utf-8"?>
<ds:datastoreItem xmlns:ds="http://schemas.openxmlformats.org/officeDocument/2006/customXml" ds:itemID="{D7AD0E23-3968-4D90-92FF-EB1AE204EB1D}">
  <ds:schemaRefs/>
</ds:datastoreItem>
</file>

<file path=customXml/itemProps31.xml><?xml version="1.0" encoding="utf-8"?>
<ds:datastoreItem xmlns:ds="http://schemas.openxmlformats.org/officeDocument/2006/customXml" ds:itemID="{05396B7D-0F2F-41A1-A43A-FCD56A775FE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Analysis</vt:lpstr>
      <vt:lpstr>Dashboard</vt:lpstr>
      <vt:lpstr>Analysis 1</vt:lpstr>
      <vt:lpstr>lookuptable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Sudip Khadka</dc:creator>
  <cp:lastModifiedBy>Sudip Khadka</cp:lastModifiedBy>
  <dcterms:created xsi:type="dcterms:W3CDTF">2025-04-24T02:13:11Z</dcterms:created>
  <dcterms:modified xsi:type="dcterms:W3CDTF">2025-04-28T01:53:13Z</dcterms:modified>
</cp:coreProperties>
</file>