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ryoga/Desktop/"/>
    </mc:Choice>
  </mc:AlternateContent>
  <xr:revisionPtr revIDLastSave="0" documentId="13_ncr:1_{F289BD52-271C-C34B-8515-7FBCAF40A83F}" xr6:coauthVersionLast="40" xr6:coauthVersionMax="40" xr10:uidLastSave="{00000000-0000-0000-0000-000000000000}"/>
  <bookViews>
    <workbookView xWindow="920" yWindow="460" windowWidth="26400" windowHeight="14900" activeTab="1" xr2:uid="{00000000-000D-0000-FFFF-FFFF00000000}"/>
  </bookViews>
  <sheets>
    <sheet name="Up and Down method" sheetId="1" r:id="rId1"/>
    <sheet name="Interpolation meth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4" i="2" l="1"/>
  <c r="J63" i="1"/>
  <c r="I63" i="1"/>
  <c r="J62" i="1"/>
  <c r="I62" i="1"/>
  <c r="J61" i="1"/>
  <c r="I61" i="1"/>
  <c r="J60" i="1"/>
  <c r="I60" i="1"/>
  <c r="J59" i="1"/>
  <c r="I30" i="1" l="1"/>
  <c r="J30" i="1" s="1"/>
  <c r="I29" i="1"/>
  <c r="J29" i="1" s="1"/>
  <c r="I28" i="1"/>
  <c r="J28" i="1" s="1"/>
  <c r="I27" i="1"/>
  <c r="J27" i="1" s="1"/>
  <c r="E65" i="1" l="1"/>
  <c r="H64" i="1"/>
  <c r="E64" i="1"/>
  <c r="E63" i="1"/>
  <c r="E62" i="1"/>
  <c r="E61" i="1"/>
  <c r="E60" i="1"/>
  <c r="J64" i="1"/>
  <c r="I59" i="1"/>
  <c r="I64" i="1" s="1"/>
  <c r="H68" i="1" s="1"/>
  <c r="E59" i="1"/>
  <c r="E58" i="1"/>
  <c r="E57" i="1"/>
  <c r="E56" i="1"/>
  <c r="I55" i="1"/>
  <c r="E55" i="1"/>
  <c r="I54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S27" i="2"/>
  <c r="Q27" i="2"/>
  <c r="R27" i="2" s="1"/>
  <c r="S39" i="2"/>
  <c r="Q39" i="2"/>
  <c r="R39" i="2" s="1"/>
  <c r="S25" i="2"/>
  <c r="Q25" i="2"/>
  <c r="R25" i="2" s="1"/>
  <c r="S31" i="2"/>
  <c r="Q31" i="2"/>
  <c r="R31" i="2" s="1"/>
  <c r="S37" i="2"/>
  <c r="Q37" i="2"/>
  <c r="R37" i="2" s="1"/>
  <c r="S35" i="2"/>
  <c r="Q35" i="2"/>
  <c r="R35" i="2" s="1"/>
  <c r="S33" i="2"/>
  <c r="Q33" i="2"/>
  <c r="R33" i="2" s="1"/>
  <c r="S29" i="2"/>
  <c r="Q29" i="2"/>
  <c r="R29" i="2" s="1"/>
  <c r="S18" i="2"/>
  <c r="S16" i="2"/>
  <c r="S14" i="2"/>
  <c r="S12" i="2"/>
  <c r="S10" i="2"/>
  <c r="S8" i="2"/>
  <c r="S6" i="2"/>
  <c r="S4" i="2"/>
  <c r="Q18" i="2"/>
  <c r="R18" i="2" s="1"/>
  <c r="Q16" i="2"/>
  <c r="R16" i="2" s="1"/>
  <c r="Q14" i="2"/>
  <c r="R14" i="2" s="1"/>
  <c r="Q12" i="2"/>
  <c r="R12" i="2" s="1"/>
  <c r="Q10" i="2"/>
  <c r="R10" i="2" s="1"/>
  <c r="Q8" i="2"/>
  <c r="R8" i="2" s="1"/>
  <c r="Q6" i="2"/>
  <c r="R6" i="2" s="1"/>
  <c r="Q4" i="2"/>
  <c r="R4" i="2" s="1"/>
  <c r="J31" i="1"/>
  <c r="I31" i="1"/>
  <c r="H31" i="1"/>
  <c r="I26" i="1"/>
  <c r="J26" i="1" s="1"/>
  <c r="H67" i="1" l="1"/>
  <c r="K68" i="1" s="1"/>
  <c r="H69" i="1"/>
  <c r="K69" i="1" s="1"/>
  <c r="I22" i="1"/>
  <c r="I21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71" i="1" l="1"/>
  <c r="H71" i="1"/>
  <c r="R47" i="2"/>
  <c r="R49" i="2"/>
  <c r="R41" i="2"/>
  <c r="R46" i="2"/>
  <c r="T49" i="2"/>
</calcChain>
</file>

<file path=xl/sharedStrings.xml><?xml version="1.0" encoding="utf-8"?>
<sst xmlns="http://schemas.openxmlformats.org/spreadsheetml/2006/main" count="209" uniqueCount="39">
  <si>
    <t>Charge
Voltage
[kV]</t>
    <phoneticPr fontId="1"/>
  </si>
  <si>
    <t>FlashOver
O or X</t>
    <phoneticPr fontId="1"/>
  </si>
  <si>
    <t>Peak
Voltage
[kV]</t>
    <phoneticPr fontId="1"/>
  </si>
  <si>
    <t>Utilization
ratio
[%]</t>
    <phoneticPr fontId="1"/>
  </si>
  <si>
    <t>O[times]</t>
    <phoneticPr fontId="1"/>
  </si>
  <si>
    <t>X[times]</t>
    <phoneticPr fontId="1"/>
  </si>
  <si>
    <t>Discharge
Times
[times]</t>
    <phoneticPr fontId="1"/>
  </si>
  <si>
    <t>Use Data</t>
    <phoneticPr fontId="1"/>
  </si>
  <si>
    <t>i</t>
    <phoneticPr fontId="1"/>
  </si>
  <si>
    <t>time</t>
    <phoneticPr fontId="1"/>
  </si>
  <si>
    <t>i*(time)</t>
    <phoneticPr fontId="1"/>
  </si>
  <si>
    <t>i*i*(time)</t>
    <phoneticPr fontId="1"/>
  </si>
  <si>
    <t>N</t>
    <phoneticPr fontId="1"/>
  </si>
  <si>
    <t>A</t>
    <phoneticPr fontId="1"/>
  </si>
  <si>
    <t>B</t>
    <phoneticPr fontId="1"/>
  </si>
  <si>
    <t>Flashover O or X / Peak Voltage[kV]</t>
    <phoneticPr fontId="1"/>
  </si>
  <si>
    <t>Average
Peak
Voltage
[kV]</t>
    <phoneticPr fontId="1"/>
  </si>
  <si>
    <t>Flashover
ratio
[%]</t>
    <phoneticPr fontId="1"/>
  </si>
  <si>
    <t>Average</t>
    <phoneticPr fontId="1"/>
  </si>
  <si>
    <t>Positive</t>
    <phoneticPr fontId="1"/>
  </si>
  <si>
    <t>Negative</t>
    <phoneticPr fontId="1"/>
  </si>
  <si>
    <t>O</t>
    <phoneticPr fontId="1"/>
  </si>
  <si>
    <t>O</t>
    <phoneticPr fontId="1"/>
  </si>
  <si>
    <t>X</t>
    <phoneticPr fontId="1"/>
  </si>
  <si>
    <t>X</t>
    <phoneticPr fontId="1"/>
  </si>
  <si>
    <t>X</t>
    <phoneticPr fontId="1"/>
  </si>
  <si>
    <t>V_bar</t>
    <phoneticPr fontId="1"/>
  </si>
  <si>
    <t>S</t>
    <phoneticPr fontId="1"/>
  </si>
  <si>
    <t>V50e</t>
    <phoneticPr fontId="1"/>
  </si>
  <si>
    <t>ave_raito</t>
    <phoneticPr fontId="1"/>
  </si>
  <si>
    <t>σe</t>
    <phoneticPr fontId="1"/>
  </si>
  <si>
    <t>~</t>
    <phoneticPr fontId="1"/>
  </si>
  <si>
    <t>推定範囲</t>
    <rPh sb="0" eb="2">
      <t>スイテイ</t>
    </rPh>
    <rPh sb="2" eb="4">
      <t>ハンイ</t>
    </rPh>
    <phoneticPr fontId="1"/>
  </si>
  <si>
    <t>O</t>
    <phoneticPr fontId="1"/>
  </si>
  <si>
    <t xml:space="preserve">V_bar </t>
    <phoneticPr fontId="1"/>
  </si>
  <si>
    <t>S</t>
    <phoneticPr fontId="1"/>
  </si>
  <si>
    <t>V50</t>
    <phoneticPr fontId="1"/>
  </si>
  <si>
    <t>σ</t>
    <phoneticPr fontId="1"/>
  </si>
  <si>
    <t>範囲</t>
    <rPh sb="0" eb="2">
      <t>ハンイ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</si>
</sst>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2" borderId="2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176" fontId="0" fillId="2" borderId="3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opLeftCell="A41" workbookViewId="0">
      <selection activeCell="K66" sqref="K66"/>
    </sheetView>
  </sheetViews>
  <sheetFormatPr baseColWidth="10" defaultColWidth="8.83203125" defaultRowHeight="14"/>
  <cols>
    <col min="1" max="1" width="9.33203125" bestFit="1" customWidth="1"/>
    <col min="2" max="4" width="9" style="6"/>
    <col min="7" max="7" width="8.83203125" style="6" bestFit="1" customWidth="1"/>
    <col min="8" max="8" width="8.33203125" style="6" bestFit="1" customWidth="1"/>
    <col min="9" max="9" width="7.5" style="6" bestFit="1" customWidth="1"/>
    <col min="10" max="10" width="8.83203125" style="6" bestFit="1" customWidth="1"/>
  </cols>
  <sheetData>
    <row r="1" spans="1:5">
      <c r="A1" t="s">
        <v>19</v>
      </c>
    </row>
    <row r="2" spans="1:5" ht="45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>
      <c r="A3" s="3">
        <v>1</v>
      </c>
      <c r="B3" s="7"/>
      <c r="C3" s="7"/>
      <c r="D3" s="7"/>
      <c r="E3" s="3" t="e">
        <f>ROUND(D3/(B3*10)*100,1)</f>
        <v>#DIV/0!</v>
      </c>
    </row>
    <row r="4" spans="1:5">
      <c r="A4" s="4">
        <v>2</v>
      </c>
      <c r="B4" s="8"/>
      <c r="C4" s="8"/>
      <c r="D4" s="8"/>
      <c r="E4" s="4" t="e">
        <f t="shared" ref="E4:E32" si="0">ROUND(D4/(B4*10)*100,1)</f>
        <v>#DIV/0!</v>
      </c>
    </row>
    <row r="5" spans="1:5">
      <c r="A5" s="2">
        <v>3</v>
      </c>
      <c r="B5" s="9"/>
      <c r="C5" s="9"/>
      <c r="D5" s="9"/>
      <c r="E5" s="2" t="e">
        <f t="shared" si="0"/>
        <v>#DIV/0!</v>
      </c>
    </row>
    <row r="6" spans="1:5">
      <c r="A6" s="4">
        <v>4</v>
      </c>
      <c r="B6" s="8"/>
      <c r="C6" s="8"/>
      <c r="D6" s="8"/>
      <c r="E6" s="4" t="e">
        <f t="shared" si="0"/>
        <v>#DIV/0!</v>
      </c>
    </row>
    <row r="7" spans="1:5">
      <c r="A7" s="2">
        <v>5</v>
      </c>
      <c r="B7" s="9"/>
      <c r="C7" s="9"/>
      <c r="D7" s="9"/>
      <c r="E7" s="2" t="e">
        <f t="shared" si="0"/>
        <v>#DIV/0!</v>
      </c>
    </row>
    <row r="8" spans="1:5">
      <c r="A8" s="4">
        <v>6</v>
      </c>
      <c r="B8" s="8"/>
      <c r="C8" s="8"/>
      <c r="D8" s="8"/>
      <c r="E8" s="4" t="e">
        <f t="shared" si="0"/>
        <v>#DIV/0!</v>
      </c>
    </row>
    <row r="9" spans="1:5">
      <c r="A9" s="2">
        <v>7</v>
      </c>
      <c r="B9" s="9"/>
      <c r="C9" s="9"/>
      <c r="D9" s="9"/>
      <c r="E9" s="2" t="e">
        <f t="shared" si="0"/>
        <v>#DIV/0!</v>
      </c>
    </row>
    <row r="10" spans="1:5">
      <c r="A10" s="4">
        <v>8</v>
      </c>
      <c r="B10" s="8"/>
      <c r="C10" s="8"/>
      <c r="D10" s="8"/>
      <c r="E10" s="4" t="e">
        <f t="shared" si="0"/>
        <v>#DIV/0!</v>
      </c>
    </row>
    <row r="11" spans="1:5">
      <c r="A11" s="2">
        <v>9</v>
      </c>
      <c r="B11" s="9"/>
      <c r="C11" s="9"/>
      <c r="D11" s="9"/>
      <c r="E11" s="2" t="e">
        <f t="shared" si="0"/>
        <v>#DIV/0!</v>
      </c>
    </row>
    <row r="12" spans="1:5">
      <c r="A12" s="4">
        <v>10</v>
      </c>
      <c r="B12" s="8"/>
      <c r="C12" s="8"/>
      <c r="D12" s="8"/>
      <c r="E12" s="4" t="e">
        <f t="shared" si="0"/>
        <v>#DIV/0!</v>
      </c>
    </row>
    <row r="13" spans="1:5">
      <c r="A13" s="2">
        <v>11</v>
      </c>
      <c r="B13" s="9"/>
      <c r="C13" s="9"/>
      <c r="D13" s="9"/>
      <c r="E13" s="2" t="e">
        <f t="shared" si="0"/>
        <v>#DIV/0!</v>
      </c>
    </row>
    <row r="14" spans="1:5">
      <c r="A14" s="4">
        <v>12</v>
      </c>
      <c r="B14" s="8"/>
      <c r="C14" s="8"/>
      <c r="D14" s="8"/>
      <c r="E14" s="4" t="e">
        <f t="shared" si="0"/>
        <v>#DIV/0!</v>
      </c>
    </row>
    <row r="15" spans="1:5">
      <c r="A15" s="2">
        <v>13</v>
      </c>
      <c r="B15" s="9"/>
      <c r="C15" s="9"/>
      <c r="D15" s="9"/>
      <c r="E15" s="2" t="e">
        <f t="shared" si="0"/>
        <v>#DIV/0!</v>
      </c>
    </row>
    <row r="16" spans="1:5">
      <c r="A16" s="4">
        <v>14</v>
      </c>
      <c r="B16" s="8"/>
      <c r="C16" s="8"/>
      <c r="D16" s="8"/>
      <c r="E16" s="4" t="e">
        <f t="shared" si="0"/>
        <v>#DIV/0!</v>
      </c>
    </row>
    <row r="17" spans="1:10">
      <c r="A17" s="2">
        <v>15</v>
      </c>
      <c r="B17" s="9"/>
      <c r="C17" s="9"/>
      <c r="D17" s="9"/>
      <c r="E17" s="2" t="e">
        <f t="shared" si="0"/>
        <v>#DIV/0!</v>
      </c>
    </row>
    <row r="18" spans="1:10">
      <c r="A18" s="4">
        <v>16</v>
      </c>
      <c r="B18" s="8"/>
      <c r="C18" s="8"/>
      <c r="D18" s="8"/>
      <c r="E18" s="4" t="e">
        <f t="shared" si="0"/>
        <v>#DIV/0!</v>
      </c>
    </row>
    <row r="19" spans="1:10">
      <c r="A19" s="2">
        <v>17</v>
      </c>
      <c r="B19" s="9"/>
      <c r="C19" s="9"/>
      <c r="D19" s="9"/>
      <c r="E19" s="2" t="e">
        <f t="shared" si="0"/>
        <v>#DIV/0!</v>
      </c>
    </row>
    <row r="20" spans="1:10">
      <c r="A20" s="4">
        <v>18</v>
      </c>
      <c r="B20" s="8"/>
      <c r="C20" s="8"/>
      <c r="D20" s="8"/>
      <c r="E20" s="4" t="e">
        <f t="shared" si="0"/>
        <v>#DIV/0!</v>
      </c>
    </row>
    <row r="21" spans="1:10">
      <c r="A21" s="2">
        <v>19</v>
      </c>
      <c r="B21" s="9"/>
      <c r="C21" s="9"/>
      <c r="D21" s="9"/>
      <c r="E21" s="2" t="e">
        <f t="shared" si="0"/>
        <v>#DIV/0!</v>
      </c>
      <c r="H21" s="6" t="s">
        <v>4</v>
      </c>
      <c r="I21" s="6">
        <f>COUNTIF(C3:C32,"O")</f>
        <v>0</v>
      </c>
    </row>
    <row r="22" spans="1:10">
      <c r="A22" s="4">
        <v>20</v>
      </c>
      <c r="B22" s="8"/>
      <c r="C22" s="8"/>
      <c r="D22" s="8"/>
      <c r="E22" s="4" t="e">
        <f t="shared" si="0"/>
        <v>#DIV/0!</v>
      </c>
      <c r="H22" s="6" t="s">
        <v>5</v>
      </c>
      <c r="I22" s="6">
        <f>COUNTIF(C3:C32,"X")</f>
        <v>0</v>
      </c>
    </row>
    <row r="23" spans="1:10">
      <c r="A23" s="2">
        <v>21</v>
      </c>
      <c r="B23" s="9"/>
      <c r="C23" s="9"/>
      <c r="D23" s="9"/>
      <c r="E23" s="2" t="e">
        <f t="shared" si="0"/>
        <v>#DIV/0!</v>
      </c>
    </row>
    <row r="24" spans="1:10">
      <c r="A24" s="4">
        <v>22</v>
      </c>
      <c r="B24" s="8"/>
      <c r="C24" s="8"/>
      <c r="D24" s="8"/>
      <c r="E24" s="4" t="e">
        <f t="shared" si="0"/>
        <v>#DIV/0!</v>
      </c>
      <c r="G24" s="6" t="s">
        <v>7</v>
      </c>
    </row>
    <row r="25" spans="1:10">
      <c r="A25" s="2">
        <v>23</v>
      </c>
      <c r="B25" s="9"/>
      <c r="C25" s="9"/>
      <c r="D25" s="9"/>
      <c r="E25" s="2" t="e">
        <f t="shared" si="0"/>
        <v>#DIV/0!</v>
      </c>
      <c r="G25" s="6" t="s">
        <v>8</v>
      </c>
      <c r="H25" s="6" t="s">
        <v>9</v>
      </c>
      <c r="I25" s="6" t="s">
        <v>10</v>
      </c>
      <c r="J25" s="6" t="s">
        <v>11</v>
      </c>
    </row>
    <row r="26" spans="1:10">
      <c r="A26" s="4">
        <v>24</v>
      </c>
      <c r="B26" s="8"/>
      <c r="C26" s="8"/>
      <c r="D26" s="8"/>
      <c r="E26" s="4" t="e">
        <f t="shared" si="0"/>
        <v>#DIV/0!</v>
      </c>
      <c r="G26" s="11">
        <v>0</v>
      </c>
      <c r="H26" s="11"/>
      <c r="I26" s="11">
        <f>G26*H26</f>
        <v>0</v>
      </c>
      <c r="J26" s="15">
        <f>H26*I26</f>
        <v>0</v>
      </c>
    </row>
    <row r="27" spans="1:10">
      <c r="A27" s="2">
        <v>25</v>
      </c>
      <c r="B27" s="9"/>
      <c r="C27" s="9"/>
      <c r="D27" s="9"/>
      <c r="E27" s="2" t="e">
        <f t="shared" si="0"/>
        <v>#DIV/0!</v>
      </c>
      <c r="G27" s="12">
        <v>1</v>
      </c>
      <c r="H27" s="12"/>
      <c r="I27" s="12">
        <f t="shared" ref="I27:J27" si="1">G27*H27</f>
        <v>0</v>
      </c>
      <c r="J27" s="12">
        <f t="shared" si="1"/>
        <v>0</v>
      </c>
    </row>
    <row r="28" spans="1:10">
      <c r="A28" s="4">
        <v>26</v>
      </c>
      <c r="B28" s="8"/>
      <c r="C28" s="8"/>
      <c r="D28" s="8"/>
      <c r="E28" s="4" t="e">
        <f t="shared" si="0"/>
        <v>#DIV/0!</v>
      </c>
      <c r="G28" s="12">
        <v>2</v>
      </c>
      <c r="H28" s="12"/>
      <c r="I28" s="12">
        <f t="shared" ref="I28:J28" si="2">G28*H28</f>
        <v>0</v>
      </c>
      <c r="J28" s="12">
        <f t="shared" si="2"/>
        <v>0</v>
      </c>
    </row>
    <row r="29" spans="1:10">
      <c r="A29" s="2">
        <v>27</v>
      </c>
      <c r="B29" s="9"/>
      <c r="C29" s="9"/>
      <c r="D29" s="9"/>
      <c r="E29" s="2" t="e">
        <f t="shared" si="0"/>
        <v>#DIV/0!</v>
      </c>
      <c r="G29" s="12">
        <v>3</v>
      </c>
      <c r="H29" s="12"/>
      <c r="I29" s="12">
        <f t="shared" ref="I29:J29" si="3">G29*H29</f>
        <v>0</v>
      </c>
      <c r="J29" s="12">
        <f t="shared" si="3"/>
        <v>0</v>
      </c>
    </row>
    <row r="30" spans="1:10">
      <c r="A30" s="4">
        <v>28</v>
      </c>
      <c r="B30" s="8"/>
      <c r="C30" s="8"/>
      <c r="D30" s="8"/>
      <c r="E30" s="4" t="e">
        <f t="shared" si="0"/>
        <v>#DIV/0!</v>
      </c>
      <c r="G30" s="13">
        <v>4</v>
      </c>
      <c r="H30" s="13"/>
      <c r="I30" s="13">
        <f t="shared" ref="I30:J30" si="4">G30*H30</f>
        <v>0</v>
      </c>
      <c r="J30" s="13">
        <f t="shared" si="4"/>
        <v>0</v>
      </c>
    </row>
    <row r="31" spans="1:10">
      <c r="A31" s="2">
        <v>29</v>
      </c>
      <c r="B31" s="9"/>
      <c r="C31" s="9"/>
      <c r="D31" s="9"/>
      <c r="E31" s="2" t="e">
        <f t="shared" si="0"/>
        <v>#DIV/0!</v>
      </c>
      <c r="H31" s="6">
        <f>SUM(H26:H30)</f>
        <v>0</v>
      </c>
      <c r="I31" s="6">
        <f t="shared" ref="I31:J31" si="5">SUM(I26:I30)</f>
        <v>0</v>
      </c>
      <c r="J31" s="6">
        <f t="shared" si="5"/>
        <v>0</v>
      </c>
    </row>
    <row r="32" spans="1:10">
      <c r="A32" s="5">
        <v>30</v>
      </c>
      <c r="B32" s="10"/>
      <c r="C32" s="10"/>
      <c r="D32" s="10"/>
      <c r="E32" s="5" t="e">
        <f t="shared" si="0"/>
        <v>#DIV/0!</v>
      </c>
      <c r="H32" s="6" t="s">
        <v>12</v>
      </c>
      <c r="I32" s="6" t="s">
        <v>13</v>
      </c>
      <c r="J32" s="6" t="s">
        <v>14</v>
      </c>
    </row>
    <row r="34" spans="1:5">
      <c r="A34" t="s">
        <v>20</v>
      </c>
    </row>
    <row r="35" spans="1:5" ht="45">
      <c r="A35" s="1" t="s">
        <v>6</v>
      </c>
      <c r="B35" s="1" t="s">
        <v>0</v>
      </c>
      <c r="C35" s="1" t="s">
        <v>1</v>
      </c>
      <c r="D35" s="1" t="s">
        <v>2</v>
      </c>
      <c r="E35" s="1" t="s">
        <v>3</v>
      </c>
    </row>
    <row r="36" spans="1:5">
      <c r="A36" s="3">
        <v>1</v>
      </c>
      <c r="B36" s="7">
        <v>20</v>
      </c>
      <c r="C36" s="7" t="s">
        <v>21</v>
      </c>
      <c r="D36" s="18">
        <v>170.27</v>
      </c>
      <c r="E36" s="22">
        <f>ROUND(D36/(B36*10)*100,1)</f>
        <v>85.1</v>
      </c>
    </row>
    <row r="37" spans="1:5">
      <c r="A37" s="4">
        <v>2</v>
      </c>
      <c r="B37" s="8">
        <v>19</v>
      </c>
      <c r="C37" s="8" t="s">
        <v>22</v>
      </c>
      <c r="D37" s="19">
        <v>162.54</v>
      </c>
      <c r="E37" s="23">
        <f t="shared" ref="E37:E65" si="6">ROUND(D37/(B37*10)*100,1)</f>
        <v>85.5</v>
      </c>
    </row>
    <row r="38" spans="1:5">
      <c r="A38" s="2">
        <v>3</v>
      </c>
      <c r="B38" s="9">
        <v>18</v>
      </c>
      <c r="C38" s="9" t="s">
        <v>23</v>
      </c>
      <c r="D38" s="20">
        <v>156.03</v>
      </c>
      <c r="E38" s="24">
        <f t="shared" si="6"/>
        <v>86.7</v>
      </c>
    </row>
    <row r="39" spans="1:5">
      <c r="A39" s="4">
        <v>4</v>
      </c>
      <c r="B39" s="8">
        <v>19</v>
      </c>
      <c r="C39" s="8" t="s">
        <v>23</v>
      </c>
      <c r="D39" s="19">
        <v>165.36</v>
      </c>
      <c r="E39" s="23">
        <f t="shared" si="6"/>
        <v>87</v>
      </c>
    </row>
    <row r="40" spans="1:5">
      <c r="A40" s="2">
        <v>5</v>
      </c>
      <c r="B40" s="9">
        <v>20</v>
      </c>
      <c r="C40" s="9" t="s">
        <v>22</v>
      </c>
      <c r="D40" s="20">
        <v>167.82</v>
      </c>
      <c r="E40" s="24">
        <f t="shared" si="6"/>
        <v>83.9</v>
      </c>
    </row>
    <row r="41" spans="1:5">
      <c r="A41" s="4">
        <v>6</v>
      </c>
      <c r="B41" s="8">
        <v>19</v>
      </c>
      <c r="C41" s="8" t="s">
        <v>22</v>
      </c>
      <c r="D41" s="19">
        <v>164.87</v>
      </c>
      <c r="E41" s="23">
        <f t="shared" si="6"/>
        <v>86.8</v>
      </c>
    </row>
    <row r="42" spans="1:5">
      <c r="A42" s="2">
        <v>7</v>
      </c>
      <c r="B42" s="9">
        <v>18</v>
      </c>
      <c r="C42" s="9" t="s">
        <v>22</v>
      </c>
      <c r="D42" s="20">
        <v>155.54</v>
      </c>
      <c r="E42" s="24">
        <f t="shared" si="6"/>
        <v>86.4</v>
      </c>
    </row>
    <row r="43" spans="1:5">
      <c r="A43" s="4">
        <v>8</v>
      </c>
      <c r="B43" s="8">
        <v>17</v>
      </c>
      <c r="C43" s="8" t="s">
        <v>22</v>
      </c>
      <c r="D43" s="19">
        <v>147.32</v>
      </c>
      <c r="E43" s="23">
        <f t="shared" si="6"/>
        <v>86.7</v>
      </c>
    </row>
    <row r="44" spans="1:5">
      <c r="A44" s="2">
        <v>9</v>
      </c>
      <c r="B44" s="9">
        <v>16</v>
      </c>
      <c r="C44" s="9" t="s">
        <v>23</v>
      </c>
      <c r="D44" s="20">
        <v>138.85</v>
      </c>
      <c r="E44" s="24">
        <f t="shared" si="6"/>
        <v>86.8</v>
      </c>
    </row>
    <row r="45" spans="1:5">
      <c r="A45" s="4">
        <v>10</v>
      </c>
      <c r="B45" s="8">
        <v>17</v>
      </c>
      <c r="C45" s="8" t="s">
        <v>22</v>
      </c>
      <c r="D45" s="19">
        <v>147.44</v>
      </c>
      <c r="E45" s="23">
        <f t="shared" si="6"/>
        <v>86.7</v>
      </c>
    </row>
    <row r="46" spans="1:5">
      <c r="A46" s="2">
        <v>11</v>
      </c>
      <c r="B46" s="9">
        <v>16</v>
      </c>
      <c r="C46" s="9" t="s">
        <v>23</v>
      </c>
      <c r="D46" s="20">
        <v>138.72</v>
      </c>
      <c r="E46" s="24">
        <f t="shared" si="6"/>
        <v>86.7</v>
      </c>
    </row>
    <row r="47" spans="1:5">
      <c r="A47" s="4">
        <v>12</v>
      </c>
      <c r="B47" s="8">
        <v>17</v>
      </c>
      <c r="C47" s="8" t="s">
        <v>22</v>
      </c>
      <c r="D47" s="19">
        <v>147.56</v>
      </c>
      <c r="E47" s="23">
        <f t="shared" si="6"/>
        <v>86.8</v>
      </c>
    </row>
    <row r="48" spans="1:5">
      <c r="A48" s="2">
        <v>13</v>
      </c>
      <c r="B48" s="9">
        <v>16</v>
      </c>
      <c r="C48" s="9" t="s">
        <v>23</v>
      </c>
      <c r="D48" s="20">
        <v>138.85</v>
      </c>
      <c r="E48" s="24">
        <f t="shared" si="6"/>
        <v>86.8</v>
      </c>
    </row>
    <row r="49" spans="1:10">
      <c r="A49" s="4">
        <v>14</v>
      </c>
      <c r="B49" s="8">
        <v>17</v>
      </c>
      <c r="C49" s="8" t="s">
        <v>23</v>
      </c>
      <c r="D49" s="19">
        <v>147.07</v>
      </c>
      <c r="E49" s="23">
        <f t="shared" si="6"/>
        <v>86.5</v>
      </c>
    </row>
    <row r="50" spans="1:10">
      <c r="A50" s="2">
        <v>15</v>
      </c>
      <c r="B50" s="9">
        <v>18</v>
      </c>
      <c r="C50" s="9" t="s">
        <v>22</v>
      </c>
      <c r="D50" s="20">
        <v>156.03</v>
      </c>
      <c r="E50" s="24">
        <f t="shared" si="6"/>
        <v>86.7</v>
      </c>
    </row>
    <row r="51" spans="1:10">
      <c r="A51" s="4">
        <v>16</v>
      </c>
      <c r="B51" s="8">
        <v>17</v>
      </c>
      <c r="C51" s="8" t="s">
        <v>22</v>
      </c>
      <c r="D51" s="19">
        <v>147.07</v>
      </c>
      <c r="E51" s="23">
        <f t="shared" si="6"/>
        <v>86.5</v>
      </c>
    </row>
    <row r="52" spans="1:10">
      <c r="A52" s="2">
        <v>17</v>
      </c>
      <c r="B52" s="9">
        <v>16</v>
      </c>
      <c r="C52" s="9" t="s">
        <v>23</v>
      </c>
      <c r="D52" s="20">
        <v>138.47999999999999</v>
      </c>
      <c r="E52" s="24">
        <f t="shared" si="6"/>
        <v>86.6</v>
      </c>
    </row>
    <row r="53" spans="1:10">
      <c r="A53" s="4">
        <v>18</v>
      </c>
      <c r="B53" s="8">
        <v>17</v>
      </c>
      <c r="C53" s="8" t="s">
        <v>23</v>
      </c>
      <c r="D53" s="19">
        <v>146.94999999999999</v>
      </c>
      <c r="E53" s="23">
        <f t="shared" si="6"/>
        <v>86.4</v>
      </c>
    </row>
    <row r="54" spans="1:10">
      <c r="A54" s="2">
        <v>19</v>
      </c>
      <c r="B54" s="9">
        <v>18</v>
      </c>
      <c r="C54" s="9" t="s">
        <v>22</v>
      </c>
      <c r="D54" s="20">
        <v>156.28</v>
      </c>
      <c r="E54" s="24">
        <f t="shared" si="6"/>
        <v>86.8</v>
      </c>
      <c r="H54" s="6" t="s">
        <v>4</v>
      </c>
      <c r="I54" s="6">
        <f>COUNTIF(C36:C65,"O")</f>
        <v>17</v>
      </c>
    </row>
    <row r="55" spans="1:10">
      <c r="A55" s="4">
        <v>20</v>
      </c>
      <c r="B55" s="8">
        <v>17</v>
      </c>
      <c r="C55" s="8" t="s">
        <v>23</v>
      </c>
      <c r="D55" s="19">
        <v>147.93</v>
      </c>
      <c r="E55" s="23">
        <f t="shared" si="6"/>
        <v>87</v>
      </c>
      <c r="H55" s="6" t="s">
        <v>5</v>
      </c>
      <c r="I55" s="6">
        <f>COUNTIF(C36:C65,"X")</f>
        <v>13</v>
      </c>
    </row>
    <row r="56" spans="1:10">
      <c r="A56" s="2">
        <v>21</v>
      </c>
      <c r="B56" s="9">
        <v>18</v>
      </c>
      <c r="C56" s="9" t="s">
        <v>22</v>
      </c>
      <c r="D56" s="20">
        <v>156.88999999999999</v>
      </c>
      <c r="E56" s="24">
        <f t="shared" si="6"/>
        <v>87.2</v>
      </c>
    </row>
    <row r="57" spans="1:10">
      <c r="A57" s="4">
        <v>22</v>
      </c>
      <c r="B57" s="8">
        <v>17</v>
      </c>
      <c r="C57" s="8" t="s">
        <v>21</v>
      </c>
      <c r="D57" s="19">
        <v>147.07</v>
      </c>
      <c r="E57" s="23">
        <f t="shared" si="6"/>
        <v>86.5</v>
      </c>
      <c r="G57" s="6" t="s">
        <v>7</v>
      </c>
    </row>
    <row r="58" spans="1:10">
      <c r="A58" s="2">
        <v>23</v>
      </c>
      <c r="B58" s="9">
        <v>16</v>
      </c>
      <c r="C58" s="9" t="s">
        <v>23</v>
      </c>
      <c r="D58" s="20">
        <v>139.09</v>
      </c>
      <c r="E58" s="24">
        <f t="shared" si="6"/>
        <v>86.9</v>
      </c>
      <c r="G58" s="6" t="s">
        <v>8</v>
      </c>
      <c r="H58" s="6" t="s">
        <v>9</v>
      </c>
      <c r="I58" s="6" t="s">
        <v>10</v>
      </c>
      <c r="J58" s="6" t="s">
        <v>11</v>
      </c>
    </row>
    <row r="59" spans="1:10">
      <c r="A59" s="4">
        <v>24</v>
      </c>
      <c r="B59" s="8">
        <v>17</v>
      </c>
      <c r="C59" s="8" t="s">
        <v>22</v>
      </c>
      <c r="D59" s="19">
        <v>147.32</v>
      </c>
      <c r="E59" s="23">
        <f t="shared" si="6"/>
        <v>86.7</v>
      </c>
      <c r="G59" s="11">
        <v>0</v>
      </c>
      <c r="H59" s="11">
        <v>2</v>
      </c>
      <c r="I59" s="11">
        <f>G59*H59</f>
        <v>0</v>
      </c>
      <c r="J59" s="15">
        <f>G59^2*H59</f>
        <v>0</v>
      </c>
    </row>
    <row r="60" spans="1:10">
      <c r="A60" s="2">
        <v>25</v>
      </c>
      <c r="B60" s="9">
        <v>16</v>
      </c>
      <c r="C60" s="9" t="s">
        <v>21</v>
      </c>
      <c r="D60" s="20">
        <v>138.72</v>
      </c>
      <c r="E60" s="24">
        <f t="shared" si="6"/>
        <v>86.7</v>
      </c>
      <c r="G60" s="12">
        <v>1</v>
      </c>
      <c r="H60" s="12">
        <v>6</v>
      </c>
      <c r="I60" s="12">
        <f t="shared" ref="I60:I63" si="7">G60*H60</f>
        <v>6</v>
      </c>
      <c r="J60" s="12">
        <f t="shared" ref="J60:J63" si="8">G60^2*H60</f>
        <v>6</v>
      </c>
    </row>
    <row r="61" spans="1:10">
      <c r="A61" s="4">
        <v>26</v>
      </c>
      <c r="B61" s="8">
        <v>15</v>
      </c>
      <c r="C61" s="8" t="s">
        <v>23</v>
      </c>
      <c r="D61" s="19">
        <v>129.88</v>
      </c>
      <c r="E61" s="23">
        <f t="shared" si="6"/>
        <v>86.6</v>
      </c>
      <c r="G61" s="12">
        <v>2</v>
      </c>
      <c r="H61" s="12">
        <v>3</v>
      </c>
      <c r="I61" s="12">
        <f t="shared" si="7"/>
        <v>6</v>
      </c>
      <c r="J61" s="12">
        <f t="shared" si="8"/>
        <v>12</v>
      </c>
    </row>
    <row r="62" spans="1:10">
      <c r="A62" s="2">
        <v>27</v>
      </c>
      <c r="B62" s="9">
        <v>16</v>
      </c>
      <c r="C62" s="9" t="s">
        <v>22</v>
      </c>
      <c r="D62" s="20">
        <v>138.6</v>
      </c>
      <c r="E62" s="24">
        <f t="shared" si="6"/>
        <v>86.6</v>
      </c>
      <c r="G62" s="12">
        <v>3</v>
      </c>
      <c r="H62" s="12">
        <v>1</v>
      </c>
      <c r="I62" s="12">
        <f t="shared" si="7"/>
        <v>3</v>
      </c>
      <c r="J62" s="12">
        <f t="shared" si="8"/>
        <v>9</v>
      </c>
    </row>
    <row r="63" spans="1:10">
      <c r="A63" s="4">
        <v>28</v>
      </c>
      <c r="B63" s="8">
        <v>15</v>
      </c>
      <c r="C63" s="8" t="s">
        <v>24</v>
      </c>
      <c r="D63" s="19">
        <v>130.13</v>
      </c>
      <c r="E63" s="23">
        <f t="shared" si="6"/>
        <v>86.8</v>
      </c>
      <c r="G63" s="13">
        <v>4</v>
      </c>
      <c r="H63" s="13">
        <v>1</v>
      </c>
      <c r="I63" s="13">
        <f t="shared" si="7"/>
        <v>4</v>
      </c>
      <c r="J63" s="13">
        <f t="shared" si="8"/>
        <v>16</v>
      </c>
    </row>
    <row r="64" spans="1:10">
      <c r="A64" s="2">
        <v>29</v>
      </c>
      <c r="B64" s="9">
        <v>16</v>
      </c>
      <c r="C64" s="9" t="s">
        <v>25</v>
      </c>
      <c r="D64" s="20">
        <v>138.72</v>
      </c>
      <c r="E64" s="24">
        <f t="shared" si="6"/>
        <v>86.7</v>
      </c>
      <c r="H64" s="6">
        <f>SUM(H59:H63)</f>
        <v>13</v>
      </c>
      <c r="I64" s="6">
        <f t="shared" ref="I64" si="9">SUM(I59:I63)</f>
        <v>19</v>
      </c>
      <c r="J64" s="6">
        <f t="shared" ref="J64" si="10">SUM(J59:J63)</f>
        <v>43</v>
      </c>
    </row>
    <row r="65" spans="1:11">
      <c r="A65" s="5">
        <v>30</v>
      </c>
      <c r="B65" s="10">
        <v>17</v>
      </c>
      <c r="C65" s="10" t="s">
        <v>22</v>
      </c>
      <c r="D65" s="21">
        <v>147.44</v>
      </c>
      <c r="E65" s="25">
        <f t="shared" si="6"/>
        <v>86.7</v>
      </c>
      <c r="H65" s="6" t="s">
        <v>12</v>
      </c>
      <c r="I65" s="6" t="s">
        <v>13</v>
      </c>
      <c r="J65" s="6" t="s">
        <v>14</v>
      </c>
    </row>
    <row r="67" spans="1:11">
      <c r="G67" s="6" t="s">
        <v>29</v>
      </c>
      <c r="H67" s="6">
        <f>SUM(E36:E65)/30</f>
        <v>86.526666666666657</v>
      </c>
    </row>
    <row r="68" spans="1:11">
      <c r="G68" s="6" t="s">
        <v>26</v>
      </c>
      <c r="H68" s="6">
        <f>15+1*(I64/H64+1/2)</f>
        <v>16.96153846153846</v>
      </c>
      <c r="J68" s="6" t="s">
        <v>28</v>
      </c>
      <c r="K68">
        <f>H68*10*H67/100</f>
        <v>146.76253846153841</v>
      </c>
    </row>
    <row r="69" spans="1:11">
      <c r="G69" s="6" t="s">
        <v>27</v>
      </c>
      <c r="H69" s="6">
        <f>1.62*1*((H64*J64-I64^2)/(H64^2)+0.029)</f>
        <v>1.9449681656804734</v>
      </c>
      <c r="J69" s="6" t="s">
        <v>30</v>
      </c>
      <c r="K69">
        <f>H69*10*H67/100</f>
        <v>16.829161214911242</v>
      </c>
    </row>
    <row r="71" spans="1:11">
      <c r="G71" s="6" t="s">
        <v>32</v>
      </c>
      <c r="H71" s="6">
        <f>K68-K69</f>
        <v>129.93337724662717</v>
      </c>
      <c r="I71" s="6" t="s">
        <v>31</v>
      </c>
      <c r="J71" s="6">
        <f>K68+K69</f>
        <v>163.59169967644965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tabSelected="1" topLeftCell="A21" zoomScale="136" zoomScaleNormal="95" workbookViewId="0">
      <selection activeCell="E20" sqref="E20"/>
    </sheetView>
  </sheetViews>
  <sheetFormatPr baseColWidth="10" defaultColWidth="9" defaultRowHeight="14"/>
  <cols>
    <col min="1" max="1" width="9" style="6"/>
    <col min="2" max="16" width="7.5" style="6" customWidth="1"/>
    <col min="17" max="16384" width="9" style="6"/>
  </cols>
  <sheetData>
    <row r="1" spans="1:19">
      <c r="A1" s="6" t="s">
        <v>19</v>
      </c>
    </row>
    <row r="2" spans="1:19" ht="40.5" customHeight="1">
      <c r="A2" s="30" t="s">
        <v>0</v>
      </c>
      <c r="B2" s="28" t="s">
        <v>15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32" t="s">
        <v>16</v>
      </c>
      <c r="R2" s="34" t="s">
        <v>3</v>
      </c>
      <c r="S2" s="30" t="s">
        <v>17</v>
      </c>
    </row>
    <row r="3" spans="1:19">
      <c r="A3" s="3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33"/>
      <c r="R3" s="35"/>
      <c r="S3" s="31"/>
    </row>
    <row r="4" spans="1:19">
      <c r="A4" s="26"/>
      <c r="Q4" s="38">
        <f>ROUND(SUM(B5:P5)/15,2)</f>
        <v>0</v>
      </c>
      <c r="R4" s="28" t="e">
        <f>ROUND(Q4/(A4*10)*100,1)</f>
        <v>#DIV/0!</v>
      </c>
      <c r="S4" s="26">
        <f>ROUND(COUNTIF(B4:P4,"O")/15*100,1)</f>
        <v>0</v>
      </c>
    </row>
    <row r="5" spans="1:19">
      <c r="A5" s="27"/>
      <c r="Q5" s="39"/>
      <c r="R5" s="29"/>
      <c r="S5" s="27"/>
    </row>
    <row r="6" spans="1:19">
      <c r="A6" s="40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6">
        <f t="shared" ref="Q6" si="0">ROUND(SUM(B7:P7)/15,2)</f>
        <v>0</v>
      </c>
      <c r="R6" s="42" t="e">
        <f t="shared" ref="R6" si="1">ROUND(Q6/(A6*10)*100,1)</f>
        <v>#DIV/0!</v>
      </c>
      <c r="S6" s="40">
        <f t="shared" ref="S6" si="2">ROUND(COUNTIF(B6:P6,"O")/15*100,1)</f>
        <v>0</v>
      </c>
    </row>
    <row r="7" spans="1:19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37"/>
      <c r="R7" s="43"/>
      <c r="S7" s="41"/>
    </row>
    <row r="8" spans="1:19">
      <c r="A8" s="26"/>
      <c r="Q8" s="38">
        <f t="shared" ref="Q8" si="3">ROUND(SUM(B9:P9)/15,2)</f>
        <v>0</v>
      </c>
      <c r="R8" s="28" t="e">
        <f t="shared" ref="R8" si="4">ROUND(Q8/(A8*10)*100,1)</f>
        <v>#DIV/0!</v>
      </c>
      <c r="S8" s="26">
        <f t="shared" ref="S8" si="5">ROUND(COUNTIF(B8:P8,"O")/15*100,1)</f>
        <v>0</v>
      </c>
    </row>
    <row r="9" spans="1:19">
      <c r="A9" s="27"/>
      <c r="Q9" s="39"/>
      <c r="R9" s="29"/>
      <c r="S9" s="27"/>
    </row>
    <row r="10" spans="1:19">
      <c r="A10" s="40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36">
        <f t="shared" ref="Q10" si="6">ROUND(SUM(B11:P11)/15,2)</f>
        <v>0</v>
      </c>
      <c r="R10" s="42" t="e">
        <f t="shared" ref="R10" si="7">ROUND(Q10/(A10*10)*100,1)</f>
        <v>#DIV/0!</v>
      </c>
      <c r="S10" s="40">
        <f t="shared" ref="S10" si="8">ROUND(COUNTIF(B10:P10,"O")/15*100,1)</f>
        <v>0</v>
      </c>
    </row>
    <row r="11" spans="1:19">
      <c r="A11" s="41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37"/>
      <c r="R11" s="43"/>
      <c r="S11" s="41"/>
    </row>
    <row r="12" spans="1:19">
      <c r="A12" s="26"/>
      <c r="Q12" s="38">
        <f t="shared" ref="Q12" si="9">ROUND(SUM(B13:P13)/15,2)</f>
        <v>0</v>
      </c>
      <c r="R12" s="28" t="e">
        <f t="shared" ref="R12" si="10">ROUND(Q12/(A12*10)*100,1)</f>
        <v>#DIV/0!</v>
      </c>
      <c r="S12" s="26">
        <f t="shared" ref="S12" si="11">ROUND(COUNTIF(B12:P12,"O")/15*100,1)</f>
        <v>0</v>
      </c>
    </row>
    <row r="13" spans="1:19">
      <c r="A13" s="27"/>
      <c r="Q13" s="39"/>
      <c r="R13" s="29"/>
      <c r="S13" s="27"/>
    </row>
    <row r="14" spans="1:19">
      <c r="A14" s="40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6">
        <f t="shared" ref="Q14" si="12">ROUND(SUM(B15:P15)/15,2)</f>
        <v>0</v>
      </c>
      <c r="R14" s="42" t="e">
        <f t="shared" ref="R14" si="13">ROUND(Q14/(A14*10)*100,1)</f>
        <v>#DIV/0!</v>
      </c>
      <c r="S14" s="40">
        <f t="shared" ref="S14" si="14">ROUND(COUNTIF(B14:P14,"O")/15*100,1)</f>
        <v>0</v>
      </c>
    </row>
    <row r="15" spans="1:19">
      <c r="A15" s="4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37"/>
      <c r="R15" s="43"/>
      <c r="S15" s="41"/>
    </row>
    <row r="16" spans="1:19">
      <c r="A16" s="26"/>
      <c r="Q16" s="38">
        <f t="shared" ref="Q16" si="15">ROUND(SUM(B17:P17)/15,2)</f>
        <v>0</v>
      </c>
      <c r="R16" s="28" t="e">
        <f t="shared" ref="R16" si="16">ROUND(Q16/(A16*10)*100,1)</f>
        <v>#DIV/0!</v>
      </c>
      <c r="S16" s="26">
        <f t="shared" ref="S16" si="17">ROUND(COUNTIF(B16:P16,"O")/15*100,1)</f>
        <v>0</v>
      </c>
    </row>
    <row r="17" spans="1:19">
      <c r="A17" s="27"/>
      <c r="Q17" s="39"/>
      <c r="R17" s="29"/>
      <c r="S17" s="27"/>
    </row>
    <row r="18" spans="1:19">
      <c r="A18" s="40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6">
        <f t="shared" ref="Q18" si="18">ROUND(SUM(B19:P19)/15,2)</f>
        <v>0</v>
      </c>
      <c r="R18" s="42" t="e">
        <f t="shared" ref="R18" si="19">ROUND(Q18/(A18*10)*100,1)</f>
        <v>#DIV/0!</v>
      </c>
      <c r="S18" s="40">
        <f t="shared" ref="S18" si="20">ROUND(COUNTIF(B18:P18,"O")/15*100,1)</f>
        <v>0</v>
      </c>
    </row>
    <row r="19" spans="1:19">
      <c r="A19" s="4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37"/>
      <c r="R19" s="43"/>
      <c r="S19" s="41"/>
    </row>
    <row r="20" spans="1:19">
      <c r="Q20" s="6" t="s">
        <v>18</v>
      </c>
    </row>
    <row r="22" spans="1:19">
      <c r="A22" s="6" t="s">
        <v>20</v>
      </c>
    </row>
    <row r="23" spans="1:19" ht="40.5" customHeight="1">
      <c r="A23" s="62" t="s">
        <v>0</v>
      </c>
      <c r="B23" s="28" t="s">
        <v>15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32" t="s">
        <v>16</v>
      </c>
      <c r="R23" s="34" t="s">
        <v>3</v>
      </c>
      <c r="S23" s="30" t="s">
        <v>17</v>
      </c>
    </row>
    <row r="24" spans="1:19">
      <c r="A24" s="63"/>
      <c r="B24" s="14">
        <v>1</v>
      </c>
      <c r="C24" s="14">
        <v>2</v>
      </c>
      <c r="D24" s="14">
        <v>3</v>
      </c>
      <c r="E24" s="14">
        <v>4</v>
      </c>
      <c r="F24" s="14">
        <v>5</v>
      </c>
      <c r="G24" s="14">
        <v>6</v>
      </c>
      <c r="H24" s="14">
        <v>7</v>
      </c>
      <c r="I24" s="14">
        <v>8</v>
      </c>
      <c r="J24" s="14">
        <v>9</v>
      </c>
      <c r="K24" s="14">
        <v>10</v>
      </c>
      <c r="L24" s="14">
        <v>11</v>
      </c>
      <c r="M24" s="14">
        <v>12</v>
      </c>
      <c r="N24" s="14">
        <v>13</v>
      </c>
      <c r="O24" s="14">
        <v>14</v>
      </c>
      <c r="P24" s="14">
        <v>15</v>
      </c>
      <c r="Q24" s="33"/>
      <c r="R24" s="35"/>
      <c r="S24" s="31"/>
    </row>
    <row r="25" spans="1:19">
      <c r="A25" s="64">
        <v>16.8</v>
      </c>
      <c r="B25" s="45" t="s">
        <v>23</v>
      </c>
      <c r="C25" s="45" t="s">
        <v>23</v>
      </c>
      <c r="D25" s="45" t="s">
        <v>23</v>
      </c>
      <c r="E25" s="45" t="s">
        <v>23</v>
      </c>
      <c r="F25" s="45" t="s">
        <v>23</v>
      </c>
      <c r="G25" s="45" t="s">
        <v>23</v>
      </c>
      <c r="H25" s="45" t="s">
        <v>23</v>
      </c>
      <c r="I25" s="45" t="s">
        <v>23</v>
      </c>
      <c r="J25" s="45" t="s">
        <v>22</v>
      </c>
      <c r="K25" s="45" t="s">
        <v>23</v>
      </c>
      <c r="L25" s="45" t="s">
        <v>23</v>
      </c>
      <c r="M25" s="45" t="s">
        <v>23</v>
      </c>
      <c r="N25" s="45" t="s">
        <v>23</v>
      </c>
      <c r="O25" s="45" t="s">
        <v>23</v>
      </c>
      <c r="P25" s="45" t="s">
        <v>22</v>
      </c>
      <c r="Q25" s="46">
        <f t="shared" ref="Q25" si="21">ROUND(SUM(B26:P26)/15,2)</f>
        <v>146.19</v>
      </c>
      <c r="R25" s="47">
        <f t="shared" ref="R25" si="22">ROUND(Q25/(A25*10)*100,1)</f>
        <v>87</v>
      </c>
      <c r="S25" s="44">
        <f t="shared" ref="S25" si="23">ROUND(COUNTIF(B25:P25,"O")/15*100,1)</f>
        <v>13.3</v>
      </c>
    </row>
    <row r="26" spans="1:19">
      <c r="A26" s="65"/>
      <c r="B26" s="49">
        <v>146.33000000000001</v>
      </c>
      <c r="C26" s="49">
        <v>146.21</v>
      </c>
      <c r="D26" s="49">
        <v>146.09</v>
      </c>
      <c r="E26" s="49">
        <v>146.09</v>
      </c>
      <c r="F26" s="49">
        <v>146.21</v>
      </c>
      <c r="G26" s="49">
        <v>146.21</v>
      </c>
      <c r="H26" s="49">
        <v>146.21</v>
      </c>
      <c r="I26" s="49">
        <v>145.97</v>
      </c>
      <c r="J26" s="49">
        <v>146.33000000000001</v>
      </c>
      <c r="K26" s="49">
        <v>146.09</v>
      </c>
      <c r="L26" s="49">
        <v>146.21</v>
      </c>
      <c r="M26" s="49">
        <v>146.21</v>
      </c>
      <c r="N26" s="49">
        <v>146.21</v>
      </c>
      <c r="O26" s="49">
        <v>146.21</v>
      </c>
      <c r="P26" s="49">
        <v>146.21</v>
      </c>
      <c r="Q26" s="50"/>
      <c r="R26" s="51"/>
      <c r="S26" s="48"/>
    </row>
    <row r="27" spans="1:19">
      <c r="A27" s="66">
        <v>16.899999999999999</v>
      </c>
      <c r="B27" s="58" t="s">
        <v>22</v>
      </c>
      <c r="C27" s="58" t="s">
        <v>23</v>
      </c>
      <c r="D27" s="58" t="s">
        <v>23</v>
      </c>
      <c r="E27" s="58" t="s">
        <v>23</v>
      </c>
      <c r="F27" s="58" t="s">
        <v>23</v>
      </c>
      <c r="G27" s="58" t="s">
        <v>23</v>
      </c>
      <c r="H27" s="58" t="s">
        <v>23</v>
      </c>
      <c r="I27" s="58" t="s">
        <v>22</v>
      </c>
      <c r="J27" s="58" t="s">
        <v>23</v>
      </c>
      <c r="K27" s="58" t="s">
        <v>23</v>
      </c>
      <c r="L27" s="58" t="s">
        <v>23</v>
      </c>
      <c r="M27" s="58" t="s">
        <v>23</v>
      </c>
      <c r="N27" s="58" t="s">
        <v>23</v>
      </c>
      <c r="O27" s="58" t="s">
        <v>23</v>
      </c>
      <c r="P27" s="58" t="s">
        <v>23</v>
      </c>
      <c r="Q27" s="53">
        <f t="shared" ref="Q27" si="24">ROUND(SUM(B28:P28)/15,2)</f>
        <v>147.30000000000001</v>
      </c>
      <c r="R27" s="54">
        <f t="shared" ref="R27" si="25">ROUND(Q27/(A27*10)*100,1)</f>
        <v>87.2</v>
      </c>
      <c r="S27" s="52">
        <f t="shared" ref="S27" si="26">ROUND(COUNTIF(B27:P27,"O")/15*100,1)</f>
        <v>13.3</v>
      </c>
    </row>
    <row r="28" spans="1:19">
      <c r="A28" s="67"/>
      <c r="B28" s="59">
        <v>147.19</v>
      </c>
      <c r="C28" s="59">
        <v>147.19</v>
      </c>
      <c r="D28" s="59">
        <v>147.07</v>
      </c>
      <c r="E28" s="59">
        <v>146.94999999999999</v>
      </c>
      <c r="F28" s="59">
        <v>146.94999999999999</v>
      </c>
      <c r="G28" s="59">
        <v>147.19</v>
      </c>
      <c r="H28" s="59">
        <v>147.07</v>
      </c>
      <c r="I28" s="59">
        <v>149.94999999999999</v>
      </c>
      <c r="J28" s="59">
        <v>147.32499999999999</v>
      </c>
      <c r="K28" s="59">
        <v>147.07</v>
      </c>
      <c r="L28" s="59">
        <v>146.94999999999999</v>
      </c>
      <c r="M28" s="59">
        <v>147.07</v>
      </c>
      <c r="N28" s="59">
        <v>146.94999999999999</v>
      </c>
      <c r="O28" s="59">
        <v>147.32</v>
      </c>
      <c r="P28" s="59">
        <v>147.32</v>
      </c>
      <c r="Q28" s="56"/>
      <c r="R28" s="57"/>
      <c r="S28" s="55"/>
    </row>
    <row r="29" spans="1:19">
      <c r="A29" s="64">
        <v>17</v>
      </c>
      <c r="B29" s="68" t="s">
        <v>23</v>
      </c>
      <c r="C29" s="68" t="s">
        <v>22</v>
      </c>
      <c r="D29" s="68" t="s">
        <v>23</v>
      </c>
      <c r="E29" s="68" t="s">
        <v>23</v>
      </c>
      <c r="F29" s="68" t="s">
        <v>23</v>
      </c>
      <c r="G29" s="68" t="s">
        <v>23</v>
      </c>
      <c r="H29" s="68" t="s">
        <v>23</v>
      </c>
      <c r="I29" s="68" t="s">
        <v>23</v>
      </c>
      <c r="J29" s="68" t="s">
        <v>23</v>
      </c>
      <c r="K29" s="68" t="s">
        <v>23</v>
      </c>
      <c r="L29" s="68" t="s">
        <v>23</v>
      </c>
      <c r="M29" s="68" t="s">
        <v>23</v>
      </c>
      <c r="N29" s="68" t="s">
        <v>23</v>
      </c>
      <c r="O29" s="68" t="s">
        <v>23</v>
      </c>
      <c r="P29" s="68" t="s">
        <v>22</v>
      </c>
      <c r="Q29" s="46">
        <f>ROUND(SUM(B30:P30)/15,2)</f>
        <v>147.57</v>
      </c>
      <c r="R29" s="47">
        <f>ROUND(Q29/(A29*10)*100,1)</f>
        <v>86.8</v>
      </c>
      <c r="S29" s="44">
        <f>ROUND(COUNTIF(B29:P29,"O")/15*100,1)</f>
        <v>13.3</v>
      </c>
    </row>
    <row r="30" spans="1:19">
      <c r="A30" s="65"/>
      <c r="B30" s="68">
        <v>147.56</v>
      </c>
      <c r="C30" s="68">
        <v>147.44</v>
      </c>
      <c r="D30" s="68">
        <v>147.68</v>
      </c>
      <c r="E30" s="68">
        <v>147.32</v>
      </c>
      <c r="F30" s="68">
        <v>147.44</v>
      </c>
      <c r="G30" s="68">
        <v>147.44</v>
      </c>
      <c r="H30" s="68">
        <v>147.68</v>
      </c>
      <c r="I30" s="68">
        <v>147.68</v>
      </c>
      <c r="J30" s="68">
        <v>147.68</v>
      </c>
      <c r="K30" s="68">
        <v>147.56</v>
      </c>
      <c r="L30" s="68">
        <v>147.68</v>
      </c>
      <c r="M30" s="68">
        <v>147.68</v>
      </c>
      <c r="N30" s="68">
        <v>147.68</v>
      </c>
      <c r="O30" s="68">
        <v>147.56</v>
      </c>
      <c r="P30" s="68">
        <v>147.44</v>
      </c>
      <c r="Q30" s="50"/>
      <c r="R30" s="51"/>
      <c r="S30" s="48"/>
    </row>
    <row r="31" spans="1:19">
      <c r="A31" s="66">
        <v>17.100000000000001</v>
      </c>
      <c r="B31" s="70" t="s">
        <v>22</v>
      </c>
      <c r="C31" s="58" t="s">
        <v>23</v>
      </c>
      <c r="D31" s="58" t="s">
        <v>23</v>
      </c>
      <c r="E31" s="58" t="s">
        <v>23</v>
      </c>
      <c r="F31" s="58" t="s">
        <v>22</v>
      </c>
      <c r="G31" s="58" t="s">
        <v>23</v>
      </c>
      <c r="H31" s="58" t="s">
        <v>23</v>
      </c>
      <c r="I31" s="58" t="s">
        <v>22</v>
      </c>
      <c r="J31" s="58" t="s">
        <v>22</v>
      </c>
      <c r="K31" s="58" t="s">
        <v>22</v>
      </c>
      <c r="L31" s="58" t="s">
        <v>22</v>
      </c>
      <c r="M31" s="58" t="s">
        <v>25</v>
      </c>
      <c r="N31" s="58" t="s">
        <v>23</v>
      </c>
      <c r="O31" s="58" t="s">
        <v>22</v>
      </c>
      <c r="P31" s="71" t="s">
        <v>22</v>
      </c>
      <c r="Q31" s="53">
        <f t="shared" ref="Q31" si="27">ROUND(SUM(B32:P32)/15,2)</f>
        <v>139.9</v>
      </c>
      <c r="R31" s="54">
        <f t="shared" ref="R31" si="28">ROUND(Q31/(A31*10)*100,1)</f>
        <v>81.8</v>
      </c>
      <c r="S31" s="52">
        <f t="shared" ref="S31" si="29">ROUND(COUNTIF(B31:P31,"O")/15*100,1)</f>
        <v>53.3</v>
      </c>
    </row>
    <row r="32" spans="1:19">
      <c r="A32" s="67"/>
      <c r="B32" s="72">
        <v>149.16</v>
      </c>
      <c r="C32" s="59">
        <v>148.41999999999999</v>
      </c>
      <c r="D32" s="59">
        <v>148.91</v>
      </c>
      <c r="E32" s="59">
        <v>148.54</v>
      </c>
      <c r="F32" s="59">
        <v>148.66999999999999</v>
      </c>
      <c r="G32" s="59">
        <v>149.16</v>
      </c>
      <c r="H32" s="59">
        <v>148.66999999999999</v>
      </c>
      <c r="I32" s="59">
        <v>148.91</v>
      </c>
      <c r="J32" s="59">
        <v>149.16</v>
      </c>
      <c r="K32" s="59">
        <v>149.03</v>
      </c>
      <c r="L32" s="59">
        <v>14.03</v>
      </c>
      <c r="M32" s="59">
        <v>148.79</v>
      </c>
      <c r="N32" s="59">
        <v>148.91</v>
      </c>
      <c r="O32" s="59">
        <v>148.91</v>
      </c>
      <c r="P32" s="73">
        <v>149.16</v>
      </c>
      <c r="Q32" s="56"/>
      <c r="R32" s="57"/>
      <c r="S32" s="55"/>
    </row>
    <row r="33" spans="1:19">
      <c r="A33" s="64">
        <v>17.2</v>
      </c>
      <c r="B33" s="45" t="s">
        <v>23</v>
      </c>
      <c r="C33" s="45" t="s">
        <v>22</v>
      </c>
      <c r="D33" s="45" t="s">
        <v>23</v>
      </c>
      <c r="E33" s="45" t="s">
        <v>23</v>
      </c>
      <c r="F33" s="45" t="s">
        <v>23</v>
      </c>
      <c r="G33" s="45" t="s">
        <v>23</v>
      </c>
      <c r="H33" s="45" t="s">
        <v>23</v>
      </c>
      <c r="I33" s="45" t="s">
        <v>22</v>
      </c>
      <c r="J33" s="45" t="s">
        <v>22</v>
      </c>
      <c r="K33" s="45" t="s">
        <v>23</v>
      </c>
      <c r="L33" s="45" t="s">
        <v>21</v>
      </c>
      <c r="M33" s="45" t="s">
        <v>22</v>
      </c>
      <c r="N33" s="45" t="s">
        <v>22</v>
      </c>
      <c r="O33" s="45" t="s">
        <v>22</v>
      </c>
      <c r="P33" s="45" t="s">
        <v>22</v>
      </c>
      <c r="Q33" s="46">
        <f t="shared" ref="Q33" si="30">ROUND(SUM(B34:P34)/15,2)</f>
        <v>149.5</v>
      </c>
      <c r="R33" s="47">
        <f t="shared" ref="R33" si="31">ROUND(Q33/(A33*10)*100,1)</f>
        <v>86.9</v>
      </c>
      <c r="S33" s="44">
        <f t="shared" ref="S33" si="32">ROUND(COUNTIF(B33:P33,"O")/15*100,1)</f>
        <v>53.3</v>
      </c>
    </row>
    <row r="34" spans="1:19">
      <c r="A34" s="65"/>
      <c r="B34" s="61">
        <v>149.28</v>
      </c>
      <c r="C34" s="61">
        <v>149.28</v>
      </c>
      <c r="D34" s="61">
        <v>149.65</v>
      </c>
      <c r="E34" s="61">
        <v>149.4</v>
      </c>
      <c r="F34" s="61">
        <v>149.4</v>
      </c>
      <c r="G34" s="61">
        <v>149.4</v>
      </c>
      <c r="H34" s="61">
        <v>149.4</v>
      </c>
      <c r="I34" s="61">
        <v>149.16</v>
      </c>
      <c r="J34" s="61">
        <v>149.65</v>
      </c>
      <c r="K34" s="61">
        <v>149.65</v>
      </c>
      <c r="L34" s="61">
        <v>149.53</v>
      </c>
      <c r="M34" s="61">
        <v>149.53</v>
      </c>
      <c r="N34" s="61">
        <v>149.88999999999999</v>
      </c>
      <c r="O34" s="61">
        <v>149.77000000000001</v>
      </c>
      <c r="P34" s="61">
        <v>149.53</v>
      </c>
      <c r="Q34" s="50"/>
      <c r="R34" s="51"/>
      <c r="S34" s="48"/>
    </row>
    <row r="35" spans="1:19">
      <c r="A35" s="66">
        <v>17.399999999999999</v>
      </c>
      <c r="B35" s="69" t="s">
        <v>22</v>
      </c>
      <c r="C35" s="69" t="s">
        <v>22</v>
      </c>
      <c r="D35" s="69" t="s">
        <v>33</v>
      </c>
      <c r="E35" s="69" t="s">
        <v>22</v>
      </c>
      <c r="F35" s="69" t="s">
        <v>23</v>
      </c>
      <c r="G35" s="69" t="s">
        <v>22</v>
      </c>
      <c r="H35" s="69" t="s">
        <v>22</v>
      </c>
      <c r="I35" s="69" t="s">
        <v>22</v>
      </c>
      <c r="J35" s="69" t="s">
        <v>22</v>
      </c>
      <c r="K35" s="69" t="s">
        <v>22</v>
      </c>
      <c r="L35" s="69" t="s">
        <v>23</v>
      </c>
      <c r="M35" s="69" t="s">
        <v>22</v>
      </c>
      <c r="N35" s="69" t="s">
        <v>21</v>
      </c>
      <c r="O35" s="69" t="s">
        <v>22</v>
      </c>
      <c r="P35" s="69" t="s">
        <v>21</v>
      </c>
      <c r="Q35" s="53">
        <f t="shared" ref="Q35" si="33">ROUND(SUM(B36:P36)/15,2)</f>
        <v>151.61000000000001</v>
      </c>
      <c r="R35" s="54">
        <f t="shared" ref="R35" si="34">ROUND(Q35/(A35*10)*100,1)</f>
        <v>87.1</v>
      </c>
      <c r="S35" s="52">
        <f t="shared" ref="S35" si="35">ROUND(COUNTIF(B35:P35,"O")/15*100,1)</f>
        <v>86.7</v>
      </c>
    </row>
    <row r="36" spans="1:19">
      <c r="A36" s="67"/>
      <c r="B36" s="69">
        <v>151.61000000000001</v>
      </c>
      <c r="C36" s="69">
        <v>151.49</v>
      </c>
      <c r="D36" s="69">
        <v>151.12</v>
      </c>
      <c r="E36" s="69">
        <v>151.37</v>
      </c>
      <c r="F36" s="69">
        <v>151.37</v>
      </c>
      <c r="G36" s="69">
        <v>151.37</v>
      </c>
      <c r="H36" s="69">
        <v>151.86000000000001</v>
      </c>
      <c r="I36" s="69">
        <v>151.74</v>
      </c>
      <c r="J36" s="69">
        <v>151.74</v>
      </c>
      <c r="K36" s="69">
        <v>151.74</v>
      </c>
      <c r="L36" s="69">
        <v>151.86000000000001</v>
      </c>
      <c r="M36" s="69">
        <v>151.49</v>
      </c>
      <c r="N36" s="69">
        <v>151.74</v>
      </c>
      <c r="O36" s="69">
        <v>151.86000000000001</v>
      </c>
      <c r="P36" s="69">
        <v>151.86000000000001</v>
      </c>
      <c r="Q36" s="56"/>
      <c r="R36" s="57"/>
      <c r="S36" s="55"/>
    </row>
    <row r="37" spans="1:19">
      <c r="A37" s="64">
        <v>17.600000000000001</v>
      </c>
      <c r="B37" s="45" t="s">
        <v>25</v>
      </c>
      <c r="C37" s="45" t="s">
        <v>23</v>
      </c>
      <c r="D37" s="45" t="s">
        <v>21</v>
      </c>
      <c r="E37" s="45" t="s">
        <v>22</v>
      </c>
      <c r="F37" s="45" t="s">
        <v>22</v>
      </c>
      <c r="G37" s="45" t="s">
        <v>22</v>
      </c>
      <c r="H37" s="45" t="s">
        <v>22</v>
      </c>
      <c r="I37" s="45" t="s">
        <v>22</v>
      </c>
      <c r="J37" s="45" t="s">
        <v>22</v>
      </c>
      <c r="K37" s="45" t="s">
        <v>22</v>
      </c>
      <c r="L37" s="45" t="s">
        <v>22</v>
      </c>
      <c r="M37" s="45" t="s">
        <v>22</v>
      </c>
      <c r="N37" s="45" t="s">
        <v>23</v>
      </c>
      <c r="O37" s="45" t="s">
        <v>22</v>
      </c>
      <c r="P37" s="45" t="s">
        <v>22</v>
      </c>
      <c r="Q37" s="46">
        <f t="shared" ref="Q37" si="36">ROUND(SUM(B38:P38)/15,2)</f>
        <v>153.55000000000001</v>
      </c>
      <c r="R37" s="47">
        <f t="shared" ref="R37" si="37">ROUND(Q37/(A37*10)*100,1)</f>
        <v>87.2</v>
      </c>
      <c r="S37" s="44">
        <f t="shared" ref="S37" si="38">ROUND(COUNTIF(B37:P37,"O")/15*100,1)</f>
        <v>80</v>
      </c>
    </row>
    <row r="38" spans="1:19">
      <c r="A38" s="65"/>
      <c r="B38" s="49">
        <v>153.69999999999999</v>
      </c>
      <c r="C38" s="49">
        <v>153.69999999999999</v>
      </c>
      <c r="D38" s="49">
        <v>153.82</v>
      </c>
      <c r="E38" s="49">
        <v>153.94999999999999</v>
      </c>
      <c r="F38" s="49">
        <v>153.69999999999999</v>
      </c>
      <c r="G38" s="49">
        <v>153.80000000000001</v>
      </c>
      <c r="H38" s="49">
        <v>153.9</v>
      </c>
      <c r="I38" s="49">
        <v>153.69999999999999</v>
      </c>
      <c r="J38" s="49">
        <v>153.58000000000001</v>
      </c>
      <c r="K38" s="49">
        <v>153.09</v>
      </c>
      <c r="L38" s="49">
        <v>153.33000000000001</v>
      </c>
      <c r="M38" s="49">
        <v>153.33000000000001</v>
      </c>
      <c r="N38" s="49">
        <v>153.33000000000001</v>
      </c>
      <c r="O38" s="49">
        <v>153.09</v>
      </c>
      <c r="P38" s="49">
        <v>153.21</v>
      </c>
      <c r="Q38" s="50"/>
      <c r="R38" s="51"/>
      <c r="S38" s="48"/>
    </row>
    <row r="39" spans="1:19">
      <c r="A39" s="66">
        <v>17.8</v>
      </c>
      <c r="B39" s="69" t="s">
        <v>22</v>
      </c>
      <c r="C39" s="69" t="s">
        <v>22</v>
      </c>
      <c r="D39" s="69" t="s">
        <v>23</v>
      </c>
      <c r="E39" s="69" t="s">
        <v>22</v>
      </c>
      <c r="F39" s="69" t="s">
        <v>23</v>
      </c>
      <c r="G39" s="69" t="s">
        <v>23</v>
      </c>
      <c r="H39" s="69" t="s">
        <v>22</v>
      </c>
      <c r="I39" s="69" t="s">
        <v>23</v>
      </c>
      <c r="J39" s="69" t="s">
        <v>21</v>
      </c>
      <c r="K39" s="69" t="s">
        <v>22</v>
      </c>
      <c r="L39" s="69" t="s">
        <v>24</v>
      </c>
      <c r="M39" s="69" t="s">
        <v>22</v>
      </c>
      <c r="N39" s="69" t="s">
        <v>22</v>
      </c>
      <c r="O39" s="69" t="s">
        <v>22</v>
      </c>
      <c r="P39" s="69" t="s">
        <v>23</v>
      </c>
      <c r="Q39" s="53">
        <f t="shared" ref="Q39" si="39">ROUND(SUM(B40:P40)/15,2)</f>
        <v>155.01</v>
      </c>
      <c r="R39" s="54">
        <f t="shared" ref="R39" si="40">ROUND(Q39/(A39*10)*100,1)</f>
        <v>87.1</v>
      </c>
      <c r="S39" s="52">
        <f t="shared" ref="S39" si="41">ROUND(COUNTIF(B39:P39,"O")/15*100,1)</f>
        <v>60</v>
      </c>
    </row>
    <row r="40" spans="1:19">
      <c r="A40" s="67"/>
      <c r="B40" s="60">
        <v>154.93</v>
      </c>
      <c r="C40" s="60">
        <v>154.68</v>
      </c>
      <c r="D40" s="60">
        <v>155.30000000000001</v>
      </c>
      <c r="E40" s="60">
        <v>154.80000000000001</v>
      </c>
      <c r="F40" s="60">
        <v>154.93</v>
      </c>
      <c r="G40" s="60">
        <v>154.93</v>
      </c>
      <c r="H40" s="60">
        <v>154.80000000000001</v>
      </c>
      <c r="I40" s="60">
        <v>155.30000000000001</v>
      </c>
      <c r="J40" s="60">
        <v>155.16999999999999</v>
      </c>
      <c r="K40" s="60">
        <v>155.16999999999999</v>
      </c>
      <c r="L40" s="60">
        <v>154.93</v>
      </c>
      <c r="M40" s="60">
        <v>154.93</v>
      </c>
      <c r="N40" s="60">
        <v>155.16999999999999</v>
      </c>
      <c r="O40" s="60">
        <v>155.05000000000001</v>
      </c>
      <c r="P40" s="60">
        <v>155.05000000000001</v>
      </c>
      <c r="Q40" s="56"/>
      <c r="R40" s="57"/>
      <c r="S40" s="55"/>
    </row>
    <row r="41" spans="1:19">
      <c r="Q41" s="6" t="s">
        <v>18</v>
      </c>
      <c r="R41" s="6">
        <f ca="1">SUM(R25:R50)/8</f>
        <v>75.512500000000003</v>
      </c>
    </row>
    <row r="43" spans="1:19">
      <c r="Q43" s="6" t="s">
        <v>34</v>
      </c>
      <c r="R43" s="6">
        <v>17.170000000000002</v>
      </c>
    </row>
    <row r="44" spans="1:19">
      <c r="Q44" s="6" t="s">
        <v>35</v>
      </c>
      <c r="R44" s="6">
        <f>17.17-16.89</f>
        <v>0.28000000000000114</v>
      </c>
    </row>
    <row r="46" spans="1:19">
      <c r="Q46" s="6" t="s">
        <v>36</v>
      </c>
      <c r="R46" s="6">
        <f ca="1">R43*10*R41/100</f>
        <v>129.65496250000001</v>
      </c>
    </row>
    <row r="47" spans="1:19">
      <c r="Q47" s="6" t="s">
        <v>37</v>
      </c>
      <c r="R47" s="6">
        <f ca="1">R44*10*R41/100</f>
        <v>2.1143500000000084</v>
      </c>
    </row>
    <row r="49" spans="17:20">
      <c r="Q49" s="6" t="s">
        <v>38</v>
      </c>
      <c r="R49" s="6">
        <f ca="1">R46-R47</f>
        <v>127.54061250000001</v>
      </c>
      <c r="S49" s="6" t="s">
        <v>31</v>
      </c>
      <c r="T49" s="6">
        <f ca="1">R46+R47</f>
        <v>131.76931250000001</v>
      </c>
    </row>
  </sheetData>
  <mergeCells count="74">
    <mergeCell ref="A27:A28"/>
    <mergeCell ref="Q27:Q28"/>
    <mergeCell ref="R27:R28"/>
    <mergeCell ref="S27:S28"/>
    <mergeCell ref="A25:A26"/>
    <mergeCell ref="Q25:Q26"/>
    <mergeCell ref="R25:R26"/>
    <mergeCell ref="S25:S26"/>
    <mergeCell ref="A39:A40"/>
    <mergeCell ref="Q39:Q40"/>
    <mergeCell ref="R39:R40"/>
    <mergeCell ref="S39:S40"/>
    <mergeCell ref="A37:A38"/>
    <mergeCell ref="Q37:Q38"/>
    <mergeCell ref="R37:R38"/>
    <mergeCell ref="S37:S38"/>
    <mergeCell ref="A31:A32"/>
    <mergeCell ref="Q31:Q32"/>
    <mergeCell ref="R31:R32"/>
    <mergeCell ref="S31:S32"/>
    <mergeCell ref="A33:A34"/>
    <mergeCell ref="Q33:Q34"/>
    <mergeCell ref="R33:R34"/>
    <mergeCell ref="S33:S34"/>
    <mergeCell ref="A35:A36"/>
    <mergeCell ref="Q35:Q36"/>
    <mergeCell ref="R35:R36"/>
    <mergeCell ref="S35:S36"/>
    <mergeCell ref="A29:A30"/>
    <mergeCell ref="Q29:Q30"/>
    <mergeCell ref="R29:R30"/>
    <mergeCell ref="S29:S30"/>
    <mergeCell ref="R18:R19"/>
    <mergeCell ref="A18:A19"/>
    <mergeCell ref="A23:A24"/>
    <mergeCell ref="B23:P23"/>
    <mergeCell ref="Q23:Q24"/>
    <mergeCell ref="R23:R24"/>
    <mergeCell ref="S23:S24"/>
    <mergeCell ref="S4:S5"/>
    <mergeCell ref="S6:S7"/>
    <mergeCell ref="S8:S9"/>
    <mergeCell ref="S10:S11"/>
    <mergeCell ref="S12:S13"/>
    <mergeCell ref="S16:S17"/>
    <mergeCell ref="S18:S19"/>
    <mergeCell ref="R6:R7"/>
    <mergeCell ref="R8:R9"/>
    <mergeCell ref="R10:R11"/>
    <mergeCell ref="R12:R13"/>
    <mergeCell ref="R14:R15"/>
    <mergeCell ref="R16:R17"/>
    <mergeCell ref="S2:S3"/>
    <mergeCell ref="Q14:Q15"/>
    <mergeCell ref="Q16:Q17"/>
    <mergeCell ref="Q18:Q19"/>
    <mergeCell ref="A6:A7"/>
    <mergeCell ref="A8:A9"/>
    <mergeCell ref="A10:A11"/>
    <mergeCell ref="A12:A13"/>
    <mergeCell ref="A14:A15"/>
    <mergeCell ref="A16:A17"/>
    <mergeCell ref="Q4:Q5"/>
    <mergeCell ref="Q6:Q7"/>
    <mergeCell ref="Q8:Q9"/>
    <mergeCell ref="Q10:Q11"/>
    <mergeCell ref="Q12:Q13"/>
    <mergeCell ref="S14:S15"/>
    <mergeCell ref="A4:A5"/>
    <mergeCell ref="R4:R5"/>
    <mergeCell ref="B2:P2"/>
    <mergeCell ref="A2:A3"/>
    <mergeCell ref="Q2:Q3"/>
    <mergeCell ref="R2:R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Up and Down method</vt:lpstr>
      <vt:lpstr>Interpolation method</vt:lpstr>
    </vt:vector>
  </TitlesOfParts>
  <Company>INCT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</dc:creator>
  <cp:lastModifiedBy>g15218@ichinoseki.kosen-ac.jp</cp:lastModifiedBy>
  <dcterms:created xsi:type="dcterms:W3CDTF">2015-09-08T04:35:07Z</dcterms:created>
  <dcterms:modified xsi:type="dcterms:W3CDTF">2019-01-10T12:18:31Z</dcterms:modified>
</cp:coreProperties>
</file>