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/>
  <bookViews>
    <workbookView xWindow="-120" yWindow="-120" windowWidth="16695" windowHeight="9915"/>
  </bookViews>
  <sheets>
    <sheet name="Long-lat to tile number" sheetId="1" r:id="rId1"/>
    <sheet name="Tile number to Long-Lat" sheetId="2" r:id="rId2"/>
    <sheet name="Reference" sheetId="3" r:id="rId3"/>
  </sheets>
  <definedNames>
    <definedName name="_xlnm._FilterDatabase" localSheetId="0" hidden="1">'Long-lat to tile number'!$B$2:$E$2</definedName>
    <definedName name="_xlnm.Print_Area" localSheetId="2">Reference!$E$35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/>
  <c r="I4"/>
  <c r="I5"/>
  <c r="I7"/>
  <c r="I8"/>
  <c r="I9"/>
  <c r="I10"/>
  <c r="I12"/>
  <c r="I13"/>
  <c r="I14"/>
  <c r="I15"/>
  <c r="I17"/>
  <c r="I19"/>
  <c r="I20"/>
  <c r="I21"/>
  <c r="I22"/>
  <c r="I2"/>
  <c r="H3"/>
  <c r="H4"/>
  <c r="H5"/>
  <c r="H6"/>
  <c r="H7"/>
  <c r="H8"/>
  <c r="H9"/>
  <c r="H10"/>
  <c r="H12"/>
  <c r="H13"/>
  <c r="H14"/>
  <c r="H17"/>
  <c r="H19"/>
  <c r="H20"/>
  <c r="H21"/>
  <c r="H22"/>
  <c r="G3"/>
  <c r="G4"/>
  <c r="G5"/>
  <c r="G6"/>
  <c r="G7"/>
  <c r="G8"/>
  <c r="G9"/>
  <c r="G10"/>
  <c r="G12"/>
  <c r="G13"/>
  <c r="G14"/>
  <c r="G17"/>
  <c r="G19"/>
  <c r="G20"/>
  <c r="G21"/>
  <c r="G22"/>
  <c r="F3"/>
  <c r="F4"/>
  <c r="F5"/>
  <c r="F6"/>
  <c r="F7"/>
  <c r="F8"/>
  <c r="F9"/>
  <c r="F10"/>
  <c r="F12"/>
  <c r="F13"/>
  <c r="F14"/>
  <c r="F17"/>
  <c r="F19"/>
  <c r="F20"/>
  <c r="F21"/>
  <c r="F22"/>
  <c r="R3"/>
  <c r="S3" s="1"/>
  <c r="T3" s="1"/>
  <c r="U3" s="1"/>
  <c r="R4"/>
  <c r="S4" s="1"/>
  <c r="T4" s="1"/>
  <c r="U4" s="1"/>
  <c r="R5"/>
  <c r="S5" s="1"/>
  <c r="T5" s="1"/>
  <c r="U5" s="1"/>
  <c r="R6"/>
  <c r="S6" s="1"/>
  <c r="T6" s="1"/>
  <c r="U6" s="1"/>
  <c r="R7"/>
  <c r="S7" s="1"/>
  <c r="T7" s="1"/>
  <c r="U7" s="1"/>
  <c r="R8"/>
  <c r="S8" s="1"/>
  <c r="T8" s="1"/>
  <c r="U8" s="1"/>
  <c r="R9"/>
  <c r="S9" s="1"/>
  <c r="T9" s="1"/>
  <c r="U9" s="1"/>
  <c r="R10"/>
  <c r="S10" s="1"/>
  <c r="T10" s="1"/>
  <c r="U10" s="1"/>
  <c r="R11"/>
  <c r="S11" s="1"/>
  <c r="T11" s="1"/>
  <c r="U11" s="1"/>
  <c r="H11" s="1"/>
  <c r="R12"/>
  <c r="S12" s="1"/>
  <c r="T12" s="1"/>
  <c r="U12" s="1"/>
  <c r="R13"/>
  <c r="S13" s="1"/>
  <c r="T13" s="1"/>
  <c r="U13" s="1"/>
  <c r="R14"/>
  <c r="S14" s="1"/>
  <c r="T14" s="1"/>
  <c r="U14" s="1"/>
  <c r="R15"/>
  <c r="S15" s="1"/>
  <c r="T15" s="1"/>
  <c r="U15" s="1"/>
  <c r="H15" s="1"/>
  <c r="R16"/>
  <c r="S16" s="1"/>
  <c r="T16" s="1"/>
  <c r="U16" s="1"/>
  <c r="H16" s="1"/>
  <c r="R17"/>
  <c r="S17" s="1"/>
  <c r="T17" s="1"/>
  <c r="U17" s="1"/>
  <c r="R18"/>
  <c r="S18" s="1"/>
  <c r="T18" s="1"/>
  <c r="U18" s="1"/>
  <c r="H18" s="1"/>
  <c r="R19"/>
  <c r="S19" s="1"/>
  <c r="T19" s="1"/>
  <c r="U19" s="1"/>
  <c r="R20"/>
  <c r="S20" s="1"/>
  <c r="T20" s="1"/>
  <c r="U20" s="1"/>
  <c r="R21"/>
  <c r="S21" s="1"/>
  <c r="T21" s="1"/>
  <c r="U21" s="1"/>
  <c r="R22"/>
  <c r="S22" s="1"/>
  <c r="T22" s="1"/>
  <c r="U22" s="1"/>
  <c r="R2"/>
  <c r="S2" s="1"/>
  <c r="T2" s="1"/>
  <c r="U2" s="1"/>
  <c r="H2" s="1"/>
  <c r="Q3"/>
  <c r="Q4"/>
  <c r="Q5"/>
  <c r="Q7"/>
  <c r="Q8"/>
  <c r="Q9"/>
  <c r="Q10"/>
  <c r="Q12"/>
  <c r="Q13"/>
  <c r="Q14"/>
  <c r="Q15"/>
  <c r="Q17"/>
  <c r="Q19"/>
  <c r="Q20"/>
  <c r="Q21"/>
  <c r="Q22"/>
  <c r="Q2"/>
  <c r="P3"/>
  <c r="P4"/>
  <c r="P5"/>
  <c r="P7"/>
  <c r="P8"/>
  <c r="P9"/>
  <c r="P10"/>
  <c r="P12"/>
  <c r="P13"/>
  <c r="P14"/>
  <c r="P15"/>
  <c r="P17"/>
  <c r="P19"/>
  <c r="P20"/>
  <c r="P21"/>
  <c r="P22"/>
  <c r="P2"/>
  <c r="O3"/>
  <c r="O4"/>
  <c r="O5"/>
  <c r="O7"/>
  <c r="O8"/>
  <c r="O9"/>
  <c r="O10"/>
  <c r="O12"/>
  <c r="O13"/>
  <c r="O14"/>
  <c r="O15"/>
  <c r="O17"/>
  <c r="O18"/>
  <c r="P18" s="1"/>
  <c r="Q18" s="1"/>
  <c r="I18" s="1"/>
  <c r="O19"/>
  <c r="O20"/>
  <c r="O21"/>
  <c r="O22"/>
  <c r="O2"/>
  <c r="N3"/>
  <c r="N4"/>
  <c r="N5"/>
  <c r="N6"/>
  <c r="O6" s="1"/>
  <c r="P6" s="1"/>
  <c r="Q6" s="1"/>
  <c r="I6" s="1"/>
  <c r="N7"/>
  <c r="N8"/>
  <c r="N9"/>
  <c r="N10"/>
  <c r="N11"/>
  <c r="O11" s="1"/>
  <c r="P11" s="1"/>
  <c r="Q11" s="1"/>
  <c r="I11" s="1"/>
  <c r="N12"/>
  <c r="N13"/>
  <c r="N14"/>
  <c r="N15"/>
  <c r="N16"/>
  <c r="O16" s="1"/>
  <c r="P16" s="1"/>
  <c r="Q16" s="1"/>
  <c r="I16" s="1"/>
  <c r="N17"/>
  <c r="N18"/>
  <c r="N19"/>
  <c r="N20"/>
  <c r="N21"/>
  <c r="N22"/>
  <c r="N2"/>
  <c r="M3"/>
  <c r="M4"/>
  <c r="M5"/>
  <c r="M6"/>
  <c r="M7"/>
  <c r="M8"/>
  <c r="M9"/>
  <c r="M10"/>
  <c r="M11"/>
  <c r="G11" s="1"/>
  <c r="M12"/>
  <c r="M13"/>
  <c r="M14"/>
  <c r="M15"/>
  <c r="G15" s="1"/>
  <c r="M16"/>
  <c r="G16" s="1"/>
  <c r="M17"/>
  <c r="M18"/>
  <c r="G18" s="1"/>
  <c r="M19"/>
  <c r="M20"/>
  <c r="M21"/>
  <c r="M22"/>
  <c r="M2"/>
  <c r="G2" s="1"/>
  <c r="F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"/>
  <c r="L22"/>
  <c r="AD3" i="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E3"/>
  <c r="W3" s="1"/>
  <c r="Y3" s="1"/>
  <c r="D3"/>
  <c r="L3" s="1"/>
  <c r="N3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U22" s="1"/>
  <c r="G22" s="1"/>
  <c r="B3"/>
  <c r="J3" s="1"/>
  <c r="F3" s="1"/>
  <c r="AD2"/>
  <c r="W2"/>
  <c r="Y2" s="1"/>
  <c r="U2"/>
  <c r="G2" s="1"/>
  <c r="J2"/>
  <c r="F2" s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"/>
  <c r="L2"/>
  <c r="N2" s="1"/>
  <c r="B4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L18" i="2"/>
  <c r="F18" s="1"/>
  <c r="L10"/>
  <c r="L16"/>
  <c r="F16" s="1"/>
  <c r="L8"/>
  <c r="L14"/>
  <c r="L6"/>
  <c r="L20"/>
  <c r="L12"/>
  <c r="L4"/>
  <c r="L21"/>
  <c r="L17"/>
  <c r="L13"/>
  <c r="L9"/>
  <c r="L5"/>
  <c r="L19"/>
  <c r="L15"/>
  <c r="F15" s="1"/>
  <c r="L11"/>
  <c r="F11" s="1"/>
  <c r="L7"/>
  <c r="L3"/>
  <c r="X3" i="1"/>
  <c r="E4"/>
  <c r="D4"/>
  <c r="M3"/>
  <c r="O3" s="1"/>
  <c r="P3" s="1"/>
  <c r="Q3" s="1"/>
  <c r="R3" s="1"/>
  <c r="T3" s="1"/>
  <c r="K3" s="1"/>
  <c r="I3" s="1"/>
  <c r="U21"/>
  <c r="G21" s="1"/>
  <c r="U17"/>
  <c r="G17" s="1"/>
  <c r="U13"/>
  <c r="G13" s="1"/>
  <c r="U9"/>
  <c r="G9" s="1"/>
  <c r="U5"/>
  <c r="G5" s="1"/>
  <c r="U20"/>
  <c r="G20" s="1"/>
  <c r="U16"/>
  <c r="G16" s="1"/>
  <c r="U12"/>
  <c r="G12" s="1"/>
  <c r="U8"/>
  <c r="G8" s="1"/>
  <c r="U4"/>
  <c r="G4" s="1"/>
  <c r="U19"/>
  <c r="G19" s="1"/>
  <c r="U15"/>
  <c r="G15" s="1"/>
  <c r="U11"/>
  <c r="G11" s="1"/>
  <c r="U7"/>
  <c r="G7" s="1"/>
  <c r="U3"/>
  <c r="G3" s="1"/>
  <c r="U18"/>
  <c r="G18" s="1"/>
  <c r="U14"/>
  <c r="G14" s="1"/>
  <c r="U10"/>
  <c r="G10" s="1"/>
  <c r="U6"/>
  <c r="G6" s="1"/>
  <c r="M2"/>
  <c r="E5" l="1"/>
  <c r="W4"/>
  <c r="Y4" s="1"/>
  <c r="Z3"/>
  <c r="AA3" s="1"/>
  <c r="AB3" s="1"/>
  <c r="AC3" s="1"/>
  <c r="AE3" s="1"/>
  <c r="V3" s="1"/>
  <c r="H3" s="1"/>
  <c r="AO3" s="1"/>
  <c r="AP3" s="1"/>
  <c r="O2"/>
  <c r="P2" s="1"/>
  <c r="Q2" s="1"/>
  <c r="R2" s="1"/>
  <c r="T2" s="1"/>
  <c r="K2" s="1"/>
  <c r="I2" s="1"/>
  <c r="D5"/>
  <c r="L4"/>
  <c r="N4" s="1"/>
  <c r="J5"/>
  <c r="F5" s="1"/>
  <c r="J6"/>
  <c r="F6" s="1"/>
  <c r="J4"/>
  <c r="F4" s="1"/>
  <c r="X2"/>
  <c r="J7"/>
  <c r="F7" s="1"/>
  <c r="X4" l="1"/>
  <c r="E6"/>
  <c r="W5"/>
  <c r="Y5" s="1"/>
  <c r="M4"/>
  <c r="D6"/>
  <c r="L5"/>
  <c r="N5" s="1"/>
  <c r="Z2"/>
  <c r="AA2" s="1"/>
  <c r="AB2" s="1"/>
  <c r="AC2" s="1"/>
  <c r="AE2" s="1"/>
  <c r="J8"/>
  <c r="F8" s="1"/>
  <c r="O4" l="1"/>
  <c r="P4" s="1"/>
  <c r="Q4" s="1"/>
  <c r="R4" s="1"/>
  <c r="T4" s="1"/>
  <c r="K4" s="1"/>
  <c r="I4" s="1"/>
  <c r="X5"/>
  <c r="E7"/>
  <c r="W6"/>
  <c r="Y6" s="1"/>
  <c r="Z4"/>
  <c r="AA4" s="1"/>
  <c r="AB4" s="1"/>
  <c r="AC4" s="1"/>
  <c r="AE4" s="1"/>
  <c r="V4" s="1"/>
  <c r="H4" s="1"/>
  <c r="L6"/>
  <c r="N6" s="1"/>
  <c r="D7"/>
  <c r="M5"/>
  <c r="V2"/>
  <c r="H2" s="1"/>
  <c r="AO2" s="1"/>
  <c r="AP2" s="1"/>
  <c r="AQ2" s="1"/>
  <c r="AQ3" s="1"/>
  <c r="J9"/>
  <c r="F9" s="1"/>
  <c r="AO4" l="1"/>
  <c r="AP4" s="1"/>
  <c r="AQ4" s="1"/>
  <c r="X6"/>
  <c r="E8"/>
  <c r="W7"/>
  <c r="Y7" s="1"/>
  <c r="Z5"/>
  <c r="AA5" s="1"/>
  <c r="AB5" s="1"/>
  <c r="AC5" s="1"/>
  <c r="AE5" s="1"/>
  <c r="V5" s="1"/>
  <c r="H5" s="1"/>
  <c r="O5"/>
  <c r="P5" s="1"/>
  <c r="Q5" s="1"/>
  <c r="R5" s="1"/>
  <c r="T5" s="1"/>
  <c r="K5" s="1"/>
  <c r="I5" s="1"/>
  <c r="D8"/>
  <c r="L7"/>
  <c r="N7" s="1"/>
  <c r="M6"/>
  <c r="J10"/>
  <c r="F10" s="1"/>
  <c r="AO5" l="1"/>
  <c r="AP5" s="1"/>
  <c r="AQ5" s="1"/>
  <c r="O6"/>
  <c r="P6" s="1"/>
  <c r="Q6" s="1"/>
  <c r="R6" s="1"/>
  <c r="T6" s="1"/>
  <c r="K6" s="1"/>
  <c r="I6" s="1"/>
  <c r="X7"/>
  <c r="E9"/>
  <c r="W8"/>
  <c r="Y8" s="1"/>
  <c r="Z6"/>
  <c r="AA6" s="1"/>
  <c r="AB6" s="1"/>
  <c r="AC6" s="1"/>
  <c r="AE6" s="1"/>
  <c r="V6" s="1"/>
  <c r="H6" s="1"/>
  <c r="M7"/>
  <c r="L8"/>
  <c r="N8" s="1"/>
  <c r="D9"/>
  <c r="J11"/>
  <c r="F11" s="1"/>
  <c r="Z7" l="1"/>
  <c r="AA7" s="1"/>
  <c r="AB7" s="1"/>
  <c r="AC7" s="1"/>
  <c r="AE7" s="1"/>
  <c r="V7" s="1"/>
  <c r="H7" s="1"/>
  <c r="AO6"/>
  <c r="AP6" s="1"/>
  <c r="AQ6" s="1"/>
  <c r="O7"/>
  <c r="P7" s="1"/>
  <c r="Q7" s="1"/>
  <c r="R7" s="1"/>
  <c r="T7" s="1"/>
  <c r="K7" s="1"/>
  <c r="I7" s="1"/>
  <c r="E10"/>
  <c r="W9"/>
  <c r="Y9" s="1"/>
  <c r="X8"/>
  <c r="D10"/>
  <c r="L9"/>
  <c r="N9" s="1"/>
  <c r="M8"/>
  <c r="J12"/>
  <c r="F12" s="1"/>
  <c r="O8" l="1"/>
  <c r="P8" s="1"/>
  <c r="Q8" s="1"/>
  <c r="R8" s="1"/>
  <c r="T8" s="1"/>
  <c r="K8" s="1"/>
  <c r="I8" s="1"/>
  <c r="Z8"/>
  <c r="AA8" s="1"/>
  <c r="AB8" s="1"/>
  <c r="AC8" s="1"/>
  <c r="AE8" s="1"/>
  <c r="V8" s="1"/>
  <c r="H8" s="1"/>
  <c r="AO7"/>
  <c r="AP7" s="1"/>
  <c r="AQ7" s="1"/>
  <c r="X9"/>
  <c r="E11"/>
  <c r="W10"/>
  <c r="Y10" s="1"/>
  <c r="M9"/>
  <c r="L10"/>
  <c r="N10" s="1"/>
  <c r="D11"/>
  <c r="J13"/>
  <c r="F13" s="1"/>
  <c r="AO8" l="1"/>
  <c r="AP8" s="1"/>
  <c r="AQ8" s="1"/>
  <c r="Z9"/>
  <c r="AA9" s="1"/>
  <c r="AB9" s="1"/>
  <c r="AC9" s="1"/>
  <c r="AE9" s="1"/>
  <c r="V9" s="1"/>
  <c r="H9" s="1"/>
  <c r="O9"/>
  <c r="P9" s="1"/>
  <c r="Q9" s="1"/>
  <c r="R9" s="1"/>
  <c r="T9" s="1"/>
  <c r="K9" s="1"/>
  <c r="I9" s="1"/>
  <c r="X10"/>
  <c r="E12"/>
  <c r="W11"/>
  <c r="Y11" s="1"/>
  <c r="D12"/>
  <c r="L11"/>
  <c r="N11" s="1"/>
  <c r="M10"/>
  <c r="J14"/>
  <c r="F14" s="1"/>
  <c r="AO9" l="1"/>
  <c r="AP9" s="1"/>
  <c r="AQ9" s="1"/>
  <c r="O10"/>
  <c r="P10" s="1"/>
  <c r="Q10" s="1"/>
  <c r="R10" s="1"/>
  <c r="T10" s="1"/>
  <c r="K10" s="1"/>
  <c r="I10" s="1"/>
  <c r="X11"/>
  <c r="E13"/>
  <c r="W12"/>
  <c r="Y12" s="1"/>
  <c r="Z10"/>
  <c r="AA10" s="1"/>
  <c r="AB10" s="1"/>
  <c r="AC10" s="1"/>
  <c r="AE10" s="1"/>
  <c r="V10" s="1"/>
  <c r="H10" s="1"/>
  <c r="M11"/>
  <c r="D13"/>
  <c r="L12"/>
  <c r="N12" s="1"/>
  <c r="J15"/>
  <c r="F15" s="1"/>
  <c r="AO10" l="1"/>
  <c r="AP10" s="1"/>
  <c r="AQ10" s="1"/>
  <c r="O11"/>
  <c r="P11" s="1"/>
  <c r="Q11" s="1"/>
  <c r="R11" s="1"/>
  <c r="T11" s="1"/>
  <c r="K11" s="1"/>
  <c r="I11" s="1"/>
  <c r="Z11"/>
  <c r="AA11" s="1"/>
  <c r="AB11" s="1"/>
  <c r="AC11" s="1"/>
  <c r="AE11" s="1"/>
  <c r="V11" s="1"/>
  <c r="H11" s="1"/>
  <c r="X12"/>
  <c r="E14"/>
  <c r="W13"/>
  <c r="Y13" s="1"/>
  <c r="M12"/>
  <c r="D14"/>
  <c r="L13"/>
  <c r="N13" s="1"/>
  <c r="J16"/>
  <c r="F16" s="1"/>
  <c r="AO11" l="1"/>
  <c r="AP11" s="1"/>
  <c r="AQ11" s="1"/>
  <c r="X13"/>
  <c r="E15"/>
  <c r="W14"/>
  <c r="Y14" s="1"/>
  <c r="O12"/>
  <c r="P12" s="1"/>
  <c r="Q12" s="1"/>
  <c r="R12" s="1"/>
  <c r="T12" s="1"/>
  <c r="K12" s="1"/>
  <c r="I12" s="1"/>
  <c r="Z12"/>
  <c r="AA12" s="1"/>
  <c r="AB12" s="1"/>
  <c r="AC12" s="1"/>
  <c r="AE12" s="1"/>
  <c r="V12" s="1"/>
  <c r="H12" s="1"/>
  <c r="M13"/>
  <c r="L14"/>
  <c r="N14" s="1"/>
  <c r="D15"/>
  <c r="J17"/>
  <c r="F17" s="1"/>
  <c r="Z13" l="1"/>
  <c r="AA13" s="1"/>
  <c r="AB13" s="1"/>
  <c r="AC13" s="1"/>
  <c r="AE13" s="1"/>
  <c r="V13" s="1"/>
  <c r="H13" s="1"/>
  <c r="AO12"/>
  <c r="AP12" s="1"/>
  <c r="AQ12" s="1"/>
  <c r="O13"/>
  <c r="P13" s="1"/>
  <c r="Q13" s="1"/>
  <c r="R13" s="1"/>
  <c r="T13" s="1"/>
  <c r="K13" s="1"/>
  <c r="I13" s="1"/>
  <c r="X14"/>
  <c r="E16"/>
  <c r="W15"/>
  <c r="Y15" s="1"/>
  <c r="L15"/>
  <c r="N15" s="1"/>
  <c r="D16"/>
  <c r="M14"/>
  <c r="J18"/>
  <c r="F18" s="1"/>
  <c r="AO13" l="1"/>
  <c r="AP13" s="1"/>
  <c r="AQ13" s="1"/>
  <c r="Z14"/>
  <c r="AA14" s="1"/>
  <c r="AB14" s="1"/>
  <c r="AC14" s="1"/>
  <c r="AE14" s="1"/>
  <c r="V14" s="1"/>
  <c r="H14" s="1"/>
  <c r="O14"/>
  <c r="P14" s="1"/>
  <c r="Q14" s="1"/>
  <c r="R14" s="1"/>
  <c r="T14" s="1"/>
  <c r="K14" s="1"/>
  <c r="I14" s="1"/>
  <c r="X15"/>
  <c r="E17"/>
  <c r="W16"/>
  <c r="Y16" s="1"/>
  <c r="L16"/>
  <c r="N16" s="1"/>
  <c r="D17"/>
  <c r="M15"/>
  <c r="J19"/>
  <c r="F19" s="1"/>
  <c r="O15" l="1"/>
  <c r="P15" s="1"/>
  <c r="Q15" s="1"/>
  <c r="R15" s="1"/>
  <c r="T15" s="1"/>
  <c r="K15" s="1"/>
  <c r="I15" s="1"/>
  <c r="AO14"/>
  <c r="AP14" s="1"/>
  <c r="AQ14" s="1"/>
  <c r="X16"/>
  <c r="E18"/>
  <c r="W17"/>
  <c r="Y17" s="1"/>
  <c r="Z15"/>
  <c r="AA15" s="1"/>
  <c r="AB15" s="1"/>
  <c r="AC15" s="1"/>
  <c r="AE15" s="1"/>
  <c r="V15" s="1"/>
  <c r="H15" s="1"/>
  <c r="D18"/>
  <c r="L17"/>
  <c r="N17" s="1"/>
  <c r="M16"/>
  <c r="J20"/>
  <c r="F20" s="1"/>
  <c r="AO15" l="1"/>
  <c r="AP15" s="1"/>
  <c r="AQ15" s="1"/>
  <c r="X17"/>
  <c r="E19"/>
  <c r="W18"/>
  <c r="Y18" s="1"/>
  <c r="Z16"/>
  <c r="AA16" s="1"/>
  <c r="AB16" s="1"/>
  <c r="AC16" s="1"/>
  <c r="AE16" s="1"/>
  <c r="V16" s="1"/>
  <c r="H16" s="1"/>
  <c r="O16"/>
  <c r="P16" s="1"/>
  <c r="Q16" s="1"/>
  <c r="R16" s="1"/>
  <c r="T16" s="1"/>
  <c r="K16" s="1"/>
  <c r="I16" s="1"/>
  <c r="M17"/>
  <c r="D19"/>
  <c r="L18"/>
  <c r="N18" s="1"/>
  <c r="J21"/>
  <c r="F21" s="1"/>
  <c r="AO16" l="1"/>
  <c r="AP16" s="1"/>
  <c r="AQ16" s="1"/>
  <c r="Z17"/>
  <c r="AA17" s="1"/>
  <c r="AB17" s="1"/>
  <c r="AC17" s="1"/>
  <c r="AE17" s="1"/>
  <c r="V17" s="1"/>
  <c r="H17" s="1"/>
  <c r="X18"/>
  <c r="E20"/>
  <c r="W19"/>
  <c r="Y19" s="1"/>
  <c r="M18"/>
  <c r="D20"/>
  <c r="L19"/>
  <c r="N19" s="1"/>
  <c r="O17"/>
  <c r="P17" s="1"/>
  <c r="Q17" s="1"/>
  <c r="R17" s="1"/>
  <c r="T17" s="1"/>
  <c r="K17" s="1"/>
  <c r="I17" s="1"/>
  <c r="J22"/>
  <c r="F22" s="1"/>
  <c r="AO17" l="1"/>
  <c r="AP17" s="1"/>
  <c r="AQ17" s="1"/>
  <c r="O18"/>
  <c r="P18" s="1"/>
  <c r="Q18" s="1"/>
  <c r="R18" s="1"/>
  <c r="T18" s="1"/>
  <c r="K18" s="1"/>
  <c r="I18" s="1"/>
  <c r="Z18"/>
  <c r="AA18" s="1"/>
  <c r="AB18" s="1"/>
  <c r="AC18" s="1"/>
  <c r="AE18" s="1"/>
  <c r="V18" s="1"/>
  <c r="H18" s="1"/>
  <c r="X19"/>
  <c r="E21"/>
  <c r="W20"/>
  <c r="Y20" s="1"/>
  <c r="M19"/>
  <c r="D21"/>
  <c r="L20"/>
  <c r="N20" s="1"/>
  <c r="AO18" l="1"/>
  <c r="AP18" s="1"/>
  <c r="AQ18" s="1"/>
  <c r="O19"/>
  <c r="P19" s="1"/>
  <c r="Q19" s="1"/>
  <c r="R19" s="1"/>
  <c r="T19" s="1"/>
  <c r="K19" s="1"/>
  <c r="I19" s="1"/>
  <c r="Z19"/>
  <c r="AA19" s="1"/>
  <c r="AB19" s="1"/>
  <c r="AC19" s="1"/>
  <c r="AE19" s="1"/>
  <c r="V19" s="1"/>
  <c r="H19" s="1"/>
  <c r="E22"/>
  <c r="W22" s="1"/>
  <c r="Y22" s="1"/>
  <c r="W21"/>
  <c r="Y21" s="1"/>
  <c r="X20"/>
  <c r="M20"/>
  <c r="L21"/>
  <c r="N21" s="1"/>
  <c r="D22"/>
  <c r="L22" s="1"/>
  <c r="N22" s="1"/>
  <c r="AO19" l="1"/>
  <c r="AP19" s="1"/>
  <c r="AQ19" s="1"/>
  <c r="Z20"/>
  <c r="AA20" s="1"/>
  <c r="AB20" s="1"/>
  <c r="AC20" s="1"/>
  <c r="AE20" s="1"/>
  <c r="V20" s="1"/>
  <c r="H20" s="1"/>
  <c r="O20"/>
  <c r="P20" s="1"/>
  <c r="Q20" s="1"/>
  <c r="R20" s="1"/>
  <c r="T20" s="1"/>
  <c r="K20" s="1"/>
  <c r="I20" s="1"/>
  <c r="X21"/>
  <c r="X22"/>
  <c r="M22"/>
  <c r="M21"/>
  <c r="AO20" l="1"/>
  <c r="AP20" s="1"/>
  <c r="AQ20" s="1"/>
  <c r="Z21"/>
  <c r="AA21" s="1"/>
  <c r="AB21" s="1"/>
  <c r="AC21" s="1"/>
  <c r="AE21" s="1"/>
  <c r="V21" s="1"/>
  <c r="H21" s="1"/>
  <c r="O22"/>
  <c r="P22" s="1"/>
  <c r="Q22" s="1"/>
  <c r="R22" s="1"/>
  <c r="T22" s="1"/>
  <c r="K22" s="1"/>
  <c r="I22" s="1"/>
  <c r="O21"/>
  <c r="P21" s="1"/>
  <c r="Q21" s="1"/>
  <c r="R21" s="1"/>
  <c r="T21" s="1"/>
  <c r="K21" s="1"/>
  <c r="I21" s="1"/>
  <c r="Z22"/>
  <c r="AA22" s="1"/>
  <c r="AB22" s="1"/>
  <c r="AC22" s="1"/>
  <c r="AE22" s="1"/>
  <c r="V22" s="1"/>
  <c r="H22" s="1"/>
  <c r="AO21" l="1"/>
  <c r="AP21" s="1"/>
  <c r="AQ21" s="1"/>
  <c r="AO22"/>
  <c r="AP22" s="1"/>
  <c r="AQ22" l="1"/>
</calcChain>
</file>

<file path=xl/sharedStrings.xml><?xml version="1.0" encoding="utf-8"?>
<sst xmlns="http://schemas.openxmlformats.org/spreadsheetml/2006/main" count="75" uniqueCount="51">
  <si>
    <t>Zoom</t>
  </si>
  <si>
    <t>X</t>
  </si>
  <si>
    <t>Y</t>
  </si>
  <si>
    <t>lat_rad</t>
  </si>
  <si>
    <t>tan_lat_rad</t>
  </si>
  <si>
    <t>sec_lat_rad</t>
  </si>
  <si>
    <t>Sum of tan and sec</t>
  </si>
  <si>
    <t>log of sum</t>
  </si>
  <si>
    <t>log/pi</t>
  </si>
  <si>
    <t>1-log/pi</t>
  </si>
  <si>
    <t>2^(z-1)</t>
  </si>
  <si>
    <t>(1-log/pi)(2^(z-1))</t>
  </si>
  <si>
    <t>X tile min</t>
  </si>
  <si>
    <t>X tile max</t>
  </si>
  <si>
    <t>Y tile min</t>
  </si>
  <si>
    <t>Y tile max</t>
  </si>
  <si>
    <t>Long min</t>
  </si>
  <si>
    <t>Long max</t>
  </si>
  <si>
    <t>Lat min</t>
  </si>
  <si>
    <t>Lat max</t>
  </si>
  <si>
    <t>This code returns the coordinate of the _upper left_ (northwest-most)-point of the tile.</t>
  </si>
  <si>
    <t>Number of tiles</t>
  </si>
  <si>
    <t>Storage in MB (15KB per tile)</t>
  </si>
  <si>
    <t>2 ^ zoom</t>
  </si>
  <si>
    <t>Cumulative Storage in MB</t>
  </si>
  <si>
    <t>2.5 TB</t>
  </si>
  <si>
    <t>Extent</t>
  </si>
  <si>
    <t>Remarks</t>
  </si>
  <si>
    <t>68-98, 8-38</t>
  </si>
  <si>
    <t>India</t>
  </si>
  <si>
    <t>Storage required (Z=1-17)</t>
  </si>
  <si>
    <t>63 GB</t>
  </si>
  <si>
    <r>
      <t>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x 4°</t>
    </r>
  </si>
  <si>
    <t>Million Sheet</t>
  </si>
  <si>
    <r>
      <rPr>
        <sz val="11"/>
        <color theme="1"/>
        <rFont val="Calibri"/>
        <family val="2"/>
      </rPr>
      <t>1°</t>
    </r>
    <r>
      <rPr>
        <sz val="11"/>
        <color theme="1"/>
        <rFont val="Calibri"/>
        <family val="2"/>
        <scheme val="minor"/>
      </rPr>
      <t xml:space="preserve"> x 1°</t>
    </r>
  </si>
  <si>
    <t>250K Sheet</t>
  </si>
  <si>
    <t>2.6 GB</t>
  </si>
  <si>
    <t>10K</t>
  </si>
  <si>
    <t>Time</t>
  </si>
  <si>
    <t>Internet speed</t>
  </si>
  <si>
    <t>10 Mbps</t>
  </si>
  <si>
    <t>Download assessment (Approx)</t>
  </si>
  <si>
    <t>Download pause for 5 min to avoid ip block</t>
  </si>
  <si>
    <t>Lon_deg min</t>
  </si>
  <si>
    <t>Lon_deg max</t>
  </si>
  <si>
    <t>π * (1 - (2 * ytile / n))</t>
  </si>
  <si>
    <t>sinh</t>
  </si>
  <si>
    <t>arctan</t>
  </si>
  <si>
    <t>Lat_deg min</t>
  </si>
  <si>
    <t>Lat_deg max</t>
  </si>
  <si>
    <t>16 min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</si>
</sst>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6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1">
    <xf numFmtId="0" fontId="0" fillId="0" borderId="0" xfId="0"/>
    <xf numFmtId="2" fontId="4" fillId="3" borderId="1" xfId="0" applyNumberFormat="1" applyFont="1" applyFill="1" applyBorder="1" applyProtection="1">
      <protection locked="0"/>
    </xf>
    <xf numFmtId="2" fontId="5" fillId="3" borderId="1" xfId="0" applyNumberFormat="1" applyFont="1" applyFill="1" applyBorder="1" applyProtection="1">
      <protection locked="0"/>
    </xf>
    <xf numFmtId="1" fontId="4" fillId="0" borderId="1" xfId="0" applyNumberFormat="1" applyFont="1" applyBorder="1" applyProtection="1">
      <protection locked="0"/>
    </xf>
    <xf numFmtId="1" fontId="5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1" fontId="6" fillId="0" borderId="1" xfId="0" applyNumberFormat="1" applyFont="1" applyBorder="1" applyProtection="1">
      <protection locked="0"/>
    </xf>
    <xf numFmtId="164" fontId="0" fillId="2" borderId="1" xfId="1" applyFont="1" applyFill="1" applyBorder="1" applyProtection="1"/>
    <xf numFmtId="164" fontId="10" fillId="2" borderId="1" xfId="1" applyFont="1" applyFill="1" applyBorder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Protection="1"/>
    <xf numFmtId="0" fontId="0" fillId="2" borderId="1" xfId="0" applyFill="1" applyBorder="1" applyProtection="1"/>
    <xf numFmtId="0" fontId="2" fillId="2" borderId="1" xfId="0" applyFont="1" applyFill="1" applyBorder="1" applyProtection="1"/>
    <xf numFmtId="0" fontId="3" fillId="2" borderId="1" xfId="0" applyFont="1" applyFill="1" applyBorder="1" applyProtection="1"/>
    <xf numFmtId="0" fontId="7" fillId="2" borderId="1" xfId="0" applyFont="1" applyFill="1" applyBorder="1" applyProtection="1"/>
    <xf numFmtId="0" fontId="2" fillId="0" borderId="0" xfId="0" applyFont="1" applyProtection="1"/>
    <xf numFmtId="0" fontId="3" fillId="0" borderId="0" xfId="0" applyFont="1" applyProtection="1"/>
    <xf numFmtId="0" fontId="0" fillId="0" borderId="1" xfId="0" applyBorder="1" applyProtection="1"/>
    <xf numFmtId="2" fontId="2" fillId="2" borderId="1" xfId="0" applyNumberFormat="1" applyFont="1" applyFill="1" applyBorder="1" applyProtection="1"/>
    <xf numFmtId="2" fontId="3" fillId="2" borderId="1" xfId="0" applyNumberFormat="1" applyFont="1" applyFill="1" applyBorder="1" applyProtection="1"/>
    <xf numFmtId="2" fontId="0" fillId="2" borderId="1" xfId="0" applyNumberFormat="1" applyFill="1" applyBorder="1" applyProtection="1"/>
    <xf numFmtId="2" fontId="7" fillId="2" borderId="1" xfId="0" applyNumberFormat="1" applyFont="1" applyFill="1" applyBorder="1" applyProtection="1"/>
    <xf numFmtId="0" fontId="10" fillId="0" borderId="0" xfId="0" applyFont="1" applyProtection="1"/>
    <xf numFmtId="0" fontId="1" fillId="0" borderId="0" xfId="0" applyFont="1" applyProtection="1"/>
    <xf numFmtId="0" fontId="12" fillId="0" borderId="0" xfId="0" applyFont="1" applyProtection="1"/>
    <xf numFmtId="0" fontId="9" fillId="0" borderId="0" xfId="0" applyFont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12" fillId="0" borderId="0" xfId="0" applyFont="1" applyAlignment="1" applyProtection="1">
      <alignment horizontal="center" vertical="top" wrapText="1"/>
    </xf>
    <xf numFmtId="0" fontId="9" fillId="0" borderId="0" xfId="0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top" wrapText="1"/>
    </xf>
    <xf numFmtId="0" fontId="14" fillId="0" borderId="0" xfId="0" applyFont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 wrapText="1"/>
    </xf>
    <xf numFmtId="165" fontId="2" fillId="2" borderId="1" xfId="0" applyNumberFormat="1" applyFont="1" applyFill="1" applyBorder="1" applyProtection="1"/>
    <xf numFmtId="165" fontId="3" fillId="2" borderId="1" xfId="0" applyNumberFormat="1" applyFont="1" applyFill="1" applyBorder="1" applyProtection="1"/>
    <xf numFmtId="165" fontId="7" fillId="2" borderId="1" xfId="0" applyNumberFormat="1" applyFont="1" applyFill="1" applyBorder="1" applyProtection="1"/>
    <xf numFmtId="165" fontId="0" fillId="2" borderId="1" xfId="0" applyNumberFormat="1" applyFill="1" applyBorder="1" applyProtection="1"/>
    <xf numFmtId="0" fontId="14" fillId="0" borderId="0" xfId="0" applyFo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345782</xdr:colOff>
      <xdr:row>0</xdr:row>
      <xdr:rowOff>374596</xdr:rowOff>
    </xdr:from>
    <xdr:to>
      <xdr:col>8</xdr:col>
      <xdr:colOff>326572</xdr:colOff>
      <xdr:row>0</xdr:row>
      <xdr:rowOff>374596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2CA94811-757B-0582-50C4-F34DBC658D58}"/>
            </a:ext>
          </a:extLst>
        </xdr:cNvPr>
        <xdr:cNvCxnSpPr/>
      </xdr:nvCxnSpPr>
      <xdr:spPr>
        <a:xfrm flipV="1">
          <a:off x="2036269" y="374596"/>
          <a:ext cx="2967958" cy="0"/>
        </a:xfrm>
        <a:prstGeom prst="straightConnector1">
          <a:avLst/>
        </a:prstGeom>
        <a:ln w="19050">
          <a:solidFill>
            <a:srgbClr val="FF0000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211311</xdr:colOff>
      <xdr:row>0</xdr:row>
      <xdr:rowOff>451437</xdr:rowOff>
    </xdr:from>
    <xdr:to>
      <xdr:col>7</xdr:col>
      <xdr:colOff>355386</xdr:colOff>
      <xdr:row>0</xdr:row>
      <xdr:rowOff>451437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162C6BB9-722A-476E-813A-85EE1DC7F6E3}"/>
            </a:ext>
          </a:extLst>
        </xdr:cNvPr>
        <xdr:cNvCxnSpPr/>
      </xdr:nvCxnSpPr>
      <xdr:spPr>
        <a:xfrm flipV="1">
          <a:off x="2449286" y="451437"/>
          <a:ext cx="1959428" cy="0"/>
        </a:xfrm>
        <a:prstGeom prst="straightConnector1">
          <a:avLst/>
        </a:prstGeom>
        <a:ln w="19050">
          <a:solidFill>
            <a:srgbClr val="FF0000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441832</xdr:colOff>
      <xdr:row>0</xdr:row>
      <xdr:rowOff>240126</xdr:rowOff>
    </xdr:from>
    <xdr:to>
      <xdr:col>5</xdr:col>
      <xdr:colOff>345782</xdr:colOff>
      <xdr:row>0</xdr:row>
      <xdr:rowOff>240126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C1409784-732A-A1B2-38B1-BDDAFFA4C4B3}"/>
            </a:ext>
          </a:extLst>
        </xdr:cNvPr>
        <xdr:cNvCxnSpPr/>
      </xdr:nvCxnSpPr>
      <xdr:spPr>
        <a:xfrm>
          <a:off x="845244" y="240126"/>
          <a:ext cx="2286000" cy="0"/>
        </a:xfrm>
        <a:prstGeom prst="straightConnector1">
          <a:avLst/>
        </a:prstGeom>
        <a:ln w="19050">
          <a:solidFill>
            <a:srgbClr val="0000FF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316967</xdr:colOff>
      <xdr:row>0</xdr:row>
      <xdr:rowOff>307362</xdr:rowOff>
    </xdr:from>
    <xdr:to>
      <xdr:col>6</xdr:col>
      <xdr:colOff>432228</xdr:colOff>
      <xdr:row>0</xdr:row>
      <xdr:rowOff>307362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0D481EA7-5218-DE28-CB0A-CE9D7734FA1F}"/>
            </a:ext>
          </a:extLst>
        </xdr:cNvPr>
        <xdr:cNvCxnSpPr/>
      </xdr:nvCxnSpPr>
      <xdr:spPr>
        <a:xfrm flipV="1">
          <a:off x="1363916" y="307362"/>
          <a:ext cx="2478101" cy="0"/>
        </a:xfrm>
        <a:prstGeom prst="straightConnector1">
          <a:avLst/>
        </a:prstGeom>
        <a:ln w="19050">
          <a:solidFill>
            <a:srgbClr val="0000FF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293914</xdr:colOff>
      <xdr:row>0</xdr:row>
      <xdr:rowOff>204107</xdr:rowOff>
    </xdr:from>
    <xdr:to>
      <xdr:col>5</xdr:col>
      <xdr:colOff>326572</xdr:colOff>
      <xdr:row>0</xdr:row>
      <xdr:rowOff>204107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13D9571-B12A-47FA-87ED-6C489E681D61}"/>
            </a:ext>
          </a:extLst>
        </xdr:cNvPr>
        <xdr:cNvCxnSpPr/>
      </xdr:nvCxnSpPr>
      <xdr:spPr>
        <a:xfrm flipV="1">
          <a:off x="947057" y="204107"/>
          <a:ext cx="2645229" cy="0"/>
        </a:xfrm>
        <a:prstGeom prst="straightConnector1">
          <a:avLst/>
        </a:prstGeom>
        <a:ln w="19050">
          <a:solidFill>
            <a:srgbClr val="0000FF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307521</xdr:colOff>
      <xdr:row>0</xdr:row>
      <xdr:rowOff>250372</xdr:rowOff>
    </xdr:from>
    <xdr:to>
      <xdr:col>6</xdr:col>
      <xdr:colOff>340179</xdr:colOff>
      <xdr:row>0</xdr:row>
      <xdr:rowOff>250372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D7961154-8AB0-B9B8-5ED4-D4D7FBD0EE15}"/>
            </a:ext>
          </a:extLst>
        </xdr:cNvPr>
        <xdr:cNvCxnSpPr/>
      </xdr:nvCxnSpPr>
      <xdr:spPr>
        <a:xfrm flipV="1">
          <a:off x="1613807" y="250372"/>
          <a:ext cx="2645229" cy="0"/>
        </a:xfrm>
        <a:prstGeom prst="straightConnector1">
          <a:avLst/>
        </a:prstGeom>
        <a:ln w="19050">
          <a:solidFill>
            <a:srgbClr val="0000FF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321128</xdr:colOff>
      <xdr:row>0</xdr:row>
      <xdr:rowOff>302079</xdr:rowOff>
    </xdr:from>
    <xdr:to>
      <xdr:col>8</xdr:col>
      <xdr:colOff>375557</xdr:colOff>
      <xdr:row>0</xdr:row>
      <xdr:rowOff>302079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6D2B57E0-053F-5A50-D633-AF49AC7C2E5C}"/>
            </a:ext>
          </a:extLst>
        </xdr:cNvPr>
        <xdr:cNvCxnSpPr/>
      </xdr:nvCxnSpPr>
      <xdr:spPr>
        <a:xfrm flipV="1">
          <a:off x="2280557" y="302079"/>
          <a:ext cx="3320143" cy="0"/>
        </a:xfrm>
        <a:prstGeom prst="straightConnector1">
          <a:avLst/>
        </a:prstGeom>
        <a:ln w="19050">
          <a:solidFill>
            <a:srgbClr val="FF0000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302079</xdr:colOff>
      <xdr:row>0</xdr:row>
      <xdr:rowOff>367394</xdr:rowOff>
    </xdr:from>
    <xdr:to>
      <xdr:col>7</xdr:col>
      <xdr:colOff>375557</xdr:colOff>
      <xdr:row>0</xdr:row>
      <xdr:rowOff>367394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902462A8-B3BE-5D37-4F1C-3940A8FBAA0B}"/>
            </a:ext>
          </a:extLst>
        </xdr:cNvPr>
        <xdr:cNvCxnSpPr/>
      </xdr:nvCxnSpPr>
      <xdr:spPr>
        <a:xfrm>
          <a:off x="2914650" y="367394"/>
          <a:ext cx="2032907" cy="0"/>
        </a:xfrm>
        <a:prstGeom prst="straightConnector1">
          <a:avLst/>
        </a:prstGeom>
        <a:ln w="19050">
          <a:solidFill>
            <a:srgbClr val="FF0000"/>
          </a:solidFill>
          <a:headEnd type="oval" w="med" len="sm"/>
          <a:tailEnd type="oval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74220</xdr:colOff>
      <xdr:row>0</xdr:row>
      <xdr:rowOff>44534</xdr:rowOff>
    </xdr:from>
    <xdr:to>
      <xdr:col>8</xdr:col>
      <xdr:colOff>608609</xdr:colOff>
      <xdr:row>14</xdr:row>
      <xdr:rowOff>186094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7E3F39-FCE6-50B2-19E3-93169CD4F7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69" t="18889" r="13605" b="9112"/>
        <a:stretch/>
      </xdr:blipFill>
      <xdr:spPr>
        <a:xfrm>
          <a:off x="74220" y="44534"/>
          <a:ext cx="5640778" cy="284319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0</xdr:col>
      <xdr:colOff>94730</xdr:colOff>
      <xdr:row>15</xdr:row>
      <xdr:rowOff>115041</xdr:rowOff>
    </xdr:from>
    <xdr:to>
      <xdr:col>8</xdr:col>
      <xdr:colOff>593767</xdr:colOff>
      <xdr:row>33</xdr:row>
      <xdr:rowOff>59375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xmlns="" id="{21DDA1C6-1136-BF9A-F78A-453E54AB8972}"/>
            </a:ext>
          </a:extLst>
        </xdr:cNvPr>
        <xdr:cNvGrpSpPr/>
      </xdr:nvGrpSpPr>
      <xdr:grpSpPr>
        <a:xfrm>
          <a:off x="94730" y="2972541"/>
          <a:ext cx="5375837" cy="3373334"/>
          <a:chOff x="4444067" y="100198"/>
          <a:chExt cx="4592313" cy="255221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CB1E1307-1CFD-850E-693C-65C7ACF3939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6862" t="26077" r="17624" b="18602"/>
          <a:stretch/>
        </xdr:blipFill>
        <xdr:spPr>
          <a:xfrm>
            <a:off x="4444067" y="100198"/>
            <a:ext cx="4592313" cy="2552215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xmlns="" id="{DA979EDD-F4FF-7BF6-FD93-E8D3C5995B7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047" t="12630" r="86375" b="82810"/>
          <a:stretch/>
        </xdr:blipFill>
        <xdr:spPr>
          <a:xfrm>
            <a:off x="7742170" y="134018"/>
            <a:ext cx="902233" cy="24864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38676</xdr:colOff>
      <xdr:row>33</xdr:row>
      <xdr:rowOff>129777</xdr:rowOff>
    </xdr:from>
    <xdr:to>
      <xdr:col>8</xdr:col>
      <xdr:colOff>579899</xdr:colOff>
      <xdr:row>48</xdr:row>
      <xdr:rowOff>29689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4937C67C-7566-047F-059B-9AC69984E9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339" t="36654" r="28877" b="16760"/>
        <a:stretch/>
      </xdr:blipFill>
      <xdr:spPr>
        <a:xfrm>
          <a:off x="38676" y="6497921"/>
          <a:ext cx="5647612" cy="2794521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0</xdr:col>
      <xdr:colOff>76447</xdr:colOff>
      <xdr:row>50</xdr:row>
      <xdr:rowOff>88995</xdr:rowOff>
    </xdr:from>
    <xdr:to>
      <xdr:col>8</xdr:col>
      <xdr:colOff>571501</xdr:colOff>
      <xdr:row>77</xdr:row>
      <xdr:rowOff>81236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1859D717-5B86-9080-FB8A-E18EE13F1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447" y="9737697"/>
          <a:ext cx="5601443" cy="5202539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4"/>
  <sheetViews>
    <sheetView tabSelected="1" zoomScale="85" zoomScaleNormal="85" workbookViewId="0">
      <pane ySplit="1" topLeftCell="A2" activePane="bottomLeft" state="frozen"/>
      <selection pane="bottomLeft" activeCell="H18" sqref="H18"/>
    </sheetView>
  </sheetViews>
  <sheetFormatPr defaultRowHeight="15"/>
  <cols>
    <col min="1" max="1" width="5.42578125" style="12" bestFit="1" customWidth="1"/>
    <col min="2" max="2" width="8.7109375" style="12" bestFit="1" customWidth="1"/>
    <col min="3" max="3" width="8.7109375" style="12" customWidth="1"/>
    <col min="4" max="4" width="7.42578125" style="12" bestFit="1" customWidth="1"/>
    <col min="5" max="5" width="7.42578125" style="12" customWidth="1"/>
    <col min="6" max="6" width="8.42578125" style="12" bestFit="1" customWidth="1"/>
    <col min="7" max="7" width="8.7109375" style="12" bestFit="1" customWidth="1"/>
    <col min="8" max="8" width="8.42578125" style="12" bestFit="1" customWidth="1"/>
    <col min="9" max="9" width="9.28515625" style="12" customWidth="1"/>
    <col min="10" max="10" width="8" style="12" hidden="1" customWidth="1"/>
    <col min="11" max="11" width="11" style="12" hidden="1" customWidth="1"/>
    <col min="12" max="13" width="12" style="12" hidden="1" customWidth="1"/>
    <col min="14" max="15" width="15.85546875" style="12" hidden="1" customWidth="1"/>
    <col min="16" max="18" width="12" style="12" hidden="1" customWidth="1"/>
    <col min="19" max="20" width="14.7109375" style="12" hidden="1" customWidth="1"/>
    <col min="21" max="25" width="8.85546875" style="12" hidden="1" customWidth="1"/>
    <col min="26" max="26" width="15.85546875" style="12" hidden="1" customWidth="1"/>
    <col min="27" max="27" width="11" style="12" hidden="1" customWidth="1"/>
    <col min="28" max="29" width="12" style="12" hidden="1" customWidth="1"/>
    <col min="30" max="30" width="8" style="12" hidden="1" customWidth="1"/>
    <col min="31" max="31" width="14.7109375" style="12" hidden="1" customWidth="1"/>
    <col min="32" max="40" width="9.140625" style="12" hidden="1" customWidth="1"/>
    <col min="41" max="41" width="12.85546875" style="12" customWidth="1"/>
    <col min="42" max="42" width="16.85546875" style="12" customWidth="1"/>
    <col min="43" max="43" width="13.7109375" style="12" customWidth="1"/>
    <col min="44" max="44" width="5.140625" style="12" customWidth="1"/>
    <col min="45" max="45" width="9" style="12" customWidth="1"/>
    <col min="46" max="46" width="10" style="12" bestFit="1" customWidth="1"/>
    <col min="47" max="47" width="11.7109375" style="12" bestFit="1" customWidth="1"/>
    <col min="48" max="16384" width="9.140625" style="12"/>
  </cols>
  <sheetData>
    <row r="1" spans="1:47" ht="45" customHeight="1">
      <c r="A1" s="9" t="s">
        <v>0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12</v>
      </c>
      <c r="G1" s="9" t="s">
        <v>13</v>
      </c>
      <c r="H1" s="9" t="s">
        <v>14</v>
      </c>
      <c r="I1" s="9" t="s">
        <v>15</v>
      </c>
      <c r="J1" s="10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0" t="s">
        <v>8</v>
      </c>
      <c r="R1" s="10" t="s">
        <v>9</v>
      </c>
      <c r="S1" s="10" t="s">
        <v>10</v>
      </c>
      <c r="T1" s="10" t="s">
        <v>11</v>
      </c>
      <c r="U1" s="11" t="s">
        <v>1</v>
      </c>
      <c r="V1" s="11" t="s">
        <v>2</v>
      </c>
      <c r="W1" s="11" t="s">
        <v>3</v>
      </c>
      <c r="X1" s="11" t="s">
        <v>4</v>
      </c>
      <c r="Y1" s="11" t="s">
        <v>5</v>
      </c>
      <c r="Z1" s="11" t="s">
        <v>6</v>
      </c>
      <c r="AA1" s="11" t="s">
        <v>7</v>
      </c>
      <c r="AB1" s="11" t="s">
        <v>8</v>
      </c>
      <c r="AC1" s="11" t="s">
        <v>9</v>
      </c>
      <c r="AD1" s="11" t="s">
        <v>10</v>
      </c>
      <c r="AE1" s="11" t="s">
        <v>11</v>
      </c>
      <c r="AO1" s="9" t="s">
        <v>21</v>
      </c>
      <c r="AP1" s="9" t="s">
        <v>22</v>
      </c>
      <c r="AQ1" s="9" t="s">
        <v>24</v>
      </c>
      <c r="AS1" s="9" t="s">
        <v>30</v>
      </c>
      <c r="AT1" s="9" t="s">
        <v>26</v>
      </c>
      <c r="AU1" s="9" t="s">
        <v>27</v>
      </c>
    </row>
    <row r="2" spans="1:47">
      <c r="A2" s="13">
        <v>1</v>
      </c>
      <c r="B2" s="1">
        <v>98.25</v>
      </c>
      <c r="C2" s="1">
        <v>98.75</v>
      </c>
      <c r="D2" s="2">
        <v>28.25</v>
      </c>
      <c r="E2" s="2">
        <v>28.75</v>
      </c>
      <c r="F2" s="14">
        <f>J2</f>
        <v>1</v>
      </c>
      <c r="G2" s="15">
        <f>U2</f>
        <v>1</v>
      </c>
      <c r="H2" s="16">
        <f>V2</f>
        <v>0</v>
      </c>
      <c r="I2" s="13">
        <f>K2</f>
        <v>0</v>
      </c>
      <c r="J2" s="17">
        <f t="shared" ref="J2:J22" si="0">ROUNDDOWN(((B2+180)/360)*POWER(2,A2),0)</f>
        <v>1</v>
      </c>
      <c r="K2" s="17">
        <f>ROUNDDOWN(T2,0)</f>
        <v>0</v>
      </c>
      <c r="L2" s="17">
        <f t="shared" ref="L2:L22" si="1">D2*PI()/180</f>
        <v>0.49305551368839806</v>
      </c>
      <c r="M2" s="17">
        <f>TAN(L2)</f>
        <v>0.53731938213940633</v>
      </c>
      <c r="N2" s="17">
        <f>1/COS(L2)</f>
        <v>1.1352145693315752</v>
      </c>
      <c r="O2" s="17">
        <f>M2+N2</f>
        <v>1.6725339514709816</v>
      </c>
      <c r="P2" s="17">
        <f>LN(O2)</f>
        <v>0.51433981264738049</v>
      </c>
      <c r="Q2" s="17">
        <f>P2/PI()</f>
        <v>0.16371944722357989</v>
      </c>
      <c r="R2" s="17">
        <f>1-Q2</f>
        <v>0.83628055277642011</v>
      </c>
      <c r="S2" s="17">
        <f t="shared" ref="S2:S22" si="2">POWER(2,A2-1)</f>
        <v>1</v>
      </c>
      <c r="T2" s="17">
        <f>R2*S2</f>
        <v>0.83628055277642011</v>
      </c>
      <c r="U2" s="18">
        <f t="shared" ref="U2:U22" si="3">ROUNDDOWN(((C2+180)/360)*POWER(2,A2),0)</f>
        <v>1</v>
      </c>
      <c r="V2" s="18">
        <f>ROUNDDOWN(AE2,0)</f>
        <v>0</v>
      </c>
      <c r="W2" s="18">
        <f t="shared" ref="W2:W22" si="4">E2*PI()/180</f>
        <v>0.50178215994836972</v>
      </c>
      <c r="X2" s="18">
        <f>TAN(W2)</f>
        <v>0.54861878662666752</v>
      </c>
      <c r="Y2" s="18">
        <f>1/COS(W2)</f>
        <v>1.1406062304931168</v>
      </c>
      <c r="Z2" s="18">
        <f>X2+Y2</f>
        <v>1.6892250171197842</v>
      </c>
      <c r="AA2" s="18">
        <f>LN(Z2)</f>
        <v>0.52426985400811188</v>
      </c>
      <c r="AB2" s="18">
        <f>AA2/PI()</f>
        <v>0.16688027755891466</v>
      </c>
      <c r="AC2" s="18">
        <f>1-AB2</f>
        <v>0.83311972244108534</v>
      </c>
      <c r="AD2" s="18">
        <f t="shared" ref="AD2:AD22" si="5">POWER(2,A2-1)</f>
        <v>1</v>
      </c>
      <c r="AE2" s="18">
        <f>AC2*AD2</f>
        <v>0.83311972244108534</v>
      </c>
      <c r="AO2" s="13">
        <f>((G2-F2)+1)*((I2-H2)+1)</f>
        <v>1</v>
      </c>
      <c r="AP2" s="7">
        <f>ROUND((AO2*15)/1024,2)</f>
        <v>0.01</v>
      </c>
      <c r="AQ2" s="7">
        <f>AP2</f>
        <v>0.01</v>
      </c>
      <c r="AS2" s="19" t="s">
        <v>25</v>
      </c>
      <c r="AT2" s="19" t="s">
        <v>28</v>
      </c>
      <c r="AU2" s="19" t="s">
        <v>29</v>
      </c>
    </row>
    <row r="3" spans="1:47">
      <c r="A3" s="13">
        <v>2</v>
      </c>
      <c r="B3" s="20">
        <f>B2</f>
        <v>98.25</v>
      </c>
      <c r="C3" s="21">
        <f>C2</f>
        <v>98.75</v>
      </c>
      <c r="D3" s="22">
        <f>D2</f>
        <v>28.25</v>
      </c>
      <c r="E3" s="23">
        <f>E2</f>
        <v>28.75</v>
      </c>
      <c r="F3" s="14">
        <f t="shared" ref="F3:F22" si="6">J3</f>
        <v>3</v>
      </c>
      <c r="G3" s="15">
        <f t="shared" ref="G3:G22" si="7">U3</f>
        <v>3</v>
      </c>
      <c r="H3" s="16">
        <f t="shared" ref="H3:H22" si="8">V3</f>
        <v>1</v>
      </c>
      <c r="I3" s="13">
        <f t="shared" ref="I3:I22" si="9">K3</f>
        <v>1</v>
      </c>
      <c r="J3" s="17">
        <f t="shared" si="0"/>
        <v>3</v>
      </c>
      <c r="K3" s="17">
        <f t="shared" ref="K3:K22" si="10">ROUNDDOWN(T3,0)</f>
        <v>1</v>
      </c>
      <c r="L3" s="17">
        <f t="shared" si="1"/>
        <v>0.49305551368839806</v>
      </c>
      <c r="M3" s="17">
        <f t="shared" ref="M3:M22" si="11">TAN(L3)</f>
        <v>0.53731938213940633</v>
      </c>
      <c r="N3" s="17">
        <f t="shared" ref="N3:N22" si="12">1/COS(L3)</f>
        <v>1.1352145693315752</v>
      </c>
      <c r="O3" s="17">
        <f t="shared" ref="O3:O22" si="13">M3+N3</f>
        <v>1.6725339514709816</v>
      </c>
      <c r="P3" s="17">
        <f t="shared" ref="P3:P22" si="14">LN(O3)</f>
        <v>0.51433981264738049</v>
      </c>
      <c r="Q3" s="17">
        <f t="shared" ref="Q3:Q22" si="15">P3/PI()</f>
        <v>0.16371944722357989</v>
      </c>
      <c r="R3" s="17">
        <f t="shared" ref="R3:R22" si="16">1-Q3</f>
        <v>0.83628055277642011</v>
      </c>
      <c r="S3" s="17">
        <f t="shared" si="2"/>
        <v>2</v>
      </c>
      <c r="T3" s="17">
        <f t="shared" ref="T3:T22" si="17">R3*S3</f>
        <v>1.6725611055528402</v>
      </c>
      <c r="U3" s="18">
        <f t="shared" si="3"/>
        <v>3</v>
      </c>
      <c r="V3" s="18">
        <f t="shared" ref="V3:V22" si="18">ROUNDDOWN(AE3,0)</f>
        <v>1</v>
      </c>
      <c r="W3" s="18">
        <f t="shared" si="4"/>
        <v>0.50178215994836972</v>
      </c>
      <c r="X3" s="18">
        <f t="shared" ref="X3:X22" si="19">TAN(W3)</f>
        <v>0.54861878662666752</v>
      </c>
      <c r="Y3" s="18">
        <f t="shared" ref="Y3:Y22" si="20">1/COS(W3)</f>
        <v>1.1406062304931168</v>
      </c>
      <c r="Z3" s="18">
        <f t="shared" ref="Z3:Z22" si="21">X3+Y3</f>
        <v>1.6892250171197842</v>
      </c>
      <c r="AA3" s="18">
        <f t="shared" ref="AA3:AA22" si="22">LN(Z3)</f>
        <v>0.52426985400811188</v>
      </c>
      <c r="AB3" s="18">
        <f t="shared" ref="AB3:AB22" si="23">AA3/PI()</f>
        <v>0.16688027755891466</v>
      </c>
      <c r="AC3" s="18">
        <f t="shared" ref="AC3:AC22" si="24">1-AB3</f>
        <v>0.83311972244108534</v>
      </c>
      <c r="AD3" s="18">
        <f t="shared" si="5"/>
        <v>2</v>
      </c>
      <c r="AE3" s="18">
        <f t="shared" ref="AE3:AE22" si="25">AC3*AD3</f>
        <v>1.6662394448821707</v>
      </c>
      <c r="AO3" s="13">
        <f t="shared" ref="AO3:AO22" si="26">((G3-F3)+1)*((I3-H3)+1)</f>
        <v>1</v>
      </c>
      <c r="AP3" s="7">
        <f t="shared" ref="AP3:AP22" si="27">ROUND((AO3*15)/1024,2)</f>
        <v>0.01</v>
      </c>
      <c r="AQ3" s="7">
        <f>AQ2+AP3</f>
        <v>0.02</v>
      </c>
      <c r="AS3" s="19" t="s">
        <v>31</v>
      </c>
      <c r="AT3" s="19" t="s">
        <v>32</v>
      </c>
      <c r="AU3" s="19" t="s">
        <v>33</v>
      </c>
    </row>
    <row r="4" spans="1:47">
      <c r="A4" s="13">
        <v>3</v>
      </c>
      <c r="B4" s="20">
        <f t="shared" ref="B4:B22" si="28">B3</f>
        <v>98.25</v>
      </c>
      <c r="C4" s="21">
        <f t="shared" ref="C4:C22" si="29">C3</f>
        <v>98.75</v>
      </c>
      <c r="D4" s="22">
        <f t="shared" ref="D4:D22" si="30">D3</f>
        <v>28.25</v>
      </c>
      <c r="E4" s="23">
        <f t="shared" ref="E4:E22" si="31">E3</f>
        <v>28.75</v>
      </c>
      <c r="F4" s="14">
        <f t="shared" si="6"/>
        <v>6</v>
      </c>
      <c r="G4" s="15">
        <f t="shared" si="7"/>
        <v>6</v>
      </c>
      <c r="H4" s="16">
        <f t="shared" si="8"/>
        <v>3</v>
      </c>
      <c r="I4" s="13">
        <f t="shared" si="9"/>
        <v>3</v>
      </c>
      <c r="J4" s="17">
        <f t="shared" si="0"/>
        <v>6</v>
      </c>
      <c r="K4" s="17">
        <f t="shared" si="10"/>
        <v>3</v>
      </c>
      <c r="L4" s="17">
        <f t="shared" si="1"/>
        <v>0.49305551368839806</v>
      </c>
      <c r="M4" s="17">
        <f t="shared" si="11"/>
        <v>0.53731938213940633</v>
      </c>
      <c r="N4" s="17">
        <f t="shared" si="12"/>
        <v>1.1352145693315752</v>
      </c>
      <c r="O4" s="17">
        <f t="shared" si="13"/>
        <v>1.6725339514709816</v>
      </c>
      <c r="P4" s="17">
        <f t="shared" si="14"/>
        <v>0.51433981264738049</v>
      </c>
      <c r="Q4" s="17">
        <f t="shared" si="15"/>
        <v>0.16371944722357989</v>
      </c>
      <c r="R4" s="17">
        <f t="shared" si="16"/>
        <v>0.83628055277642011</v>
      </c>
      <c r="S4" s="17">
        <f t="shared" si="2"/>
        <v>4</v>
      </c>
      <c r="T4" s="17">
        <f t="shared" si="17"/>
        <v>3.3451222111056804</v>
      </c>
      <c r="U4" s="18">
        <f t="shared" si="3"/>
        <v>6</v>
      </c>
      <c r="V4" s="18">
        <f t="shared" si="18"/>
        <v>3</v>
      </c>
      <c r="W4" s="18">
        <f t="shared" si="4"/>
        <v>0.50178215994836972</v>
      </c>
      <c r="X4" s="18">
        <f t="shared" si="19"/>
        <v>0.54861878662666752</v>
      </c>
      <c r="Y4" s="18">
        <f t="shared" si="20"/>
        <v>1.1406062304931168</v>
      </c>
      <c r="Z4" s="18">
        <f t="shared" si="21"/>
        <v>1.6892250171197842</v>
      </c>
      <c r="AA4" s="18">
        <f t="shared" si="22"/>
        <v>0.52426985400811188</v>
      </c>
      <c r="AB4" s="18">
        <f t="shared" si="23"/>
        <v>0.16688027755891466</v>
      </c>
      <c r="AC4" s="18">
        <f t="shared" si="24"/>
        <v>0.83311972244108534</v>
      </c>
      <c r="AD4" s="18">
        <f t="shared" si="5"/>
        <v>4</v>
      </c>
      <c r="AE4" s="18">
        <f t="shared" si="25"/>
        <v>3.3324788897643414</v>
      </c>
      <c r="AO4" s="13">
        <f t="shared" si="26"/>
        <v>1</v>
      </c>
      <c r="AP4" s="7">
        <f t="shared" si="27"/>
        <v>0.01</v>
      </c>
      <c r="AQ4" s="7">
        <f t="shared" ref="AQ4:AQ22" si="32">AQ3+AP4</f>
        <v>0.03</v>
      </c>
      <c r="AS4" s="19" t="s">
        <v>36</v>
      </c>
      <c r="AT4" s="19" t="s">
        <v>34</v>
      </c>
      <c r="AU4" s="19" t="s">
        <v>35</v>
      </c>
    </row>
    <row r="5" spans="1:47">
      <c r="A5" s="13">
        <v>4</v>
      </c>
      <c r="B5" s="20">
        <f t="shared" si="28"/>
        <v>98.25</v>
      </c>
      <c r="C5" s="21">
        <f t="shared" si="29"/>
        <v>98.75</v>
      </c>
      <c r="D5" s="22">
        <f t="shared" si="30"/>
        <v>28.25</v>
      </c>
      <c r="E5" s="23">
        <f t="shared" si="31"/>
        <v>28.75</v>
      </c>
      <c r="F5" s="14">
        <f t="shared" si="6"/>
        <v>12</v>
      </c>
      <c r="G5" s="15">
        <f t="shared" si="7"/>
        <v>12</v>
      </c>
      <c r="H5" s="16">
        <f t="shared" si="8"/>
        <v>6</v>
      </c>
      <c r="I5" s="13">
        <f t="shared" si="9"/>
        <v>6</v>
      </c>
      <c r="J5" s="17">
        <f t="shared" si="0"/>
        <v>12</v>
      </c>
      <c r="K5" s="17">
        <f t="shared" si="10"/>
        <v>6</v>
      </c>
      <c r="L5" s="17">
        <f t="shared" si="1"/>
        <v>0.49305551368839806</v>
      </c>
      <c r="M5" s="17">
        <f t="shared" si="11"/>
        <v>0.53731938213940633</v>
      </c>
      <c r="N5" s="17">
        <f t="shared" si="12"/>
        <v>1.1352145693315752</v>
      </c>
      <c r="O5" s="17">
        <f t="shared" si="13"/>
        <v>1.6725339514709816</v>
      </c>
      <c r="P5" s="17">
        <f t="shared" si="14"/>
        <v>0.51433981264738049</v>
      </c>
      <c r="Q5" s="17">
        <f t="shared" si="15"/>
        <v>0.16371944722357989</v>
      </c>
      <c r="R5" s="17">
        <f t="shared" si="16"/>
        <v>0.83628055277642011</v>
      </c>
      <c r="S5" s="17">
        <f t="shared" si="2"/>
        <v>8</v>
      </c>
      <c r="T5" s="17">
        <f t="shared" si="17"/>
        <v>6.6902444222113608</v>
      </c>
      <c r="U5" s="18">
        <f t="shared" si="3"/>
        <v>12</v>
      </c>
      <c r="V5" s="18">
        <f t="shared" si="18"/>
        <v>6</v>
      </c>
      <c r="W5" s="18">
        <f t="shared" si="4"/>
        <v>0.50178215994836972</v>
      </c>
      <c r="X5" s="18">
        <f t="shared" si="19"/>
        <v>0.54861878662666752</v>
      </c>
      <c r="Y5" s="18">
        <f t="shared" si="20"/>
        <v>1.1406062304931168</v>
      </c>
      <c r="Z5" s="18">
        <f t="shared" si="21"/>
        <v>1.6892250171197842</v>
      </c>
      <c r="AA5" s="18">
        <f t="shared" si="22"/>
        <v>0.52426985400811188</v>
      </c>
      <c r="AB5" s="18">
        <f t="shared" si="23"/>
        <v>0.16688027755891466</v>
      </c>
      <c r="AC5" s="18">
        <f t="shared" si="24"/>
        <v>0.83311972244108534</v>
      </c>
      <c r="AD5" s="18">
        <f t="shared" si="5"/>
        <v>8</v>
      </c>
      <c r="AE5" s="18">
        <f t="shared" si="25"/>
        <v>6.6649577795286827</v>
      </c>
      <c r="AO5" s="13">
        <f t="shared" si="26"/>
        <v>1</v>
      </c>
      <c r="AP5" s="7">
        <f t="shared" si="27"/>
        <v>0.01</v>
      </c>
      <c r="AQ5" s="7">
        <f t="shared" si="32"/>
        <v>0.04</v>
      </c>
      <c r="AS5" s="19"/>
      <c r="AT5" s="19"/>
      <c r="AU5" s="19"/>
    </row>
    <row r="6" spans="1:47">
      <c r="A6" s="13">
        <v>5</v>
      </c>
      <c r="B6" s="20">
        <f t="shared" si="28"/>
        <v>98.25</v>
      </c>
      <c r="C6" s="21">
        <f t="shared" si="29"/>
        <v>98.75</v>
      </c>
      <c r="D6" s="22">
        <f t="shared" si="30"/>
        <v>28.25</v>
      </c>
      <c r="E6" s="23">
        <f t="shared" si="31"/>
        <v>28.75</v>
      </c>
      <c r="F6" s="14">
        <f t="shared" si="6"/>
        <v>24</v>
      </c>
      <c r="G6" s="15">
        <f t="shared" si="7"/>
        <v>24</v>
      </c>
      <c r="H6" s="16">
        <f t="shared" si="8"/>
        <v>13</v>
      </c>
      <c r="I6" s="13">
        <f t="shared" si="9"/>
        <v>13</v>
      </c>
      <c r="J6" s="17">
        <f t="shared" si="0"/>
        <v>24</v>
      </c>
      <c r="K6" s="17">
        <f t="shared" si="10"/>
        <v>13</v>
      </c>
      <c r="L6" s="17">
        <f t="shared" si="1"/>
        <v>0.49305551368839806</v>
      </c>
      <c r="M6" s="17">
        <f t="shared" si="11"/>
        <v>0.53731938213940633</v>
      </c>
      <c r="N6" s="17">
        <f t="shared" si="12"/>
        <v>1.1352145693315752</v>
      </c>
      <c r="O6" s="17">
        <f t="shared" si="13"/>
        <v>1.6725339514709816</v>
      </c>
      <c r="P6" s="17">
        <f t="shared" si="14"/>
        <v>0.51433981264738049</v>
      </c>
      <c r="Q6" s="17">
        <f t="shared" si="15"/>
        <v>0.16371944722357989</v>
      </c>
      <c r="R6" s="17">
        <f t="shared" si="16"/>
        <v>0.83628055277642011</v>
      </c>
      <c r="S6" s="17">
        <f t="shared" si="2"/>
        <v>16</v>
      </c>
      <c r="T6" s="17">
        <f t="shared" si="17"/>
        <v>13.380488844422722</v>
      </c>
      <c r="U6" s="18">
        <f t="shared" si="3"/>
        <v>24</v>
      </c>
      <c r="V6" s="18">
        <f t="shared" si="18"/>
        <v>13</v>
      </c>
      <c r="W6" s="18">
        <f t="shared" si="4"/>
        <v>0.50178215994836972</v>
      </c>
      <c r="X6" s="18">
        <f t="shared" si="19"/>
        <v>0.54861878662666752</v>
      </c>
      <c r="Y6" s="18">
        <f t="shared" si="20"/>
        <v>1.1406062304931168</v>
      </c>
      <c r="Z6" s="18">
        <f t="shared" si="21"/>
        <v>1.6892250171197842</v>
      </c>
      <c r="AA6" s="18">
        <f t="shared" si="22"/>
        <v>0.52426985400811188</v>
      </c>
      <c r="AB6" s="18">
        <f t="shared" si="23"/>
        <v>0.16688027755891466</v>
      </c>
      <c r="AC6" s="18">
        <f t="shared" si="24"/>
        <v>0.83311972244108534</v>
      </c>
      <c r="AD6" s="18">
        <f t="shared" si="5"/>
        <v>16</v>
      </c>
      <c r="AE6" s="18">
        <f t="shared" si="25"/>
        <v>13.329915559057365</v>
      </c>
      <c r="AO6" s="13">
        <f t="shared" si="26"/>
        <v>1</v>
      </c>
      <c r="AP6" s="7">
        <f t="shared" si="27"/>
        <v>0.01</v>
      </c>
      <c r="AQ6" s="7">
        <f t="shared" si="32"/>
        <v>0.05</v>
      </c>
      <c r="AS6" s="19"/>
      <c r="AT6" s="19"/>
      <c r="AU6" s="19"/>
    </row>
    <row r="7" spans="1:47">
      <c r="A7" s="13">
        <v>6</v>
      </c>
      <c r="B7" s="20">
        <f t="shared" si="28"/>
        <v>98.25</v>
      </c>
      <c r="C7" s="21">
        <f t="shared" si="29"/>
        <v>98.75</v>
      </c>
      <c r="D7" s="22">
        <f t="shared" si="30"/>
        <v>28.25</v>
      </c>
      <c r="E7" s="23">
        <f t="shared" si="31"/>
        <v>28.75</v>
      </c>
      <c r="F7" s="14">
        <f t="shared" si="6"/>
        <v>49</v>
      </c>
      <c r="G7" s="15">
        <f t="shared" si="7"/>
        <v>49</v>
      </c>
      <c r="H7" s="16">
        <f t="shared" si="8"/>
        <v>26</v>
      </c>
      <c r="I7" s="13">
        <f t="shared" si="9"/>
        <v>26</v>
      </c>
      <c r="J7" s="17">
        <f t="shared" si="0"/>
        <v>49</v>
      </c>
      <c r="K7" s="17">
        <f t="shared" si="10"/>
        <v>26</v>
      </c>
      <c r="L7" s="17">
        <f t="shared" si="1"/>
        <v>0.49305551368839806</v>
      </c>
      <c r="M7" s="17">
        <f t="shared" si="11"/>
        <v>0.53731938213940633</v>
      </c>
      <c r="N7" s="17">
        <f t="shared" si="12"/>
        <v>1.1352145693315752</v>
      </c>
      <c r="O7" s="17">
        <f t="shared" si="13"/>
        <v>1.6725339514709816</v>
      </c>
      <c r="P7" s="17">
        <f t="shared" si="14"/>
        <v>0.51433981264738049</v>
      </c>
      <c r="Q7" s="17">
        <f t="shared" si="15"/>
        <v>0.16371944722357989</v>
      </c>
      <c r="R7" s="17">
        <f t="shared" si="16"/>
        <v>0.83628055277642011</v>
      </c>
      <c r="S7" s="17">
        <f t="shared" si="2"/>
        <v>32</v>
      </c>
      <c r="T7" s="17">
        <f t="shared" si="17"/>
        <v>26.760977688845443</v>
      </c>
      <c r="U7" s="18">
        <f t="shared" si="3"/>
        <v>49</v>
      </c>
      <c r="V7" s="18">
        <f t="shared" si="18"/>
        <v>26</v>
      </c>
      <c r="W7" s="18">
        <f t="shared" si="4"/>
        <v>0.50178215994836972</v>
      </c>
      <c r="X7" s="18">
        <f t="shared" si="19"/>
        <v>0.54861878662666752</v>
      </c>
      <c r="Y7" s="18">
        <f t="shared" si="20"/>
        <v>1.1406062304931168</v>
      </c>
      <c r="Z7" s="18">
        <f t="shared" si="21"/>
        <v>1.6892250171197842</v>
      </c>
      <c r="AA7" s="18">
        <f t="shared" si="22"/>
        <v>0.52426985400811188</v>
      </c>
      <c r="AB7" s="18">
        <f t="shared" si="23"/>
        <v>0.16688027755891466</v>
      </c>
      <c r="AC7" s="18">
        <f t="shared" si="24"/>
        <v>0.83311972244108534</v>
      </c>
      <c r="AD7" s="18">
        <f t="shared" si="5"/>
        <v>32</v>
      </c>
      <c r="AE7" s="18">
        <f t="shared" si="25"/>
        <v>26.659831118114731</v>
      </c>
      <c r="AO7" s="13">
        <f t="shared" si="26"/>
        <v>1</v>
      </c>
      <c r="AP7" s="7">
        <f t="shared" si="27"/>
        <v>0.01</v>
      </c>
      <c r="AQ7" s="7">
        <f t="shared" si="32"/>
        <v>6.0000000000000005E-2</v>
      </c>
      <c r="AS7" s="19"/>
      <c r="AT7" s="19"/>
      <c r="AU7" s="19"/>
    </row>
    <row r="8" spans="1:47">
      <c r="A8" s="13">
        <v>7</v>
      </c>
      <c r="B8" s="20">
        <f t="shared" si="28"/>
        <v>98.25</v>
      </c>
      <c r="C8" s="21">
        <f t="shared" si="29"/>
        <v>98.75</v>
      </c>
      <c r="D8" s="22">
        <f t="shared" si="30"/>
        <v>28.25</v>
      </c>
      <c r="E8" s="23">
        <f t="shared" si="31"/>
        <v>28.75</v>
      </c>
      <c r="F8" s="14">
        <f t="shared" si="6"/>
        <v>98</v>
      </c>
      <c r="G8" s="15">
        <f t="shared" si="7"/>
        <v>99</v>
      </c>
      <c r="H8" s="16">
        <f t="shared" si="8"/>
        <v>53</v>
      </c>
      <c r="I8" s="13">
        <f t="shared" si="9"/>
        <v>53</v>
      </c>
      <c r="J8" s="17">
        <f t="shared" si="0"/>
        <v>98</v>
      </c>
      <c r="K8" s="17">
        <f t="shared" si="10"/>
        <v>53</v>
      </c>
      <c r="L8" s="17">
        <f t="shared" si="1"/>
        <v>0.49305551368839806</v>
      </c>
      <c r="M8" s="17">
        <f t="shared" si="11"/>
        <v>0.53731938213940633</v>
      </c>
      <c r="N8" s="17">
        <f t="shared" si="12"/>
        <v>1.1352145693315752</v>
      </c>
      <c r="O8" s="17">
        <f t="shared" si="13"/>
        <v>1.6725339514709816</v>
      </c>
      <c r="P8" s="17">
        <f t="shared" si="14"/>
        <v>0.51433981264738049</v>
      </c>
      <c r="Q8" s="17">
        <f t="shared" si="15"/>
        <v>0.16371944722357989</v>
      </c>
      <c r="R8" s="17">
        <f t="shared" si="16"/>
        <v>0.83628055277642011</v>
      </c>
      <c r="S8" s="17">
        <f t="shared" si="2"/>
        <v>64</v>
      </c>
      <c r="T8" s="17">
        <f t="shared" si="17"/>
        <v>53.521955377690887</v>
      </c>
      <c r="U8" s="18">
        <f t="shared" si="3"/>
        <v>99</v>
      </c>
      <c r="V8" s="18">
        <f t="shared" si="18"/>
        <v>53</v>
      </c>
      <c r="W8" s="18">
        <f t="shared" si="4"/>
        <v>0.50178215994836972</v>
      </c>
      <c r="X8" s="18">
        <f t="shared" si="19"/>
        <v>0.54861878662666752</v>
      </c>
      <c r="Y8" s="18">
        <f t="shared" si="20"/>
        <v>1.1406062304931168</v>
      </c>
      <c r="Z8" s="18">
        <f t="shared" si="21"/>
        <v>1.6892250171197842</v>
      </c>
      <c r="AA8" s="18">
        <f t="shared" si="22"/>
        <v>0.52426985400811188</v>
      </c>
      <c r="AB8" s="18">
        <f t="shared" si="23"/>
        <v>0.16688027755891466</v>
      </c>
      <c r="AC8" s="18">
        <f t="shared" si="24"/>
        <v>0.83311972244108534</v>
      </c>
      <c r="AD8" s="18">
        <f t="shared" si="5"/>
        <v>64</v>
      </c>
      <c r="AE8" s="18">
        <f t="shared" si="25"/>
        <v>53.319662236229462</v>
      </c>
      <c r="AO8" s="13">
        <f t="shared" si="26"/>
        <v>2</v>
      </c>
      <c r="AP8" s="7">
        <f t="shared" si="27"/>
        <v>0.03</v>
      </c>
      <c r="AQ8" s="7">
        <f t="shared" si="32"/>
        <v>0.09</v>
      </c>
      <c r="AS8" s="19"/>
      <c r="AT8" s="19"/>
      <c r="AU8" s="19"/>
    </row>
    <row r="9" spans="1:47">
      <c r="A9" s="13">
        <v>8</v>
      </c>
      <c r="B9" s="20">
        <f t="shared" si="28"/>
        <v>98.25</v>
      </c>
      <c r="C9" s="21">
        <f t="shared" si="29"/>
        <v>98.75</v>
      </c>
      <c r="D9" s="22">
        <f t="shared" si="30"/>
        <v>28.25</v>
      </c>
      <c r="E9" s="23">
        <f t="shared" si="31"/>
        <v>28.75</v>
      </c>
      <c r="F9" s="14">
        <f t="shared" si="6"/>
        <v>197</v>
      </c>
      <c r="G9" s="15">
        <f t="shared" si="7"/>
        <v>198</v>
      </c>
      <c r="H9" s="16">
        <f t="shared" si="8"/>
        <v>106</v>
      </c>
      <c r="I9" s="13">
        <f t="shared" si="9"/>
        <v>107</v>
      </c>
      <c r="J9" s="17">
        <f t="shared" si="0"/>
        <v>197</v>
      </c>
      <c r="K9" s="17">
        <f t="shared" si="10"/>
        <v>107</v>
      </c>
      <c r="L9" s="17">
        <f t="shared" si="1"/>
        <v>0.49305551368839806</v>
      </c>
      <c r="M9" s="17">
        <f t="shared" si="11"/>
        <v>0.53731938213940633</v>
      </c>
      <c r="N9" s="17">
        <f t="shared" si="12"/>
        <v>1.1352145693315752</v>
      </c>
      <c r="O9" s="17">
        <f t="shared" si="13"/>
        <v>1.6725339514709816</v>
      </c>
      <c r="P9" s="17">
        <f t="shared" si="14"/>
        <v>0.51433981264738049</v>
      </c>
      <c r="Q9" s="17">
        <f t="shared" si="15"/>
        <v>0.16371944722357989</v>
      </c>
      <c r="R9" s="17">
        <f t="shared" si="16"/>
        <v>0.83628055277642011</v>
      </c>
      <c r="S9" s="17">
        <f t="shared" si="2"/>
        <v>128</v>
      </c>
      <c r="T9" s="17">
        <f t="shared" si="17"/>
        <v>107.04391075538177</v>
      </c>
      <c r="U9" s="18">
        <f t="shared" si="3"/>
        <v>198</v>
      </c>
      <c r="V9" s="18">
        <f t="shared" si="18"/>
        <v>106</v>
      </c>
      <c r="W9" s="18">
        <f t="shared" si="4"/>
        <v>0.50178215994836972</v>
      </c>
      <c r="X9" s="18">
        <f t="shared" si="19"/>
        <v>0.54861878662666752</v>
      </c>
      <c r="Y9" s="18">
        <f t="shared" si="20"/>
        <v>1.1406062304931168</v>
      </c>
      <c r="Z9" s="18">
        <f t="shared" si="21"/>
        <v>1.6892250171197842</v>
      </c>
      <c r="AA9" s="18">
        <f t="shared" si="22"/>
        <v>0.52426985400811188</v>
      </c>
      <c r="AB9" s="18">
        <f t="shared" si="23"/>
        <v>0.16688027755891466</v>
      </c>
      <c r="AC9" s="18">
        <f t="shared" si="24"/>
        <v>0.83311972244108534</v>
      </c>
      <c r="AD9" s="18">
        <f t="shared" si="5"/>
        <v>128</v>
      </c>
      <c r="AE9" s="18">
        <f t="shared" si="25"/>
        <v>106.63932447245892</v>
      </c>
      <c r="AO9" s="13">
        <f t="shared" si="26"/>
        <v>4</v>
      </c>
      <c r="AP9" s="7">
        <f t="shared" si="27"/>
        <v>0.06</v>
      </c>
      <c r="AQ9" s="7">
        <f t="shared" si="32"/>
        <v>0.15</v>
      </c>
      <c r="AS9" s="19"/>
      <c r="AT9" s="19"/>
      <c r="AU9" s="19"/>
    </row>
    <row r="10" spans="1:47">
      <c r="A10" s="13">
        <v>9</v>
      </c>
      <c r="B10" s="20">
        <f t="shared" si="28"/>
        <v>98.25</v>
      </c>
      <c r="C10" s="21">
        <f t="shared" si="29"/>
        <v>98.75</v>
      </c>
      <c r="D10" s="22">
        <f t="shared" si="30"/>
        <v>28.25</v>
      </c>
      <c r="E10" s="23">
        <f t="shared" si="31"/>
        <v>28.75</v>
      </c>
      <c r="F10" s="14">
        <f t="shared" si="6"/>
        <v>395</v>
      </c>
      <c r="G10" s="15">
        <f t="shared" si="7"/>
        <v>396</v>
      </c>
      <c r="H10" s="16">
        <f t="shared" si="8"/>
        <v>213</v>
      </c>
      <c r="I10" s="13">
        <f t="shared" si="9"/>
        <v>214</v>
      </c>
      <c r="J10" s="17">
        <f t="shared" si="0"/>
        <v>395</v>
      </c>
      <c r="K10" s="17">
        <f t="shared" si="10"/>
        <v>214</v>
      </c>
      <c r="L10" s="17">
        <f t="shared" si="1"/>
        <v>0.49305551368839806</v>
      </c>
      <c r="M10" s="17">
        <f t="shared" si="11"/>
        <v>0.53731938213940633</v>
      </c>
      <c r="N10" s="17">
        <f t="shared" si="12"/>
        <v>1.1352145693315752</v>
      </c>
      <c r="O10" s="17">
        <f t="shared" si="13"/>
        <v>1.6725339514709816</v>
      </c>
      <c r="P10" s="17">
        <f t="shared" si="14"/>
        <v>0.51433981264738049</v>
      </c>
      <c r="Q10" s="17">
        <f t="shared" si="15"/>
        <v>0.16371944722357989</v>
      </c>
      <c r="R10" s="17">
        <f t="shared" si="16"/>
        <v>0.83628055277642011</v>
      </c>
      <c r="S10" s="17">
        <f t="shared" si="2"/>
        <v>256</v>
      </c>
      <c r="T10" s="17">
        <f t="shared" si="17"/>
        <v>214.08782151076355</v>
      </c>
      <c r="U10" s="18">
        <f t="shared" si="3"/>
        <v>396</v>
      </c>
      <c r="V10" s="18">
        <f t="shared" si="18"/>
        <v>213</v>
      </c>
      <c r="W10" s="18">
        <f t="shared" si="4"/>
        <v>0.50178215994836972</v>
      </c>
      <c r="X10" s="18">
        <f t="shared" si="19"/>
        <v>0.54861878662666752</v>
      </c>
      <c r="Y10" s="18">
        <f t="shared" si="20"/>
        <v>1.1406062304931168</v>
      </c>
      <c r="Z10" s="18">
        <f t="shared" si="21"/>
        <v>1.6892250171197842</v>
      </c>
      <c r="AA10" s="18">
        <f t="shared" si="22"/>
        <v>0.52426985400811188</v>
      </c>
      <c r="AB10" s="18">
        <f t="shared" si="23"/>
        <v>0.16688027755891466</v>
      </c>
      <c r="AC10" s="18">
        <f t="shared" si="24"/>
        <v>0.83311972244108534</v>
      </c>
      <c r="AD10" s="18">
        <f t="shared" si="5"/>
        <v>256</v>
      </c>
      <c r="AE10" s="18">
        <f t="shared" si="25"/>
        <v>213.27864894491785</v>
      </c>
      <c r="AO10" s="13">
        <f t="shared" si="26"/>
        <v>4</v>
      </c>
      <c r="AP10" s="7">
        <f t="shared" si="27"/>
        <v>0.06</v>
      </c>
      <c r="AQ10" s="7">
        <f t="shared" si="32"/>
        <v>0.21</v>
      </c>
      <c r="AS10" s="19"/>
      <c r="AT10" s="19"/>
      <c r="AU10" s="19"/>
    </row>
    <row r="11" spans="1:47">
      <c r="A11" s="13">
        <v>10</v>
      </c>
      <c r="B11" s="20">
        <f t="shared" si="28"/>
        <v>98.25</v>
      </c>
      <c r="C11" s="21">
        <f t="shared" si="29"/>
        <v>98.75</v>
      </c>
      <c r="D11" s="22">
        <f t="shared" si="30"/>
        <v>28.25</v>
      </c>
      <c r="E11" s="23">
        <f t="shared" si="31"/>
        <v>28.75</v>
      </c>
      <c r="F11" s="14">
        <f t="shared" si="6"/>
        <v>791</v>
      </c>
      <c r="G11" s="15">
        <f t="shared" si="7"/>
        <v>792</v>
      </c>
      <c r="H11" s="16">
        <f t="shared" si="8"/>
        <v>426</v>
      </c>
      <c r="I11" s="13">
        <f t="shared" si="9"/>
        <v>428</v>
      </c>
      <c r="J11" s="17">
        <f t="shared" si="0"/>
        <v>791</v>
      </c>
      <c r="K11" s="17">
        <f t="shared" si="10"/>
        <v>428</v>
      </c>
      <c r="L11" s="17">
        <f t="shared" si="1"/>
        <v>0.49305551368839806</v>
      </c>
      <c r="M11" s="17">
        <f t="shared" si="11"/>
        <v>0.53731938213940633</v>
      </c>
      <c r="N11" s="17">
        <f t="shared" si="12"/>
        <v>1.1352145693315752</v>
      </c>
      <c r="O11" s="17">
        <f t="shared" si="13"/>
        <v>1.6725339514709816</v>
      </c>
      <c r="P11" s="17">
        <f t="shared" si="14"/>
        <v>0.51433981264738049</v>
      </c>
      <c r="Q11" s="17">
        <f t="shared" si="15"/>
        <v>0.16371944722357989</v>
      </c>
      <c r="R11" s="17">
        <f t="shared" si="16"/>
        <v>0.83628055277642011</v>
      </c>
      <c r="S11" s="17">
        <f t="shared" si="2"/>
        <v>512</v>
      </c>
      <c r="T11" s="17">
        <f t="shared" si="17"/>
        <v>428.17564302152709</v>
      </c>
      <c r="U11" s="18">
        <f t="shared" si="3"/>
        <v>792</v>
      </c>
      <c r="V11" s="18">
        <f t="shared" si="18"/>
        <v>426</v>
      </c>
      <c r="W11" s="18">
        <f t="shared" si="4"/>
        <v>0.50178215994836972</v>
      </c>
      <c r="X11" s="18">
        <f t="shared" si="19"/>
        <v>0.54861878662666752</v>
      </c>
      <c r="Y11" s="18">
        <f t="shared" si="20"/>
        <v>1.1406062304931168</v>
      </c>
      <c r="Z11" s="18">
        <f t="shared" si="21"/>
        <v>1.6892250171197842</v>
      </c>
      <c r="AA11" s="18">
        <f t="shared" si="22"/>
        <v>0.52426985400811188</v>
      </c>
      <c r="AB11" s="18">
        <f t="shared" si="23"/>
        <v>0.16688027755891466</v>
      </c>
      <c r="AC11" s="18">
        <f t="shared" si="24"/>
        <v>0.83311972244108534</v>
      </c>
      <c r="AD11" s="18">
        <f t="shared" si="5"/>
        <v>512</v>
      </c>
      <c r="AE11" s="18">
        <f t="shared" si="25"/>
        <v>426.5572978898357</v>
      </c>
      <c r="AO11" s="13">
        <f t="shared" si="26"/>
        <v>6</v>
      </c>
      <c r="AP11" s="7">
        <f t="shared" si="27"/>
        <v>0.09</v>
      </c>
      <c r="AQ11" s="7">
        <f t="shared" si="32"/>
        <v>0.3</v>
      </c>
      <c r="AS11" s="19"/>
      <c r="AT11" s="19"/>
      <c r="AU11" s="19"/>
    </row>
    <row r="12" spans="1:47">
      <c r="A12" s="13">
        <v>11</v>
      </c>
      <c r="B12" s="20">
        <f t="shared" si="28"/>
        <v>98.25</v>
      </c>
      <c r="C12" s="21">
        <f t="shared" si="29"/>
        <v>98.75</v>
      </c>
      <c r="D12" s="22">
        <f t="shared" si="30"/>
        <v>28.25</v>
      </c>
      <c r="E12" s="23">
        <f t="shared" si="31"/>
        <v>28.75</v>
      </c>
      <c r="F12" s="14">
        <f t="shared" si="6"/>
        <v>1582</v>
      </c>
      <c r="G12" s="15">
        <f t="shared" si="7"/>
        <v>1585</v>
      </c>
      <c r="H12" s="16">
        <f t="shared" si="8"/>
        <v>853</v>
      </c>
      <c r="I12" s="13">
        <f t="shared" si="9"/>
        <v>856</v>
      </c>
      <c r="J12" s="17">
        <f t="shared" si="0"/>
        <v>1582</v>
      </c>
      <c r="K12" s="17">
        <f t="shared" si="10"/>
        <v>856</v>
      </c>
      <c r="L12" s="17">
        <f t="shared" si="1"/>
        <v>0.49305551368839806</v>
      </c>
      <c r="M12" s="17">
        <f t="shared" si="11"/>
        <v>0.53731938213940633</v>
      </c>
      <c r="N12" s="17">
        <f t="shared" si="12"/>
        <v>1.1352145693315752</v>
      </c>
      <c r="O12" s="17">
        <f t="shared" si="13"/>
        <v>1.6725339514709816</v>
      </c>
      <c r="P12" s="17">
        <f t="shared" si="14"/>
        <v>0.51433981264738049</v>
      </c>
      <c r="Q12" s="17">
        <f t="shared" si="15"/>
        <v>0.16371944722357989</v>
      </c>
      <c r="R12" s="17">
        <f t="shared" si="16"/>
        <v>0.83628055277642011</v>
      </c>
      <c r="S12" s="17">
        <f t="shared" si="2"/>
        <v>1024</v>
      </c>
      <c r="T12" s="17">
        <f t="shared" si="17"/>
        <v>856.35128604305419</v>
      </c>
      <c r="U12" s="18">
        <f t="shared" si="3"/>
        <v>1585</v>
      </c>
      <c r="V12" s="18">
        <f t="shared" si="18"/>
        <v>853</v>
      </c>
      <c r="W12" s="18">
        <f t="shared" si="4"/>
        <v>0.50178215994836972</v>
      </c>
      <c r="X12" s="18">
        <f t="shared" si="19"/>
        <v>0.54861878662666752</v>
      </c>
      <c r="Y12" s="18">
        <f t="shared" si="20"/>
        <v>1.1406062304931168</v>
      </c>
      <c r="Z12" s="18">
        <f t="shared" si="21"/>
        <v>1.6892250171197842</v>
      </c>
      <c r="AA12" s="18">
        <f t="shared" si="22"/>
        <v>0.52426985400811188</v>
      </c>
      <c r="AB12" s="18">
        <f t="shared" si="23"/>
        <v>0.16688027755891466</v>
      </c>
      <c r="AC12" s="18">
        <f t="shared" si="24"/>
        <v>0.83311972244108534</v>
      </c>
      <c r="AD12" s="18">
        <f t="shared" si="5"/>
        <v>1024</v>
      </c>
      <c r="AE12" s="18">
        <f t="shared" si="25"/>
        <v>853.11459577967139</v>
      </c>
      <c r="AO12" s="13">
        <f t="shared" si="26"/>
        <v>16</v>
      </c>
      <c r="AP12" s="7">
        <f t="shared" si="27"/>
        <v>0.23</v>
      </c>
      <c r="AQ12" s="7">
        <f t="shared" si="32"/>
        <v>0.53</v>
      </c>
      <c r="AS12" s="19"/>
      <c r="AT12" s="19"/>
      <c r="AU12" s="19"/>
    </row>
    <row r="13" spans="1:47">
      <c r="A13" s="13">
        <v>12</v>
      </c>
      <c r="B13" s="20">
        <f t="shared" si="28"/>
        <v>98.25</v>
      </c>
      <c r="C13" s="21">
        <f t="shared" si="29"/>
        <v>98.75</v>
      </c>
      <c r="D13" s="22">
        <f t="shared" si="30"/>
        <v>28.25</v>
      </c>
      <c r="E13" s="23">
        <f t="shared" si="31"/>
        <v>28.75</v>
      </c>
      <c r="F13" s="14">
        <f t="shared" si="6"/>
        <v>3165</v>
      </c>
      <c r="G13" s="15">
        <f t="shared" si="7"/>
        <v>3171</v>
      </c>
      <c r="H13" s="16">
        <f t="shared" si="8"/>
        <v>1706</v>
      </c>
      <c r="I13" s="13">
        <f t="shared" si="9"/>
        <v>1712</v>
      </c>
      <c r="J13" s="17">
        <f t="shared" si="0"/>
        <v>3165</v>
      </c>
      <c r="K13" s="17">
        <f t="shared" si="10"/>
        <v>1712</v>
      </c>
      <c r="L13" s="17">
        <f t="shared" si="1"/>
        <v>0.49305551368839806</v>
      </c>
      <c r="M13" s="17">
        <f t="shared" si="11"/>
        <v>0.53731938213940633</v>
      </c>
      <c r="N13" s="17">
        <f t="shared" si="12"/>
        <v>1.1352145693315752</v>
      </c>
      <c r="O13" s="17">
        <f t="shared" si="13"/>
        <v>1.6725339514709816</v>
      </c>
      <c r="P13" s="17">
        <f t="shared" si="14"/>
        <v>0.51433981264738049</v>
      </c>
      <c r="Q13" s="17">
        <f t="shared" si="15"/>
        <v>0.16371944722357989</v>
      </c>
      <c r="R13" s="17">
        <f t="shared" si="16"/>
        <v>0.83628055277642011</v>
      </c>
      <c r="S13" s="17">
        <f t="shared" si="2"/>
        <v>2048</v>
      </c>
      <c r="T13" s="17">
        <f t="shared" si="17"/>
        <v>1712.7025720861084</v>
      </c>
      <c r="U13" s="18">
        <f t="shared" si="3"/>
        <v>3171</v>
      </c>
      <c r="V13" s="18">
        <f t="shared" si="18"/>
        <v>1706</v>
      </c>
      <c r="W13" s="18">
        <f t="shared" si="4"/>
        <v>0.50178215994836972</v>
      </c>
      <c r="X13" s="18">
        <f t="shared" si="19"/>
        <v>0.54861878662666752</v>
      </c>
      <c r="Y13" s="18">
        <f t="shared" si="20"/>
        <v>1.1406062304931168</v>
      </c>
      <c r="Z13" s="18">
        <f t="shared" si="21"/>
        <v>1.6892250171197842</v>
      </c>
      <c r="AA13" s="18">
        <f t="shared" si="22"/>
        <v>0.52426985400811188</v>
      </c>
      <c r="AB13" s="18">
        <f t="shared" si="23"/>
        <v>0.16688027755891466</v>
      </c>
      <c r="AC13" s="18">
        <f t="shared" si="24"/>
        <v>0.83311972244108534</v>
      </c>
      <c r="AD13" s="18">
        <f t="shared" si="5"/>
        <v>2048</v>
      </c>
      <c r="AE13" s="18">
        <f t="shared" si="25"/>
        <v>1706.2291915593428</v>
      </c>
      <c r="AO13" s="13">
        <f t="shared" si="26"/>
        <v>49</v>
      </c>
      <c r="AP13" s="7">
        <f t="shared" si="27"/>
        <v>0.72</v>
      </c>
      <c r="AQ13" s="7">
        <f t="shared" si="32"/>
        <v>1.25</v>
      </c>
      <c r="AS13" s="19"/>
      <c r="AT13" s="19"/>
      <c r="AU13" s="19"/>
    </row>
    <row r="14" spans="1:47">
      <c r="A14" s="13">
        <v>13</v>
      </c>
      <c r="B14" s="20">
        <f t="shared" si="28"/>
        <v>98.25</v>
      </c>
      <c r="C14" s="21">
        <f t="shared" si="29"/>
        <v>98.75</v>
      </c>
      <c r="D14" s="22">
        <f t="shared" si="30"/>
        <v>28.25</v>
      </c>
      <c r="E14" s="23">
        <f t="shared" si="31"/>
        <v>28.75</v>
      </c>
      <c r="F14" s="14">
        <f t="shared" si="6"/>
        <v>6331</v>
      </c>
      <c r="G14" s="15">
        <f t="shared" si="7"/>
        <v>6343</v>
      </c>
      <c r="H14" s="16">
        <f t="shared" si="8"/>
        <v>3412</v>
      </c>
      <c r="I14" s="13">
        <f t="shared" si="9"/>
        <v>3425</v>
      </c>
      <c r="J14" s="17">
        <f t="shared" si="0"/>
        <v>6331</v>
      </c>
      <c r="K14" s="17">
        <f t="shared" si="10"/>
        <v>3425</v>
      </c>
      <c r="L14" s="17">
        <f t="shared" si="1"/>
        <v>0.49305551368839806</v>
      </c>
      <c r="M14" s="17">
        <f t="shared" si="11"/>
        <v>0.53731938213940633</v>
      </c>
      <c r="N14" s="17">
        <f t="shared" si="12"/>
        <v>1.1352145693315752</v>
      </c>
      <c r="O14" s="17">
        <f t="shared" si="13"/>
        <v>1.6725339514709816</v>
      </c>
      <c r="P14" s="17">
        <f t="shared" si="14"/>
        <v>0.51433981264738049</v>
      </c>
      <c r="Q14" s="17">
        <f t="shared" si="15"/>
        <v>0.16371944722357989</v>
      </c>
      <c r="R14" s="17">
        <f t="shared" si="16"/>
        <v>0.83628055277642011</v>
      </c>
      <c r="S14" s="17">
        <f t="shared" si="2"/>
        <v>4096</v>
      </c>
      <c r="T14" s="17">
        <f t="shared" si="17"/>
        <v>3425.4051441722168</v>
      </c>
      <c r="U14" s="18">
        <f t="shared" si="3"/>
        <v>6343</v>
      </c>
      <c r="V14" s="18">
        <f t="shared" si="18"/>
        <v>3412</v>
      </c>
      <c r="W14" s="18">
        <f t="shared" si="4"/>
        <v>0.50178215994836972</v>
      </c>
      <c r="X14" s="18">
        <f t="shared" si="19"/>
        <v>0.54861878662666752</v>
      </c>
      <c r="Y14" s="18">
        <f t="shared" si="20"/>
        <v>1.1406062304931168</v>
      </c>
      <c r="Z14" s="18">
        <f t="shared" si="21"/>
        <v>1.6892250171197842</v>
      </c>
      <c r="AA14" s="18">
        <f t="shared" si="22"/>
        <v>0.52426985400811188</v>
      </c>
      <c r="AB14" s="18">
        <f t="shared" si="23"/>
        <v>0.16688027755891466</v>
      </c>
      <c r="AC14" s="18">
        <f t="shared" si="24"/>
        <v>0.83311972244108534</v>
      </c>
      <c r="AD14" s="18">
        <f t="shared" si="5"/>
        <v>4096</v>
      </c>
      <c r="AE14" s="18">
        <f t="shared" si="25"/>
        <v>3412.4583831186856</v>
      </c>
      <c r="AO14" s="13">
        <f t="shared" si="26"/>
        <v>182</v>
      </c>
      <c r="AP14" s="7">
        <f t="shared" si="27"/>
        <v>2.67</v>
      </c>
      <c r="AQ14" s="7">
        <f t="shared" si="32"/>
        <v>3.92</v>
      </c>
      <c r="AS14" s="19"/>
      <c r="AT14" s="19"/>
      <c r="AU14" s="19"/>
    </row>
    <row r="15" spans="1:47">
      <c r="A15" s="13">
        <v>14</v>
      </c>
      <c r="B15" s="20">
        <f t="shared" si="28"/>
        <v>98.25</v>
      </c>
      <c r="C15" s="21">
        <f t="shared" si="29"/>
        <v>98.75</v>
      </c>
      <c r="D15" s="22">
        <f t="shared" si="30"/>
        <v>28.25</v>
      </c>
      <c r="E15" s="23">
        <f t="shared" si="31"/>
        <v>28.75</v>
      </c>
      <c r="F15" s="14">
        <f t="shared" si="6"/>
        <v>12663</v>
      </c>
      <c r="G15" s="15">
        <f t="shared" si="7"/>
        <v>12686</v>
      </c>
      <c r="H15" s="16">
        <f t="shared" si="8"/>
        <v>6824</v>
      </c>
      <c r="I15" s="13">
        <f t="shared" si="9"/>
        <v>6850</v>
      </c>
      <c r="J15" s="17">
        <f t="shared" si="0"/>
        <v>12663</v>
      </c>
      <c r="K15" s="17">
        <f t="shared" si="10"/>
        <v>6850</v>
      </c>
      <c r="L15" s="17">
        <f t="shared" si="1"/>
        <v>0.49305551368839806</v>
      </c>
      <c r="M15" s="17">
        <f t="shared" si="11"/>
        <v>0.53731938213940633</v>
      </c>
      <c r="N15" s="17">
        <f t="shared" si="12"/>
        <v>1.1352145693315752</v>
      </c>
      <c r="O15" s="17">
        <f t="shared" si="13"/>
        <v>1.6725339514709816</v>
      </c>
      <c r="P15" s="17">
        <f t="shared" si="14"/>
        <v>0.51433981264738049</v>
      </c>
      <c r="Q15" s="17">
        <f t="shared" si="15"/>
        <v>0.16371944722357989</v>
      </c>
      <c r="R15" s="17">
        <f t="shared" si="16"/>
        <v>0.83628055277642011</v>
      </c>
      <c r="S15" s="17">
        <f t="shared" si="2"/>
        <v>8192</v>
      </c>
      <c r="T15" s="17">
        <f t="shared" si="17"/>
        <v>6850.8102883444335</v>
      </c>
      <c r="U15" s="18">
        <f t="shared" si="3"/>
        <v>12686</v>
      </c>
      <c r="V15" s="18">
        <f t="shared" si="18"/>
        <v>6824</v>
      </c>
      <c r="W15" s="18">
        <f t="shared" si="4"/>
        <v>0.50178215994836972</v>
      </c>
      <c r="X15" s="18">
        <f t="shared" si="19"/>
        <v>0.54861878662666752</v>
      </c>
      <c r="Y15" s="18">
        <f t="shared" si="20"/>
        <v>1.1406062304931168</v>
      </c>
      <c r="Z15" s="18">
        <f t="shared" si="21"/>
        <v>1.6892250171197842</v>
      </c>
      <c r="AA15" s="18">
        <f t="shared" si="22"/>
        <v>0.52426985400811188</v>
      </c>
      <c r="AB15" s="18">
        <f t="shared" si="23"/>
        <v>0.16688027755891466</v>
      </c>
      <c r="AC15" s="18">
        <f t="shared" si="24"/>
        <v>0.83311972244108534</v>
      </c>
      <c r="AD15" s="18">
        <f t="shared" si="5"/>
        <v>8192</v>
      </c>
      <c r="AE15" s="18">
        <f t="shared" si="25"/>
        <v>6824.9167662373711</v>
      </c>
      <c r="AO15" s="13">
        <f t="shared" si="26"/>
        <v>648</v>
      </c>
      <c r="AP15" s="7">
        <f t="shared" si="27"/>
        <v>9.49</v>
      </c>
      <c r="AQ15" s="7">
        <f t="shared" si="32"/>
        <v>13.41</v>
      </c>
    </row>
    <row r="16" spans="1:47">
      <c r="A16" s="13">
        <v>15</v>
      </c>
      <c r="B16" s="20">
        <f t="shared" si="28"/>
        <v>98.25</v>
      </c>
      <c r="C16" s="21">
        <f t="shared" si="29"/>
        <v>98.75</v>
      </c>
      <c r="D16" s="22">
        <f t="shared" si="30"/>
        <v>28.25</v>
      </c>
      <c r="E16" s="23">
        <f t="shared" si="31"/>
        <v>28.75</v>
      </c>
      <c r="F16" s="14">
        <f t="shared" si="6"/>
        <v>25326</v>
      </c>
      <c r="G16" s="15">
        <f t="shared" si="7"/>
        <v>25372</v>
      </c>
      <c r="H16" s="16">
        <f t="shared" si="8"/>
        <v>13649</v>
      </c>
      <c r="I16" s="13">
        <f t="shared" si="9"/>
        <v>13701</v>
      </c>
      <c r="J16" s="17">
        <f t="shared" si="0"/>
        <v>25326</v>
      </c>
      <c r="K16" s="17">
        <f t="shared" si="10"/>
        <v>13701</v>
      </c>
      <c r="L16" s="17">
        <f t="shared" si="1"/>
        <v>0.49305551368839806</v>
      </c>
      <c r="M16" s="17">
        <f t="shared" si="11"/>
        <v>0.53731938213940633</v>
      </c>
      <c r="N16" s="17">
        <f t="shared" si="12"/>
        <v>1.1352145693315752</v>
      </c>
      <c r="O16" s="17">
        <f t="shared" si="13"/>
        <v>1.6725339514709816</v>
      </c>
      <c r="P16" s="17">
        <f t="shared" si="14"/>
        <v>0.51433981264738049</v>
      </c>
      <c r="Q16" s="17">
        <f t="shared" si="15"/>
        <v>0.16371944722357989</v>
      </c>
      <c r="R16" s="17">
        <f t="shared" si="16"/>
        <v>0.83628055277642011</v>
      </c>
      <c r="S16" s="17">
        <f t="shared" si="2"/>
        <v>16384</v>
      </c>
      <c r="T16" s="17">
        <f t="shared" si="17"/>
        <v>13701.620576688867</v>
      </c>
      <c r="U16" s="18">
        <f t="shared" si="3"/>
        <v>25372</v>
      </c>
      <c r="V16" s="18">
        <f t="shared" si="18"/>
        <v>13649</v>
      </c>
      <c r="W16" s="18">
        <f t="shared" si="4"/>
        <v>0.50178215994836972</v>
      </c>
      <c r="X16" s="18">
        <f t="shared" si="19"/>
        <v>0.54861878662666752</v>
      </c>
      <c r="Y16" s="18">
        <f t="shared" si="20"/>
        <v>1.1406062304931168</v>
      </c>
      <c r="Z16" s="18">
        <f t="shared" si="21"/>
        <v>1.6892250171197842</v>
      </c>
      <c r="AA16" s="18">
        <f t="shared" si="22"/>
        <v>0.52426985400811188</v>
      </c>
      <c r="AB16" s="18">
        <f t="shared" si="23"/>
        <v>0.16688027755891466</v>
      </c>
      <c r="AC16" s="18">
        <f t="shared" si="24"/>
        <v>0.83311972244108534</v>
      </c>
      <c r="AD16" s="18">
        <f t="shared" si="5"/>
        <v>16384</v>
      </c>
      <c r="AE16" s="18">
        <f t="shared" si="25"/>
        <v>13649.833532474742</v>
      </c>
      <c r="AO16" s="13">
        <f t="shared" si="26"/>
        <v>2491</v>
      </c>
      <c r="AP16" s="7">
        <f t="shared" si="27"/>
        <v>36.49</v>
      </c>
      <c r="AQ16" s="7">
        <f t="shared" si="32"/>
        <v>49.900000000000006</v>
      </c>
      <c r="AS16" s="24" t="s">
        <v>41</v>
      </c>
      <c r="AT16" s="25"/>
    </row>
    <row r="17" spans="1:47">
      <c r="A17" s="13">
        <v>16</v>
      </c>
      <c r="B17" s="20">
        <f t="shared" si="28"/>
        <v>98.25</v>
      </c>
      <c r="C17" s="21">
        <f t="shared" si="29"/>
        <v>98.75</v>
      </c>
      <c r="D17" s="22">
        <f t="shared" si="30"/>
        <v>28.25</v>
      </c>
      <c r="E17" s="23">
        <f t="shared" si="31"/>
        <v>28.75</v>
      </c>
      <c r="F17" s="14">
        <f t="shared" si="6"/>
        <v>50653</v>
      </c>
      <c r="G17" s="15">
        <f t="shared" si="7"/>
        <v>50744</v>
      </c>
      <c r="H17" s="16">
        <f t="shared" si="8"/>
        <v>27299</v>
      </c>
      <c r="I17" s="13">
        <f t="shared" si="9"/>
        <v>27403</v>
      </c>
      <c r="J17" s="17">
        <f t="shared" si="0"/>
        <v>50653</v>
      </c>
      <c r="K17" s="17">
        <f t="shared" si="10"/>
        <v>27403</v>
      </c>
      <c r="L17" s="17">
        <f t="shared" si="1"/>
        <v>0.49305551368839806</v>
      </c>
      <c r="M17" s="17">
        <f t="shared" si="11"/>
        <v>0.53731938213940633</v>
      </c>
      <c r="N17" s="17">
        <f t="shared" si="12"/>
        <v>1.1352145693315752</v>
      </c>
      <c r="O17" s="17">
        <f t="shared" si="13"/>
        <v>1.6725339514709816</v>
      </c>
      <c r="P17" s="17">
        <f t="shared" si="14"/>
        <v>0.51433981264738049</v>
      </c>
      <c r="Q17" s="17">
        <f t="shared" si="15"/>
        <v>0.16371944722357989</v>
      </c>
      <c r="R17" s="17">
        <f t="shared" si="16"/>
        <v>0.83628055277642011</v>
      </c>
      <c r="S17" s="17">
        <f t="shared" si="2"/>
        <v>32768</v>
      </c>
      <c r="T17" s="17">
        <f t="shared" si="17"/>
        <v>27403.241153377734</v>
      </c>
      <c r="U17" s="18">
        <f t="shared" si="3"/>
        <v>50744</v>
      </c>
      <c r="V17" s="18">
        <f t="shared" si="18"/>
        <v>27299</v>
      </c>
      <c r="W17" s="18">
        <f t="shared" si="4"/>
        <v>0.50178215994836972</v>
      </c>
      <c r="X17" s="18">
        <f t="shared" si="19"/>
        <v>0.54861878662666752</v>
      </c>
      <c r="Y17" s="18">
        <f t="shared" si="20"/>
        <v>1.1406062304931168</v>
      </c>
      <c r="Z17" s="18">
        <f t="shared" si="21"/>
        <v>1.6892250171197842</v>
      </c>
      <c r="AA17" s="18">
        <f t="shared" si="22"/>
        <v>0.52426985400811188</v>
      </c>
      <c r="AB17" s="18">
        <f t="shared" si="23"/>
        <v>0.16688027755891466</v>
      </c>
      <c r="AC17" s="18">
        <f t="shared" si="24"/>
        <v>0.83311972244108534</v>
      </c>
      <c r="AD17" s="18">
        <f t="shared" si="5"/>
        <v>32768</v>
      </c>
      <c r="AE17" s="18">
        <f t="shared" si="25"/>
        <v>27299.667064949484</v>
      </c>
      <c r="AO17" s="13">
        <f t="shared" si="26"/>
        <v>9660</v>
      </c>
      <c r="AP17" s="7">
        <f t="shared" si="27"/>
        <v>141.5</v>
      </c>
      <c r="AQ17" s="7">
        <f t="shared" si="32"/>
        <v>191.4</v>
      </c>
      <c r="AS17" s="26" t="s">
        <v>21</v>
      </c>
      <c r="AU17" s="27" t="s">
        <v>37</v>
      </c>
    </row>
    <row r="18" spans="1:47">
      <c r="A18" s="13">
        <v>17</v>
      </c>
      <c r="B18" s="20">
        <f t="shared" si="28"/>
        <v>98.25</v>
      </c>
      <c r="C18" s="21">
        <f t="shared" si="29"/>
        <v>98.75</v>
      </c>
      <c r="D18" s="22">
        <f t="shared" si="30"/>
        <v>28.25</v>
      </c>
      <c r="E18" s="23">
        <f t="shared" si="31"/>
        <v>28.75</v>
      </c>
      <c r="F18" s="14">
        <f t="shared" si="6"/>
        <v>101307</v>
      </c>
      <c r="G18" s="15">
        <f t="shared" si="7"/>
        <v>101489</v>
      </c>
      <c r="H18" s="16">
        <f t="shared" si="8"/>
        <v>54599</v>
      </c>
      <c r="I18" s="13">
        <f t="shared" si="9"/>
        <v>54806</v>
      </c>
      <c r="J18" s="17">
        <f t="shared" si="0"/>
        <v>101307</v>
      </c>
      <c r="K18" s="17">
        <f t="shared" si="10"/>
        <v>54806</v>
      </c>
      <c r="L18" s="17">
        <f t="shared" si="1"/>
        <v>0.49305551368839806</v>
      </c>
      <c r="M18" s="17">
        <f t="shared" si="11"/>
        <v>0.53731938213940633</v>
      </c>
      <c r="N18" s="17">
        <f t="shared" si="12"/>
        <v>1.1352145693315752</v>
      </c>
      <c r="O18" s="17">
        <f t="shared" si="13"/>
        <v>1.6725339514709816</v>
      </c>
      <c r="P18" s="17">
        <f t="shared" si="14"/>
        <v>0.51433981264738049</v>
      </c>
      <c r="Q18" s="17">
        <f t="shared" si="15"/>
        <v>0.16371944722357989</v>
      </c>
      <c r="R18" s="17">
        <f t="shared" si="16"/>
        <v>0.83628055277642011</v>
      </c>
      <c r="S18" s="17">
        <f t="shared" si="2"/>
        <v>65536</v>
      </c>
      <c r="T18" s="17">
        <f t="shared" si="17"/>
        <v>54806.482306755468</v>
      </c>
      <c r="U18" s="18">
        <f t="shared" si="3"/>
        <v>101489</v>
      </c>
      <c r="V18" s="18">
        <f t="shared" si="18"/>
        <v>54599</v>
      </c>
      <c r="W18" s="18">
        <f t="shared" si="4"/>
        <v>0.50178215994836972</v>
      </c>
      <c r="X18" s="18">
        <f t="shared" si="19"/>
        <v>0.54861878662666752</v>
      </c>
      <c r="Y18" s="18">
        <f t="shared" si="20"/>
        <v>1.1406062304931168</v>
      </c>
      <c r="Z18" s="18">
        <f t="shared" si="21"/>
        <v>1.6892250171197842</v>
      </c>
      <c r="AA18" s="18">
        <f t="shared" si="22"/>
        <v>0.52426985400811188</v>
      </c>
      <c r="AB18" s="18">
        <f t="shared" si="23"/>
        <v>0.16688027755891466</v>
      </c>
      <c r="AC18" s="18">
        <f t="shared" si="24"/>
        <v>0.83311972244108534</v>
      </c>
      <c r="AD18" s="18">
        <f t="shared" si="5"/>
        <v>65536</v>
      </c>
      <c r="AE18" s="18">
        <f t="shared" si="25"/>
        <v>54599.334129898969</v>
      </c>
      <c r="AO18" s="13">
        <f t="shared" si="26"/>
        <v>38064</v>
      </c>
      <c r="AP18" s="7">
        <f t="shared" si="27"/>
        <v>557.58000000000004</v>
      </c>
      <c r="AQ18" s="8">
        <f t="shared" si="32"/>
        <v>748.98</v>
      </c>
      <c r="AS18" s="26" t="s">
        <v>38</v>
      </c>
      <c r="AU18" s="27" t="s">
        <v>50</v>
      </c>
    </row>
    <row r="19" spans="1:47">
      <c r="A19" s="13">
        <v>18</v>
      </c>
      <c r="B19" s="20">
        <f t="shared" si="28"/>
        <v>98.25</v>
      </c>
      <c r="C19" s="21">
        <f t="shared" si="29"/>
        <v>98.75</v>
      </c>
      <c r="D19" s="22">
        <f t="shared" si="30"/>
        <v>28.25</v>
      </c>
      <c r="E19" s="23">
        <f t="shared" si="31"/>
        <v>28.75</v>
      </c>
      <c r="F19" s="14">
        <f t="shared" si="6"/>
        <v>202615</v>
      </c>
      <c r="G19" s="15">
        <f t="shared" si="7"/>
        <v>202979</v>
      </c>
      <c r="H19" s="16">
        <f t="shared" si="8"/>
        <v>109198</v>
      </c>
      <c r="I19" s="13">
        <f t="shared" si="9"/>
        <v>109612</v>
      </c>
      <c r="J19" s="17">
        <f t="shared" si="0"/>
        <v>202615</v>
      </c>
      <c r="K19" s="17">
        <f t="shared" si="10"/>
        <v>109612</v>
      </c>
      <c r="L19" s="17">
        <f t="shared" si="1"/>
        <v>0.49305551368839806</v>
      </c>
      <c r="M19" s="17">
        <f t="shared" si="11"/>
        <v>0.53731938213940633</v>
      </c>
      <c r="N19" s="17">
        <f t="shared" si="12"/>
        <v>1.1352145693315752</v>
      </c>
      <c r="O19" s="17">
        <f t="shared" si="13"/>
        <v>1.6725339514709816</v>
      </c>
      <c r="P19" s="17">
        <f t="shared" si="14"/>
        <v>0.51433981264738049</v>
      </c>
      <c r="Q19" s="17">
        <f t="shared" si="15"/>
        <v>0.16371944722357989</v>
      </c>
      <c r="R19" s="17">
        <f t="shared" si="16"/>
        <v>0.83628055277642011</v>
      </c>
      <c r="S19" s="17">
        <f t="shared" si="2"/>
        <v>131072</v>
      </c>
      <c r="T19" s="17">
        <f t="shared" si="17"/>
        <v>109612.96461351094</v>
      </c>
      <c r="U19" s="18">
        <f t="shared" si="3"/>
        <v>202979</v>
      </c>
      <c r="V19" s="18">
        <f t="shared" si="18"/>
        <v>109198</v>
      </c>
      <c r="W19" s="18">
        <f t="shared" si="4"/>
        <v>0.50178215994836972</v>
      </c>
      <c r="X19" s="18">
        <f t="shared" si="19"/>
        <v>0.54861878662666752</v>
      </c>
      <c r="Y19" s="18">
        <f t="shared" si="20"/>
        <v>1.1406062304931168</v>
      </c>
      <c r="Z19" s="18">
        <f t="shared" si="21"/>
        <v>1.6892250171197842</v>
      </c>
      <c r="AA19" s="18">
        <f t="shared" si="22"/>
        <v>0.52426985400811188</v>
      </c>
      <c r="AB19" s="18">
        <f t="shared" si="23"/>
        <v>0.16688027755891466</v>
      </c>
      <c r="AC19" s="18">
        <f t="shared" si="24"/>
        <v>0.83311972244108534</v>
      </c>
      <c r="AD19" s="18">
        <f t="shared" si="5"/>
        <v>131072</v>
      </c>
      <c r="AE19" s="18">
        <f t="shared" si="25"/>
        <v>109198.66825979794</v>
      </c>
      <c r="AO19" s="13">
        <f t="shared" si="26"/>
        <v>151475</v>
      </c>
      <c r="AP19" s="7">
        <f t="shared" si="27"/>
        <v>2218.87</v>
      </c>
      <c r="AQ19" s="7">
        <f t="shared" si="32"/>
        <v>2967.85</v>
      </c>
      <c r="AS19" s="26" t="s">
        <v>39</v>
      </c>
      <c r="AU19" s="27" t="s">
        <v>40</v>
      </c>
    </row>
    <row r="20" spans="1:47">
      <c r="A20" s="13">
        <v>19</v>
      </c>
      <c r="B20" s="20">
        <f t="shared" si="28"/>
        <v>98.25</v>
      </c>
      <c r="C20" s="21">
        <f t="shared" si="29"/>
        <v>98.75</v>
      </c>
      <c r="D20" s="22">
        <f t="shared" si="30"/>
        <v>28.25</v>
      </c>
      <c r="E20" s="23">
        <f t="shared" si="31"/>
        <v>28.75</v>
      </c>
      <c r="F20" s="14">
        <f t="shared" si="6"/>
        <v>405230</v>
      </c>
      <c r="G20" s="15">
        <f t="shared" si="7"/>
        <v>405959</v>
      </c>
      <c r="H20" s="16">
        <f t="shared" si="8"/>
        <v>218397</v>
      </c>
      <c r="I20" s="13">
        <f t="shared" si="9"/>
        <v>219225</v>
      </c>
      <c r="J20" s="17">
        <f t="shared" si="0"/>
        <v>405230</v>
      </c>
      <c r="K20" s="17">
        <f t="shared" si="10"/>
        <v>219225</v>
      </c>
      <c r="L20" s="17">
        <f t="shared" si="1"/>
        <v>0.49305551368839806</v>
      </c>
      <c r="M20" s="17">
        <f t="shared" si="11"/>
        <v>0.53731938213940633</v>
      </c>
      <c r="N20" s="17">
        <f t="shared" si="12"/>
        <v>1.1352145693315752</v>
      </c>
      <c r="O20" s="17">
        <f t="shared" si="13"/>
        <v>1.6725339514709816</v>
      </c>
      <c r="P20" s="17">
        <f t="shared" si="14"/>
        <v>0.51433981264738049</v>
      </c>
      <c r="Q20" s="17">
        <f t="shared" si="15"/>
        <v>0.16371944722357989</v>
      </c>
      <c r="R20" s="17">
        <f t="shared" si="16"/>
        <v>0.83628055277642011</v>
      </c>
      <c r="S20" s="17">
        <f t="shared" si="2"/>
        <v>262144</v>
      </c>
      <c r="T20" s="17">
        <f t="shared" si="17"/>
        <v>219225.92922702187</v>
      </c>
      <c r="U20" s="18">
        <f t="shared" si="3"/>
        <v>405959</v>
      </c>
      <c r="V20" s="18">
        <f t="shared" si="18"/>
        <v>218397</v>
      </c>
      <c r="W20" s="18">
        <f t="shared" si="4"/>
        <v>0.50178215994836972</v>
      </c>
      <c r="X20" s="18">
        <f t="shared" si="19"/>
        <v>0.54861878662666752</v>
      </c>
      <c r="Y20" s="18">
        <f t="shared" si="20"/>
        <v>1.1406062304931168</v>
      </c>
      <c r="Z20" s="18">
        <f t="shared" si="21"/>
        <v>1.6892250171197842</v>
      </c>
      <c r="AA20" s="18">
        <f t="shared" si="22"/>
        <v>0.52426985400811188</v>
      </c>
      <c r="AB20" s="18">
        <f t="shared" si="23"/>
        <v>0.16688027755891466</v>
      </c>
      <c r="AC20" s="18">
        <f t="shared" si="24"/>
        <v>0.83311972244108534</v>
      </c>
      <c r="AD20" s="18">
        <f t="shared" si="5"/>
        <v>262144</v>
      </c>
      <c r="AE20" s="18">
        <f t="shared" si="25"/>
        <v>218397.33651959588</v>
      </c>
      <c r="AO20" s="13">
        <f t="shared" si="26"/>
        <v>605170</v>
      </c>
      <c r="AP20" s="7">
        <f t="shared" si="27"/>
        <v>8864.7900000000009</v>
      </c>
      <c r="AQ20" s="7">
        <f t="shared" si="32"/>
        <v>11832.640000000001</v>
      </c>
      <c r="AS20" s="26" t="s">
        <v>42</v>
      </c>
    </row>
    <row r="21" spans="1:47">
      <c r="A21" s="13">
        <v>20</v>
      </c>
      <c r="B21" s="20">
        <f t="shared" si="28"/>
        <v>98.25</v>
      </c>
      <c r="C21" s="21">
        <f t="shared" si="29"/>
        <v>98.75</v>
      </c>
      <c r="D21" s="22">
        <f t="shared" si="30"/>
        <v>28.25</v>
      </c>
      <c r="E21" s="23">
        <f t="shared" si="31"/>
        <v>28.75</v>
      </c>
      <c r="F21" s="14">
        <f t="shared" si="6"/>
        <v>810461</v>
      </c>
      <c r="G21" s="15">
        <f t="shared" si="7"/>
        <v>811918</v>
      </c>
      <c r="H21" s="16">
        <f t="shared" si="8"/>
        <v>436794</v>
      </c>
      <c r="I21" s="13">
        <f t="shared" si="9"/>
        <v>438451</v>
      </c>
      <c r="J21" s="17">
        <f t="shared" si="0"/>
        <v>810461</v>
      </c>
      <c r="K21" s="17">
        <f t="shared" si="10"/>
        <v>438451</v>
      </c>
      <c r="L21" s="17">
        <f t="shared" si="1"/>
        <v>0.49305551368839806</v>
      </c>
      <c r="M21" s="17">
        <f t="shared" si="11"/>
        <v>0.53731938213940633</v>
      </c>
      <c r="N21" s="17">
        <f t="shared" si="12"/>
        <v>1.1352145693315752</v>
      </c>
      <c r="O21" s="17">
        <f t="shared" si="13"/>
        <v>1.6725339514709816</v>
      </c>
      <c r="P21" s="17">
        <f t="shared" si="14"/>
        <v>0.51433981264738049</v>
      </c>
      <c r="Q21" s="17">
        <f t="shared" si="15"/>
        <v>0.16371944722357989</v>
      </c>
      <c r="R21" s="17">
        <f t="shared" si="16"/>
        <v>0.83628055277642011</v>
      </c>
      <c r="S21" s="17">
        <f t="shared" si="2"/>
        <v>524288</v>
      </c>
      <c r="T21" s="17">
        <f t="shared" si="17"/>
        <v>438451.85845404374</v>
      </c>
      <c r="U21" s="18">
        <f t="shared" si="3"/>
        <v>811918</v>
      </c>
      <c r="V21" s="18">
        <f t="shared" si="18"/>
        <v>436794</v>
      </c>
      <c r="W21" s="18">
        <f t="shared" si="4"/>
        <v>0.50178215994836972</v>
      </c>
      <c r="X21" s="18">
        <f t="shared" si="19"/>
        <v>0.54861878662666752</v>
      </c>
      <c r="Y21" s="18">
        <f t="shared" si="20"/>
        <v>1.1406062304931168</v>
      </c>
      <c r="Z21" s="18">
        <f t="shared" si="21"/>
        <v>1.6892250171197842</v>
      </c>
      <c r="AA21" s="18">
        <f t="shared" si="22"/>
        <v>0.52426985400811188</v>
      </c>
      <c r="AB21" s="18">
        <f t="shared" si="23"/>
        <v>0.16688027755891466</v>
      </c>
      <c r="AC21" s="18">
        <f t="shared" si="24"/>
        <v>0.83311972244108534</v>
      </c>
      <c r="AD21" s="18">
        <f t="shared" si="5"/>
        <v>524288</v>
      </c>
      <c r="AE21" s="18">
        <f t="shared" si="25"/>
        <v>436794.67303919175</v>
      </c>
      <c r="AO21" s="13">
        <f t="shared" si="26"/>
        <v>2417364</v>
      </c>
      <c r="AP21" s="7">
        <f t="shared" si="27"/>
        <v>35410.61</v>
      </c>
      <c r="AQ21" s="7">
        <f t="shared" si="32"/>
        <v>47243.25</v>
      </c>
    </row>
    <row r="22" spans="1:47">
      <c r="A22" s="13">
        <v>21</v>
      </c>
      <c r="B22" s="20">
        <f t="shared" si="28"/>
        <v>98.25</v>
      </c>
      <c r="C22" s="21">
        <f t="shared" si="29"/>
        <v>98.75</v>
      </c>
      <c r="D22" s="22">
        <f t="shared" si="30"/>
        <v>28.25</v>
      </c>
      <c r="E22" s="23">
        <f t="shared" si="31"/>
        <v>28.75</v>
      </c>
      <c r="F22" s="14">
        <f t="shared" si="6"/>
        <v>1620923</v>
      </c>
      <c r="G22" s="15">
        <f t="shared" si="7"/>
        <v>1623836</v>
      </c>
      <c r="H22" s="16">
        <f t="shared" si="8"/>
        <v>873589</v>
      </c>
      <c r="I22" s="13">
        <f t="shared" si="9"/>
        <v>876903</v>
      </c>
      <c r="J22" s="17">
        <f t="shared" si="0"/>
        <v>1620923</v>
      </c>
      <c r="K22" s="17">
        <f t="shared" si="10"/>
        <v>876903</v>
      </c>
      <c r="L22" s="17">
        <f t="shared" si="1"/>
        <v>0.49305551368839806</v>
      </c>
      <c r="M22" s="17">
        <f t="shared" si="11"/>
        <v>0.53731938213940633</v>
      </c>
      <c r="N22" s="17">
        <f t="shared" si="12"/>
        <v>1.1352145693315752</v>
      </c>
      <c r="O22" s="17">
        <f t="shared" si="13"/>
        <v>1.6725339514709816</v>
      </c>
      <c r="P22" s="17">
        <f t="shared" si="14"/>
        <v>0.51433981264738049</v>
      </c>
      <c r="Q22" s="17">
        <f t="shared" si="15"/>
        <v>0.16371944722357989</v>
      </c>
      <c r="R22" s="17">
        <f t="shared" si="16"/>
        <v>0.83628055277642011</v>
      </c>
      <c r="S22" s="17">
        <f t="shared" si="2"/>
        <v>1048576</v>
      </c>
      <c r="T22" s="17">
        <f t="shared" si="17"/>
        <v>876903.71690808749</v>
      </c>
      <c r="U22" s="18">
        <f t="shared" si="3"/>
        <v>1623836</v>
      </c>
      <c r="V22" s="18">
        <f t="shared" si="18"/>
        <v>873589</v>
      </c>
      <c r="W22" s="18">
        <f t="shared" si="4"/>
        <v>0.50178215994836972</v>
      </c>
      <c r="X22" s="18">
        <f t="shared" si="19"/>
        <v>0.54861878662666752</v>
      </c>
      <c r="Y22" s="18">
        <f t="shared" si="20"/>
        <v>1.1406062304931168</v>
      </c>
      <c r="Z22" s="18">
        <f t="shared" si="21"/>
        <v>1.6892250171197842</v>
      </c>
      <c r="AA22" s="18">
        <f t="shared" si="22"/>
        <v>0.52426985400811188</v>
      </c>
      <c r="AB22" s="18">
        <f t="shared" si="23"/>
        <v>0.16688027755891466</v>
      </c>
      <c r="AC22" s="18">
        <f t="shared" si="24"/>
        <v>0.83311972244108534</v>
      </c>
      <c r="AD22" s="18">
        <f t="shared" si="5"/>
        <v>1048576</v>
      </c>
      <c r="AE22" s="18">
        <f t="shared" si="25"/>
        <v>873589.3460783835</v>
      </c>
      <c r="AO22" s="13">
        <f t="shared" si="26"/>
        <v>9659910</v>
      </c>
      <c r="AP22" s="7">
        <f t="shared" si="27"/>
        <v>141502.59</v>
      </c>
      <c r="AQ22" s="7">
        <f t="shared" si="32"/>
        <v>188745.84</v>
      </c>
    </row>
    <row r="23" spans="1:47">
      <c r="H23" s="17"/>
      <c r="I23" s="17"/>
    </row>
    <row r="24" spans="1:47">
      <c r="H24" s="17"/>
      <c r="I24" s="17"/>
    </row>
  </sheetData>
  <sheetProtection password="8E34" sheet="1" objects="1" scenarios="1"/>
  <protectedRanges>
    <protectedRange sqref="H23:I24 A2:G22 I2:I22" name="Range1"/>
  </protectedRanges>
  <dataValidations count="2">
    <dataValidation type="decimal" allowBlank="1" showInputMessage="1" showErrorMessage="1" errorTitle="Input Error" error="Input between -180 and 180" sqref="B2:C2">
      <formula1>-180</formula1>
      <formula2>180</formula2>
    </dataValidation>
    <dataValidation type="decimal" allowBlank="1" showInputMessage="1" showErrorMessage="1" errorTitle="Input Error" error="Input between -85 and 85" sqref="D2:E2">
      <formula1>-85</formula1>
      <formula2>85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4"/>
  <sheetViews>
    <sheetView workbookViewId="0">
      <pane ySplit="1" topLeftCell="A2" activePane="bottomLeft" state="frozen"/>
      <selection pane="bottomLeft" activeCell="B15" sqref="B15"/>
    </sheetView>
  </sheetViews>
  <sheetFormatPr defaultRowHeight="15"/>
  <cols>
    <col min="1" max="5" width="9.140625" style="12"/>
    <col min="6" max="6" width="10" style="12" bestFit="1" customWidth="1"/>
    <col min="7" max="8" width="10.28515625" style="12" customWidth="1"/>
    <col min="9" max="9" width="9" style="12" bestFit="1" customWidth="1"/>
    <col min="10" max="10" width="3.42578125" style="12" hidden="1" customWidth="1"/>
    <col min="11" max="21" width="9.140625" style="12" hidden="1" customWidth="1"/>
    <col min="22" max="16384" width="9.140625" style="12"/>
  </cols>
  <sheetData>
    <row r="1" spans="1:21" ht="33.4" customHeight="1">
      <c r="A1" s="9" t="s">
        <v>0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K1" s="28" t="s">
        <v>23</v>
      </c>
      <c r="L1" s="29" t="s">
        <v>43</v>
      </c>
      <c r="M1" s="29" t="s">
        <v>44</v>
      </c>
      <c r="N1" s="30" t="s">
        <v>45</v>
      </c>
      <c r="O1" s="31" t="s">
        <v>46</v>
      </c>
      <c r="P1" s="31" t="s">
        <v>47</v>
      </c>
      <c r="Q1" s="32" t="s">
        <v>49</v>
      </c>
      <c r="R1" s="33" t="s">
        <v>45</v>
      </c>
      <c r="S1" s="34" t="s">
        <v>46</v>
      </c>
      <c r="T1" s="34" t="s">
        <v>47</v>
      </c>
      <c r="U1" s="35" t="s">
        <v>48</v>
      </c>
    </row>
    <row r="2" spans="1:21">
      <c r="A2" s="13">
        <v>1</v>
      </c>
      <c r="B2" s="3">
        <v>0</v>
      </c>
      <c r="C2" s="4">
        <v>1</v>
      </c>
      <c r="D2" s="5">
        <v>0</v>
      </c>
      <c r="E2" s="6">
        <v>1</v>
      </c>
      <c r="F2" s="36">
        <f>L2</f>
        <v>-180</v>
      </c>
      <c r="G2" s="37">
        <f>M2</f>
        <v>0</v>
      </c>
      <c r="H2" s="38">
        <f>U2</f>
        <v>0</v>
      </c>
      <c r="I2" s="39">
        <f>Q2</f>
        <v>85.051128779806589</v>
      </c>
      <c r="K2" s="12">
        <f>POWER(2,A2)</f>
        <v>2</v>
      </c>
      <c r="L2" s="12">
        <f>(B2/K2*360)-180</f>
        <v>-180</v>
      </c>
      <c r="M2" s="12">
        <f>(C2/K2*360)-180</f>
        <v>0</v>
      </c>
      <c r="N2" s="27">
        <f>PI()*(1-(2*D2/K2))</f>
        <v>3.1415926535897931</v>
      </c>
      <c r="O2" s="27">
        <f>SINH(N2)</f>
        <v>11.548739357257748</v>
      </c>
      <c r="P2" s="27">
        <f>ATAN(O2)</f>
        <v>1.4844222297453324</v>
      </c>
      <c r="Q2" s="27">
        <f>P2*180/PI()</f>
        <v>85.051128779806589</v>
      </c>
      <c r="R2" s="40">
        <f>PI()*(1-(2*E2/K2))</f>
        <v>0</v>
      </c>
      <c r="S2" s="40">
        <f>SINH(R2)</f>
        <v>0</v>
      </c>
      <c r="T2" s="40">
        <f>ATAN(S2)</f>
        <v>0</v>
      </c>
      <c r="U2" s="40">
        <f>T2*180/PI()</f>
        <v>0</v>
      </c>
    </row>
    <row r="3" spans="1:21">
      <c r="A3" s="13">
        <v>2</v>
      </c>
      <c r="B3" s="3">
        <v>0</v>
      </c>
      <c r="C3" s="4">
        <v>1</v>
      </c>
      <c r="D3" s="5">
        <v>0</v>
      </c>
      <c r="E3" s="6">
        <v>1</v>
      </c>
      <c r="F3" s="36">
        <f t="shared" ref="F3:F22" si="0">L3</f>
        <v>-180</v>
      </c>
      <c r="G3" s="37">
        <f t="shared" ref="G3:G22" si="1">M3</f>
        <v>-90</v>
      </c>
      <c r="H3" s="38">
        <f t="shared" ref="H3:H22" si="2">U3</f>
        <v>66.513260443111861</v>
      </c>
      <c r="I3" s="39">
        <f t="shared" ref="I3:I22" si="3">Q3</f>
        <v>85.051128779806589</v>
      </c>
      <c r="K3" s="12">
        <f t="shared" ref="K3:K22" si="4">POWER(2,A3)</f>
        <v>4</v>
      </c>
      <c r="L3" s="12">
        <f t="shared" ref="L3:L22" si="5">(B3/K3*360)-180</f>
        <v>-180</v>
      </c>
      <c r="M3" s="12">
        <f t="shared" ref="M3:M22" si="6">(C3/K3*360)-180</f>
        <v>-90</v>
      </c>
      <c r="N3" s="27">
        <f t="shared" ref="N3:N22" si="7">PI()*(1-(2*D3/K3))</f>
        <v>3.1415926535897931</v>
      </c>
      <c r="O3" s="27">
        <f t="shared" ref="O3:O22" si="8">SINH(N3)</f>
        <v>11.548739357257748</v>
      </c>
      <c r="P3" s="27">
        <f t="shared" ref="P3:P22" si="9">ATAN(O3)</f>
        <v>1.4844222297453324</v>
      </c>
      <c r="Q3" s="27">
        <f t="shared" ref="Q3:Q22" si="10">P3*180/PI()</f>
        <v>85.051128779806589</v>
      </c>
      <c r="R3" s="40">
        <f t="shared" ref="R3:R22" si="11">PI()*(1-(2*E3/K3))</f>
        <v>1.5707963267948966</v>
      </c>
      <c r="S3" s="40">
        <f t="shared" ref="S3:S22" si="12">SINH(R3)</f>
        <v>2.3012989023072947</v>
      </c>
      <c r="T3" s="40">
        <f t="shared" ref="T3:T22" si="13">ATAN(S3)</f>
        <v>1.1608753909688045</v>
      </c>
      <c r="U3" s="40">
        <f t="shared" ref="U3:U22" si="14">T3*180/PI()</f>
        <v>66.513260443111861</v>
      </c>
    </row>
    <row r="4" spans="1:21">
      <c r="A4" s="13">
        <v>3</v>
      </c>
      <c r="B4" s="3">
        <v>0</v>
      </c>
      <c r="C4" s="4">
        <v>1</v>
      </c>
      <c r="D4" s="5">
        <v>0</v>
      </c>
      <c r="E4" s="6">
        <v>1</v>
      </c>
      <c r="F4" s="36">
        <f t="shared" si="0"/>
        <v>-180</v>
      </c>
      <c r="G4" s="37">
        <f t="shared" si="1"/>
        <v>-135</v>
      </c>
      <c r="H4" s="38">
        <f t="shared" si="2"/>
        <v>79.171334640819452</v>
      </c>
      <c r="I4" s="39">
        <f t="shared" si="3"/>
        <v>85.051128779806589</v>
      </c>
      <c r="K4" s="12">
        <f t="shared" si="4"/>
        <v>8</v>
      </c>
      <c r="L4" s="12">
        <f t="shared" si="5"/>
        <v>-180</v>
      </c>
      <c r="M4" s="12">
        <f t="shared" si="6"/>
        <v>-135</v>
      </c>
      <c r="N4" s="27">
        <f t="shared" si="7"/>
        <v>3.1415926535897931</v>
      </c>
      <c r="O4" s="27">
        <f t="shared" si="8"/>
        <v>11.548739357257748</v>
      </c>
      <c r="P4" s="27">
        <f t="shared" si="9"/>
        <v>1.4844222297453324</v>
      </c>
      <c r="Q4" s="27">
        <f t="shared" si="10"/>
        <v>85.051128779806589</v>
      </c>
      <c r="R4" s="40">
        <f t="shared" si="11"/>
        <v>2.3561944901923448</v>
      </c>
      <c r="S4" s="40">
        <f t="shared" si="12"/>
        <v>5.2279719246778029</v>
      </c>
      <c r="T4" s="40">
        <f t="shared" si="13"/>
        <v>1.3818004626805416</v>
      </c>
      <c r="U4" s="40">
        <f t="shared" si="14"/>
        <v>79.171334640819452</v>
      </c>
    </row>
    <row r="5" spans="1:21">
      <c r="A5" s="13">
        <v>4</v>
      </c>
      <c r="B5" s="3">
        <v>0</v>
      </c>
      <c r="C5" s="4">
        <v>1</v>
      </c>
      <c r="D5" s="5">
        <v>0</v>
      </c>
      <c r="E5" s="6">
        <v>1</v>
      </c>
      <c r="F5" s="36">
        <f t="shared" si="0"/>
        <v>-180</v>
      </c>
      <c r="G5" s="37">
        <f t="shared" si="1"/>
        <v>-157.5</v>
      </c>
      <c r="H5" s="38">
        <f t="shared" si="2"/>
        <v>82.676284978349017</v>
      </c>
      <c r="I5" s="39">
        <f t="shared" si="3"/>
        <v>85.051128779806589</v>
      </c>
      <c r="K5" s="12">
        <f t="shared" si="4"/>
        <v>16</v>
      </c>
      <c r="L5" s="12">
        <f t="shared" si="5"/>
        <v>-180</v>
      </c>
      <c r="M5" s="12">
        <f t="shared" si="6"/>
        <v>-157.5</v>
      </c>
      <c r="N5" s="27">
        <f t="shared" si="7"/>
        <v>3.1415926535897931</v>
      </c>
      <c r="O5" s="27">
        <f t="shared" si="8"/>
        <v>11.548739357257748</v>
      </c>
      <c r="P5" s="27">
        <f t="shared" si="9"/>
        <v>1.4844222297453324</v>
      </c>
      <c r="Q5" s="27">
        <f t="shared" si="10"/>
        <v>85.051128779806589</v>
      </c>
      <c r="R5" s="40">
        <f t="shared" si="11"/>
        <v>2.748893571891069</v>
      </c>
      <c r="S5" s="40">
        <f t="shared" si="12"/>
        <v>7.7806676879167052</v>
      </c>
      <c r="T5" s="40">
        <f t="shared" si="13"/>
        <v>1.4429733861893193</v>
      </c>
      <c r="U5" s="40">
        <f t="shared" si="14"/>
        <v>82.676284978349017</v>
      </c>
    </row>
    <row r="6" spans="1:21">
      <c r="A6" s="13">
        <v>5</v>
      </c>
      <c r="B6" s="3">
        <v>0</v>
      </c>
      <c r="C6" s="4">
        <v>1</v>
      </c>
      <c r="D6" s="5">
        <v>0</v>
      </c>
      <c r="E6" s="6">
        <v>1</v>
      </c>
      <c r="F6" s="36">
        <f t="shared" si="0"/>
        <v>-180</v>
      </c>
      <c r="G6" s="37">
        <f t="shared" si="1"/>
        <v>-168.75</v>
      </c>
      <c r="H6" s="38">
        <f t="shared" si="2"/>
        <v>83.979259498862064</v>
      </c>
      <c r="I6" s="39">
        <f t="shared" si="3"/>
        <v>85.051128779806589</v>
      </c>
      <c r="K6" s="12">
        <f t="shared" si="4"/>
        <v>32</v>
      </c>
      <c r="L6" s="12">
        <f t="shared" si="5"/>
        <v>-180</v>
      </c>
      <c r="M6" s="12">
        <f t="shared" si="6"/>
        <v>-168.75</v>
      </c>
      <c r="N6" s="27">
        <f t="shared" si="7"/>
        <v>3.1415926535897931</v>
      </c>
      <c r="O6" s="27">
        <f t="shared" si="8"/>
        <v>11.548739357257748</v>
      </c>
      <c r="P6" s="27">
        <f t="shared" si="9"/>
        <v>1.4844222297453324</v>
      </c>
      <c r="Q6" s="27">
        <f t="shared" si="10"/>
        <v>85.051128779806589</v>
      </c>
      <c r="R6" s="40">
        <f t="shared" si="11"/>
        <v>2.9452431127404308</v>
      </c>
      <c r="S6" s="40">
        <f t="shared" si="12"/>
        <v>9.4813477047028325</v>
      </c>
      <c r="T6" s="40">
        <f t="shared" si="13"/>
        <v>1.465714581641866</v>
      </c>
      <c r="U6" s="40">
        <f t="shared" si="14"/>
        <v>83.979259498862064</v>
      </c>
    </row>
    <row r="7" spans="1:21">
      <c r="A7" s="13">
        <v>6</v>
      </c>
      <c r="B7" s="3">
        <v>0</v>
      </c>
      <c r="C7" s="4">
        <v>1</v>
      </c>
      <c r="D7" s="5">
        <v>0</v>
      </c>
      <c r="E7" s="6">
        <v>1</v>
      </c>
      <c r="F7" s="36">
        <f t="shared" si="0"/>
        <v>-180</v>
      </c>
      <c r="G7" s="37">
        <f t="shared" si="1"/>
        <v>-174.375</v>
      </c>
      <c r="H7" s="38">
        <f t="shared" si="2"/>
        <v>84.541361073134084</v>
      </c>
      <c r="I7" s="39">
        <f t="shared" si="3"/>
        <v>85.051128779806589</v>
      </c>
      <c r="K7" s="12">
        <f t="shared" si="4"/>
        <v>64</v>
      </c>
      <c r="L7" s="12">
        <f t="shared" si="5"/>
        <v>-180</v>
      </c>
      <c r="M7" s="12">
        <f t="shared" si="6"/>
        <v>-174.375</v>
      </c>
      <c r="N7" s="27">
        <f t="shared" si="7"/>
        <v>3.1415926535897931</v>
      </c>
      <c r="O7" s="27">
        <f t="shared" si="8"/>
        <v>11.548739357257748</v>
      </c>
      <c r="P7" s="27">
        <f t="shared" si="9"/>
        <v>1.4844222297453324</v>
      </c>
      <c r="Q7" s="27">
        <f t="shared" si="10"/>
        <v>85.051128779806589</v>
      </c>
      <c r="R7" s="40">
        <f t="shared" si="11"/>
        <v>3.043417883165112</v>
      </c>
      <c r="S7" s="40">
        <f t="shared" si="12"/>
        <v>10.464572742736914</v>
      </c>
      <c r="T7" s="40">
        <f t="shared" si="13"/>
        <v>1.4755251048435563</v>
      </c>
      <c r="U7" s="40">
        <f t="shared" si="14"/>
        <v>84.541361073134084</v>
      </c>
    </row>
    <row r="8" spans="1:21">
      <c r="A8" s="13">
        <v>7</v>
      </c>
      <c r="B8" s="3">
        <v>0</v>
      </c>
      <c r="C8" s="4">
        <v>1</v>
      </c>
      <c r="D8" s="5">
        <v>0</v>
      </c>
      <c r="E8" s="6">
        <v>1</v>
      </c>
      <c r="F8" s="36">
        <f t="shared" si="0"/>
        <v>-180</v>
      </c>
      <c r="G8" s="37">
        <f t="shared" si="1"/>
        <v>-177.1875</v>
      </c>
      <c r="H8" s="38">
        <f t="shared" si="2"/>
        <v>84.802473724334533</v>
      </c>
      <c r="I8" s="39">
        <f t="shared" si="3"/>
        <v>85.051128779806589</v>
      </c>
      <c r="K8" s="12">
        <f t="shared" si="4"/>
        <v>128</v>
      </c>
      <c r="L8" s="12">
        <f t="shared" si="5"/>
        <v>-180</v>
      </c>
      <c r="M8" s="12">
        <f t="shared" si="6"/>
        <v>-177.1875</v>
      </c>
      <c r="N8" s="27">
        <f t="shared" si="7"/>
        <v>3.1415926535897931</v>
      </c>
      <c r="O8" s="27">
        <f t="shared" si="8"/>
        <v>11.548739357257748</v>
      </c>
      <c r="P8" s="27">
        <f t="shared" si="9"/>
        <v>1.4844222297453324</v>
      </c>
      <c r="Q8" s="27">
        <f t="shared" si="10"/>
        <v>85.051128779806589</v>
      </c>
      <c r="R8" s="40">
        <f t="shared" si="11"/>
        <v>3.0925052683774528</v>
      </c>
      <c r="S8" s="40">
        <f t="shared" si="12"/>
        <v>10.993408688768289</v>
      </c>
      <c r="T8" s="40">
        <f t="shared" si="13"/>
        <v>1.4800823803256156</v>
      </c>
      <c r="U8" s="40">
        <f t="shared" si="14"/>
        <v>84.802473724334533</v>
      </c>
    </row>
    <row r="9" spans="1:21">
      <c r="A9" s="13">
        <v>8</v>
      </c>
      <c r="B9" s="3">
        <v>0</v>
      </c>
      <c r="C9" s="4">
        <v>1</v>
      </c>
      <c r="D9" s="5">
        <v>0</v>
      </c>
      <c r="E9" s="6">
        <v>1</v>
      </c>
      <c r="F9" s="36">
        <f t="shared" si="0"/>
        <v>-180</v>
      </c>
      <c r="G9" s="37">
        <f t="shared" si="1"/>
        <v>-178.59375</v>
      </c>
      <c r="H9" s="38">
        <f t="shared" si="2"/>
        <v>84.928320929499634</v>
      </c>
      <c r="I9" s="39">
        <f t="shared" si="3"/>
        <v>85.051128779806589</v>
      </c>
      <c r="K9" s="12">
        <f t="shared" si="4"/>
        <v>256</v>
      </c>
      <c r="L9" s="12">
        <f t="shared" si="5"/>
        <v>-180</v>
      </c>
      <c r="M9" s="12">
        <f t="shared" si="6"/>
        <v>-178.59375</v>
      </c>
      <c r="N9" s="27">
        <f t="shared" si="7"/>
        <v>3.1415926535897931</v>
      </c>
      <c r="O9" s="27">
        <f t="shared" si="8"/>
        <v>11.548739357257748</v>
      </c>
      <c r="P9" s="27">
        <f t="shared" si="9"/>
        <v>1.4844222297453324</v>
      </c>
      <c r="Q9" s="27">
        <f t="shared" si="10"/>
        <v>85.051128779806589</v>
      </c>
      <c r="R9" s="40">
        <f t="shared" si="11"/>
        <v>3.1170489609836229</v>
      </c>
      <c r="S9" s="40">
        <f t="shared" si="12"/>
        <v>11.267680067707511</v>
      </c>
      <c r="T9" s="40">
        <f t="shared" si="13"/>
        <v>1.4822788284101795</v>
      </c>
      <c r="U9" s="40">
        <f t="shared" si="14"/>
        <v>84.928320929499634</v>
      </c>
    </row>
    <row r="10" spans="1:21">
      <c r="A10" s="13">
        <v>9</v>
      </c>
      <c r="B10" s="3">
        <v>0</v>
      </c>
      <c r="C10" s="4">
        <v>1</v>
      </c>
      <c r="D10" s="5">
        <v>0</v>
      </c>
      <c r="E10" s="6">
        <v>1</v>
      </c>
      <c r="F10" s="36">
        <f t="shared" si="0"/>
        <v>-180</v>
      </c>
      <c r="G10" s="37">
        <f t="shared" si="1"/>
        <v>-179.296875</v>
      </c>
      <c r="H10" s="38">
        <f t="shared" si="2"/>
        <v>84.990100180234791</v>
      </c>
      <c r="I10" s="39">
        <f t="shared" si="3"/>
        <v>85.051128779806589</v>
      </c>
      <c r="K10" s="12">
        <f t="shared" si="4"/>
        <v>512</v>
      </c>
      <c r="L10" s="12">
        <f t="shared" si="5"/>
        <v>-180</v>
      </c>
      <c r="M10" s="12">
        <f t="shared" si="6"/>
        <v>-179.296875</v>
      </c>
      <c r="N10" s="27">
        <f t="shared" si="7"/>
        <v>3.1415926535897931</v>
      </c>
      <c r="O10" s="27">
        <f t="shared" si="8"/>
        <v>11.548739357257748</v>
      </c>
      <c r="P10" s="27">
        <f t="shared" si="9"/>
        <v>1.4844222297453324</v>
      </c>
      <c r="Q10" s="27">
        <f t="shared" si="10"/>
        <v>85.051128779806589</v>
      </c>
      <c r="R10" s="40">
        <f t="shared" si="11"/>
        <v>3.129320807286708</v>
      </c>
      <c r="S10" s="40">
        <f t="shared" si="12"/>
        <v>11.407350738392072</v>
      </c>
      <c r="T10" s="40">
        <f t="shared" si="13"/>
        <v>1.4833570797449234</v>
      </c>
      <c r="U10" s="40">
        <f t="shared" si="14"/>
        <v>84.990100180234791</v>
      </c>
    </row>
    <row r="11" spans="1:21">
      <c r="A11" s="13">
        <v>10</v>
      </c>
      <c r="B11" s="3">
        <v>953</v>
      </c>
      <c r="C11" s="4">
        <v>1023</v>
      </c>
      <c r="D11" s="5">
        <v>1</v>
      </c>
      <c r="E11" s="6">
        <v>1022</v>
      </c>
      <c r="F11" s="36">
        <f t="shared" si="0"/>
        <v>155.0390625</v>
      </c>
      <c r="G11" s="37">
        <f t="shared" si="1"/>
        <v>179.6484375</v>
      </c>
      <c r="H11" s="38">
        <f t="shared" si="2"/>
        <v>-84.990100180234791</v>
      </c>
      <c r="I11" s="39">
        <f t="shared" si="3"/>
        <v>85.020707743125939</v>
      </c>
      <c r="K11" s="12">
        <f t="shared" si="4"/>
        <v>1024</v>
      </c>
      <c r="L11" s="12">
        <f t="shared" si="5"/>
        <v>155.0390625</v>
      </c>
      <c r="M11" s="12">
        <f t="shared" si="6"/>
        <v>179.6484375</v>
      </c>
      <c r="N11" s="27">
        <f t="shared" si="7"/>
        <v>3.1354567304382504</v>
      </c>
      <c r="O11" s="27">
        <f t="shared" si="8"/>
        <v>11.477828979582206</v>
      </c>
      <c r="P11" s="27">
        <f t="shared" si="9"/>
        <v>1.483891282493385</v>
      </c>
      <c r="Q11" s="27">
        <f t="shared" si="10"/>
        <v>85.020707743125939</v>
      </c>
      <c r="R11" s="40">
        <f t="shared" si="11"/>
        <v>-3.129320807286708</v>
      </c>
      <c r="S11" s="40">
        <f t="shared" si="12"/>
        <v>-11.407350738392072</v>
      </c>
      <c r="T11" s="40">
        <f t="shared" si="13"/>
        <v>-1.4833570797449234</v>
      </c>
      <c r="U11" s="40">
        <f t="shared" si="14"/>
        <v>-84.990100180234791</v>
      </c>
    </row>
    <row r="12" spans="1:21">
      <c r="A12" s="13">
        <v>11</v>
      </c>
      <c r="B12" s="3">
        <v>0</v>
      </c>
      <c r="C12" s="4">
        <v>1</v>
      </c>
      <c r="D12" s="5">
        <v>0</v>
      </c>
      <c r="E12" s="6">
        <v>1</v>
      </c>
      <c r="F12" s="36">
        <f t="shared" si="0"/>
        <v>-180</v>
      </c>
      <c r="G12" s="37">
        <f t="shared" si="1"/>
        <v>-179.82421875</v>
      </c>
      <c r="H12" s="38">
        <f t="shared" si="2"/>
        <v>85.035941506574005</v>
      </c>
      <c r="I12" s="39">
        <f t="shared" si="3"/>
        <v>85.051128779806589</v>
      </c>
      <c r="K12" s="12">
        <f t="shared" si="4"/>
        <v>2048</v>
      </c>
      <c r="L12" s="12">
        <f t="shared" si="5"/>
        <v>-180</v>
      </c>
      <c r="M12" s="12">
        <f t="shared" si="6"/>
        <v>-179.82421875</v>
      </c>
      <c r="N12" s="27">
        <f t="shared" si="7"/>
        <v>3.1415926535897931</v>
      </c>
      <c r="O12" s="27">
        <f t="shared" si="8"/>
        <v>11.548739357257748</v>
      </c>
      <c r="P12" s="27">
        <f t="shared" si="9"/>
        <v>1.4844222297453324</v>
      </c>
      <c r="Q12" s="27">
        <f t="shared" si="10"/>
        <v>85.051128779806589</v>
      </c>
      <c r="R12" s="40">
        <f t="shared" si="11"/>
        <v>3.138524692014022</v>
      </c>
      <c r="S12" s="40">
        <f t="shared" si="12"/>
        <v>11.513229984882278</v>
      </c>
      <c r="T12" s="40">
        <f t="shared" si="13"/>
        <v>1.4841571618230236</v>
      </c>
      <c r="U12" s="40">
        <f t="shared" si="14"/>
        <v>85.035941506574005</v>
      </c>
    </row>
    <row r="13" spans="1:21">
      <c r="A13" s="13">
        <v>12</v>
      </c>
      <c r="B13" s="3">
        <v>0</v>
      </c>
      <c r="C13" s="4">
        <v>1</v>
      </c>
      <c r="D13" s="5">
        <v>0</v>
      </c>
      <c r="E13" s="6">
        <v>1</v>
      </c>
      <c r="F13" s="36">
        <f t="shared" si="0"/>
        <v>-180</v>
      </c>
      <c r="G13" s="37">
        <f t="shared" si="1"/>
        <v>-179.912109375</v>
      </c>
      <c r="H13" s="38">
        <f t="shared" si="2"/>
        <v>85.043540945656545</v>
      </c>
      <c r="I13" s="39">
        <f t="shared" si="3"/>
        <v>85.051128779806589</v>
      </c>
      <c r="K13" s="12">
        <f t="shared" si="4"/>
        <v>4096</v>
      </c>
      <c r="L13" s="12">
        <f t="shared" si="5"/>
        <v>-180</v>
      </c>
      <c r="M13" s="12">
        <f t="shared" si="6"/>
        <v>-179.912109375</v>
      </c>
      <c r="N13" s="27">
        <f t="shared" si="7"/>
        <v>3.1415926535897931</v>
      </c>
      <c r="O13" s="27">
        <f t="shared" si="8"/>
        <v>11.548739357257748</v>
      </c>
      <c r="P13" s="27">
        <f t="shared" si="9"/>
        <v>1.4844222297453324</v>
      </c>
      <c r="Q13" s="27">
        <f t="shared" si="10"/>
        <v>85.051128779806589</v>
      </c>
      <c r="R13" s="40">
        <f t="shared" si="11"/>
        <v>3.1400586728019073</v>
      </c>
      <c r="S13" s="40">
        <f t="shared" si="12"/>
        <v>11.53097110432026</v>
      </c>
      <c r="T13" s="40">
        <f t="shared" si="13"/>
        <v>1.4842897970563187</v>
      </c>
      <c r="U13" s="40">
        <f t="shared" si="14"/>
        <v>85.043540945656545</v>
      </c>
    </row>
    <row r="14" spans="1:21">
      <c r="A14" s="13">
        <v>13</v>
      </c>
      <c r="B14" s="3">
        <v>0</v>
      </c>
      <c r="C14" s="4">
        <v>1</v>
      </c>
      <c r="D14" s="5">
        <v>0</v>
      </c>
      <c r="E14" s="6">
        <v>1</v>
      </c>
      <c r="F14" s="36">
        <f t="shared" si="0"/>
        <v>-180</v>
      </c>
      <c r="G14" s="37">
        <f t="shared" si="1"/>
        <v>-179.9560546875</v>
      </c>
      <c r="H14" s="38">
        <f t="shared" si="2"/>
        <v>85.04733631224822</v>
      </c>
      <c r="I14" s="39">
        <f t="shared" si="3"/>
        <v>85.051128779806589</v>
      </c>
      <c r="K14" s="12">
        <f t="shared" si="4"/>
        <v>8192</v>
      </c>
      <c r="L14" s="12">
        <f t="shared" si="5"/>
        <v>-180</v>
      </c>
      <c r="M14" s="12">
        <f t="shared" si="6"/>
        <v>-179.9560546875</v>
      </c>
      <c r="N14" s="27">
        <f t="shared" si="7"/>
        <v>3.1415926535897931</v>
      </c>
      <c r="O14" s="27">
        <f t="shared" si="8"/>
        <v>11.548739357257748</v>
      </c>
      <c r="P14" s="27">
        <f t="shared" si="9"/>
        <v>1.4844222297453324</v>
      </c>
      <c r="Q14" s="27">
        <f t="shared" si="10"/>
        <v>85.051128779806589</v>
      </c>
      <c r="R14" s="40">
        <f t="shared" si="11"/>
        <v>3.1408256631958502</v>
      </c>
      <c r="S14" s="40">
        <f t="shared" si="12"/>
        <v>11.539851836489913</v>
      </c>
      <c r="T14" s="40">
        <f t="shared" si="13"/>
        <v>1.4843560386996637</v>
      </c>
      <c r="U14" s="40">
        <f t="shared" si="14"/>
        <v>85.04733631224822</v>
      </c>
    </row>
    <row r="15" spans="1:21">
      <c r="A15" s="13">
        <v>14</v>
      </c>
      <c r="B15" s="3">
        <v>12424</v>
      </c>
      <c r="C15" s="4">
        <v>12470</v>
      </c>
      <c r="D15" s="5">
        <v>6759</v>
      </c>
      <c r="E15" s="6">
        <v>6811</v>
      </c>
      <c r="F15" s="36">
        <f t="shared" si="0"/>
        <v>92.98828125</v>
      </c>
      <c r="G15" s="37">
        <f t="shared" si="1"/>
        <v>93.9990234375</v>
      </c>
      <c r="H15" s="38">
        <f t="shared" si="2"/>
        <v>29.017748018496047</v>
      </c>
      <c r="I15" s="39">
        <f t="shared" si="3"/>
        <v>30.01203068035861</v>
      </c>
      <c r="K15" s="12">
        <f t="shared" si="4"/>
        <v>16384</v>
      </c>
      <c r="L15" s="12">
        <f t="shared" si="5"/>
        <v>92.98828125</v>
      </c>
      <c r="M15" s="12">
        <f t="shared" si="6"/>
        <v>93.9990234375</v>
      </c>
      <c r="N15" s="27">
        <f t="shared" si="7"/>
        <v>0.5495486172600309</v>
      </c>
      <c r="O15" s="27">
        <f t="shared" si="8"/>
        <v>0.57763026978264809</v>
      </c>
      <c r="P15" s="27">
        <f t="shared" si="9"/>
        <v>0.52380875058181164</v>
      </c>
      <c r="Q15" s="27">
        <f t="shared" si="10"/>
        <v>30.01203068035861</v>
      </c>
      <c r="R15" s="40">
        <f t="shared" si="11"/>
        <v>0.52960686701751758</v>
      </c>
      <c r="S15" s="40">
        <f t="shared" si="12"/>
        <v>0.55471405918339323</v>
      </c>
      <c r="T15" s="40">
        <f t="shared" si="13"/>
        <v>0.50645524443681644</v>
      </c>
      <c r="U15" s="40">
        <f t="shared" si="14"/>
        <v>29.017748018496047</v>
      </c>
    </row>
    <row r="16" spans="1:21">
      <c r="A16" s="13">
        <v>15</v>
      </c>
      <c r="B16" s="3">
        <v>25115</v>
      </c>
      <c r="C16" s="4">
        <v>25191</v>
      </c>
      <c r="D16" s="5">
        <v>14032</v>
      </c>
      <c r="E16" s="6">
        <v>14525</v>
      </c>
      <c r="F16" s="36">
        <f t="shared" si="0"/>
        <v>95.921630859375</v>
      </c>
      <c r="G16" s="37">
        <f t="shared" si="1"/>
        <v>96.756591796875</v>
      </c>
      <c r="H16" s="38">
        <f t="shared" si="2"/>
        <v>20.004322295998712</v>
      </c>
      <c r="I16" s="39">
        <f t="shared" si="3"/>
        <v>25.005972656239187</v>
      </c>
      <c r="K16" s="12">
        <f t="shared" si="4"/>
        <v>32768</v>
      </c>
      <c r="L16" s="12">
        <f t="shared" si="5"/>
        <v>95.921630859375</v>
      </c>
      <c r="M16" s="12">
        <f t="shared" si="6"/>
        <v>96.756591796875</v>
      </c>
      <c r="N16" s="27">
        <f t="shared" si="7"/>
        <v>0.45099035163837853</v>
      </c>
      <c r="O16" s="27">
        <f t="shared" si="8"/>
        <v>0.46643457362916707</v>
      </c>
      <c r="P16" s="27">
        <f t="shared" si="9"/>
        <v>0.43643655551504595</v>
      </c>
      <c r="Q16" s="27">
        <f t="shared" si="10"/>
        <v>25.005972656239187</v>
      </c>
      <c r="R16" s="40">
        <f t="shared" si="11"/>
        <v>0.35645878558492589</v>
      </c>
      <c r="S16" s="40">
        <f t="shared" si="12"/>
        <v>0.36405566854646493</v>
      </c>
      <c r="T16" s="40">
        <f t="shared" si="13"/>
        <v>0.34914128869528921</v>
      </c>
      <c r="U16" s="40">
        <f t="shared" si="14"/>
        <v>20.004322295998712</v>
      </c>
    </row>
    <row r="17" spans="1:21">
      <c r="A17" s="13">
        <v>16</v>
      </c>
      <c r="B17" s="3">
        <v>0</v>
      </c>
      <c r="C17" s="4">
        <v>1</v>
      </c>
      <c r="D17" s="5">
        <v>0</v>
      </c>
      <c r="E17" s="6">
        <v>1</v>
      </c>
      <c r="F17" s="36">
        <f t="shared" si="0"/>
        <v>-180</v>
      </c>
      <c r="G17" s="37">
        <f t="shared" si="1"/>
        <v>-179.9945068359375</v>
      </c>
      <c r="H17" s="38">
        <f t="shared" si="2"/>
        <v>85.050654879827547</v>
      </c>
      <c r="I17" s="39">
        <f t="shared" si="3"/>
        <v>85.051128779806589</v>
      </c>
      <c r="K17" s="12">
        <f t="shared" si="4"/>
        <v>65536</v>
      </c>
      <c r="L17" s="12">
        <f t="shared" si="5"/>
        <v>-180</v>
      </c>
      <c r="M17" s="12">
        <f t="shared" si="6"/>
        <v>-179.9945068359375</v>
      </c>
      <c r="N17" s="27">
        <f t="shared" si="7"/>
        <v>3.1415926535897931</v>
      </c>
      <c r="O17" s="27">
        <f t="shared" si="8"/>
        <v>11.548739357257748</v>
      </c>
      <c r="P17" s="27">
        <f t="shared" si="9"/>
        <v>1.4844222297453324</v>
      </c>
      <c r="Q17" s="27">
        <f t="shared" si="10"/>
        <v>85.051128779806589</v>
      </c>
      <c r="R17" s="40">
        <f t="shared" si="11"/>
        <v>3.1414967797905504</v>
      </c>
      <c r="S17" s="40">
        <f t="shared" si="12"/>
        <v>11.547628045731644</v>
      </c>
      <c r="T17" s="40">
        <f t="shared" si="13"/>
        <v>1.4844139586303728</v>
      </c>
      <c r="U17" s="40">
        <f t="shared" si="14"/>
        <v>85.050654879827547</v>
      </c>
    </row>
    <row r="18" spans="1:21">
      <c r="A18" s="13">
        <v>17</v>
      </c>
      <c r="B18" s="3">
        <v>92660</v>
      </c>
      <c r="C18" s="4">
        <v>92933</v>
      </c>
      <c r="D18" s="5">
        <v>60379</v>
      </c>
      <c r="E18" s="6">
        <v>60757</v>
      </c>
      <c r="F18" s="36">
        <f t="shared" si="0"/>
        <v>74.498291015625</v>
      </c>
      <c r="G18" s="37">
        <f t="shared" si="1"/>
        <v>75.24810791015625</v>
      </c>
      <c r="H18" s="38">
        <f t="shared" si="2"/>
        <v>13.012586029874118</v>
      </c>
      <c r="I18" s="39">
        <f t="shared" si="3"/>
        <v>14.022020463599418</v>
      </c>
      <c r="K18" s="12">
        <f t="shared" si="4"/>
        <v>131072</v>
      </c>
      <c r="L18" s="12">
        <f t="shared" si="5"/>
        <v>74.498291015625</v>
      </c>
      <c r="M18" s="12">
        <f t="shared" si="6"/>
        <v>75.24810791015625</v>
      </c>
      <c r="N18" s="27">
        <f t="shared" si="7"/>
        <v>0.24721059134769535</v>
      </c>
      <c r="O18" s="27">
        <f t="shared" si="8"/>
        <v>0.24973626321600029</v>
      </c>
      <c r="P18" s="27">
        <f t="shared" si="9"/>
        <v>0.24473042487183155</v>
      </c>
      <c r="Q18" s="27">
        <f t="shared" si="10"/>
        <v>14.022020463599418</v>
      </c>
      <c r="R18" s="40">
        <f t="shared" si="11"/>
        <v>0.22909044329079623</v>
      </c>
      <c r="S18" s="40">
        <f t="shared" si="12"/>
        <v>0.23109957883806492</v>
      </c>
      <c r="T18" s="40">
        <f t="shared" si="13"/>
        <v>0.22711247042032054</v>
      </c>
      <c r="U18" s="40">
        <f t="shared" si="14"/>
        <v>13.012586029874118</v>
      </c>
    </row>
    <row r="19" spans="1:21">
      <c r="A19" s="13">
        <v>18</v>
      </c>
      <c r="B19" s="3">
        <v>0</v>
      </c>
      <c r="C19" s="4">
        <v>1</v>
      </c>
      <c r="D19" s="5">
        <v>0</v>
      </c>
      <c r="E19" s="6">
        <v>1</v>
      </c>
      <c r="F19" s="36">
        <f t="shared" si="0"/>
        <v>-180</v>
      </c>
      <c r="G19" s="37">
        <f t="shared" si="1"/>
        <v>-179.99862670898437</v>
      </c>
      <c r="H19" s="38">
        <f t="shared" si="2"/>
        <v>85.051010309055414</v>
      </c>
      <c r="I19" s="39">
        <f t="shared" si="3"/>
        <v>85.051128779806589</v>
      </c>
      <c r="K19" s="12">
        <f t="shared" si="4"/>
        <v>262144</v>
      </c>
      <c r="L19" s="12">
        <f t="shared" si="5"/>
        <v>-180</v>
      </c>
      <c r="M19" s="12">
        <f t="shared" si="6"/>
        <v>-179.99862670898437</v>
      </c>
      <c r="N19" s="27">
        <f t="shared" si="7"/>
        <v>3.1415926535897931</v>
      </c>
      <c r="O19" s="27">
        <f t="shared" si="8"/>
        <v>11.548739357257748</v>
      </c>
      <c r="P19" s="27">
        <f t="shared" si="9"/>
        <v>1.4844222297453324</v>
      </c>
      <c r="Q19" s="27">
        <f t="shared" si="10"/>
        <v>85.051128779806589</v>
      </c>
      <c r="R19" s="40">
        <f t="shared" si="11"/>
        <v>3.1415686851399824</v>
      </c>
      <c r="S19" s="40">
        <f t="shared" si="12"/>
        <v>11.548461519424725</v>
      </c>
      <c r="T19" s="40">
        <f t="shared" si="13"/>
        <v>1.484420162040657</v>
      </c>
      <c r="U19" s="40">
        <f t="shared" si="14"/>
        <v>85.051010309055414</v>
      </c>
    </row>
    <row r="20" spans="1:21">
      <c r="A20" s="13">
        <v>19</v>
      </c>
      <c r="B20" s="3">
        <v>0</v>
      </c>
      <c r="C20" s="4">
        <v>1</v>
      </c>
      <c r="D20" s="5">
        <v>0</v>
      </c>
      <c r="E20" s="6">
        <v>1</v>
      </c>
      <c r="F20" s="36">
        <f t="shared" si="0"/>
        <v>-180</v>
      </c>
      <c r="G20" s="37">
        <f t="shared" si="1"/>
        <v>-179.99931335449219</v>
      </c>
      <c r="H20" s="38">
        <f t="shared" si="2"/>
        <v>85.05106954478461</v>
      </c>
      <c r="I20" s="39">
        <f t="shared" si="3"/>
        <v>85.051128779806589</v>
      </c>
      <c r="K20" s="12">
        <f t="shared" si="4"/>
        <v>524288</v>
      </c>
      <c r="L20" s="12">
        <f t="shared" si="5"/>
        <v>-180</v>
      </c>
      <c r="M20" s="12">
        <f t="shared" si="6"/>
        <v>-179.99931335449219</v>
      </c>
      <c r="N20" s="27">
        <f t="shared" si="7"/>
        <v>3.1415926535897931</v>
      </c>
      <c r="O20" s="27">
        <f t="shared" si="8"/>
        <v>11.548739357257748</v>
      </c>
      <c r="P20" s="27">
        <f t="shared" si="9"/>
        <v>1.4844222297453324</v>
      </c>
      <c r="Q20" s="27">
        <f t="shared" si="10"/>
        <v>85.051128779806589</v>
      </c>
      <c r="R20" s="40">
        <f t="shared" si="11"/>
        <v>3.1415806693648878</v>
      </c>
      <c r="S20" s="40">
        <f t="shared" si="12"/>
        <v>11.548600437511922</v>
      </c>
      <c r="T20" s="40">
        <f t="shared" si="13"/>
        <v>1.4844211958991664</v>
      </c>
      <c r="U20" s="40">
        <f t="shared" si="14"/>
        <v>85.05106954478461</v>
      </c>
    </row>
    <row r="21" spans="1:21">
      <c r="A21" s="13">
        <v>20</v>
      </c>
      <c r="B21" s="3">
        <v>0</v>
      </c>
      <c r="C21" s="4">
        <v>1</v>
      </c>
      <c r="D21" s="5">
        <v>0</v>
      </c>
      <c r="E21" s="6">
        <v>1</v>
      </c>
      <c r="F21" s="36">
        <f t="shared" si="0"/>
        <v>-180</v>
      </c>
      <c r="G21" s="37">
        <f t="shared" si="1"/>
        <v>-179.99965667724609</v>
      </c>
      <c r="H21" s="38">
        <f t="shared" si="2"/>
        <v>85.05109916238402</v>
      </c>
      <c r="I21" s="39">
        <f t="shared" si="3"/>
        <v>85.051128779806589</v>
      </c>
      <c r="K21" s="12">
        <f t="shared" si="4"/>
        <v>1048576</v>
      </c>
      <c r="L21" s="12">
        <f t="shared" si="5"/>
        <v>-180</v>
      </c>
      <c r="M21" s="12">
        <f t="shared" si="6"/>
        <v>-179.99965667724609</v>
      </c>
      <c r="N21" s="27">
        <f t="shared" si="7"/>
        <v>3.1415926535897931</v>
      </c>
      <c r="O21" s="27">
        <f t="shared" si="8"/>
        <v>11.548739357257748</v>
      </c>
      <c r="P21" s="27">
        <f t="shared" si="9"/>
        <v>1.4844222297453324</v>
      </c>
      <c r="Q21" s="27">
        <f t="shared" si="10"/>
        <v>85.051128779806589</v>
      </c>
      <c r="R21" s="40">
        <f t="shared" si="11"/>
        <v>3.1415866614773402</v>
      </c>
      <c r="S21" s="40">
        <f t="shared" si="12"/>
        <v>11.548669897177502</v>
      </c>
      <c r="T21" s="40">
        <f t="shared" si="13"/>
        <v>1.4844217128237924</v>
      </c>
      <c r="U21" s="40">
        <f t="shared" si="14"/>
        <v>85.05109916238402</v>
      </c>
    </row>
    <row r="22" spans="1:21">
      <c r="A22" s="13">
        <v>21</v>
      </c>
      <c r="B22" s="3">
        <v>0</v>
      </c>
      <c r="C22" s="4">
        <v>1</v>
      </c>
      <c r="D22" s="5">
        <v>0</v>
      </c>
      <c r="E22" s="6">
        <v>1</v>
      </c>
      <c r="F22" s="36">
        <f t="shared" si="0"/>
        <v>-180</v>
      </c>
      <c r="G22" s="37">
        <f t="shared" si="1"/>
        <v>-179.99982833862305</v>
      </c>
      <c r="H22" s="38">
        <f t="shared" si="2"/>
        <v>85.051113971117402</v>
      </c>
      <c r="I22" s="39">
        <f t="shared" si="3"/>
        <v>85.051128779806589</v>
      </c>
      <c r="K22" s="12">
        <f t="shared" si="4"/>
        <v>2097152</v>
      </c>
      <c r="L22" s="12">
        <f t="shared" si="5"/>
        <v>-180</v>
      </c>
      <c r="M22" s="12">
        <f t="shared" si="6"/>
        <v>-179.99982833862305</v>
      </c>
      <c r="N22" s="27">
        <f t="shared" si="7"/>
        <v>3.1415926535897931</v>
      </c>
      <c r="O22" s="27">
        <f t="shared" si="8"/>
        <v>11.548739357257748</v>
      </c>
      <c r="P22" s="27">
        <f t="shared" si="9"/>
        <v>1.4844222297453324</v>
      </c>
      <c r="Q22" s="27">
        <f t="shared" si="10"/>
        <v>85.051128779806589</v>
      </c>
      <c r="R22" s="40">
        <f t="shared" si="11"/>
        <v>3.1415896575335669</v>
      </c>
      <c r="S22" s="40">
        <f t="shared" si="12"/>
        <v>11.548704627165796</v>
      </c>
      <c r="T22" s="40">
        <f t="shared" si="13"/>
        <v>1.484421971284948</v>
      </c>
      <c r="U22" s="40">
        <f t="shared" si="14"/>
        <v>85.051113971117402</v>
      </c>
    </row>
    <row r="24" spans="1:21">
      <c r="A24" s="12" t="s">
        <v>20</v>
      </c>
    </row>
  </sheetData>
  <sheetProtection password="8E34" sheet="1" objects="1" scenarios="1"/>
  <protectedRanges>
    <protectedRange sqref="A2:G22 I2:I22" name="Range1_2"/>
  </protectedRanges>
  <dataValidations count="1">
    <dataValidation type="whole" allowBlank="1" showInputMessage="1" showErrorMessage="1" errorTitle="Input Error" error="Enter whole number" sqref="B2:E22">
      <formula1>0</formula1>
      <formula2>10000000000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PageLayoutView="55" workbookViewId="0">
      <selection activeCell="N14" sqref="N14"/>
    </sheetView>
  </sheetViews>
  <sheetFormatPr defaultRowHeight="15"/>
  <sheetData/>
  <sheetProtection password="8E34"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Long-lat to tile number</vt:lpstr>
      <vt:lpstr>Tile number to Long-Lat</vt:lpstr>
      <vt:lpstr>Reference</vt:lpstr>
      <vt:lpstr>Reference!Print_Area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shahi.preeti19@gmail.com</dc:creator>
  <cp:lastModifiedBy>dtdb-3</cp:lastModifiedBy>
  <dcterms:created xsi:type="dcterms:W3CDTF">2023-02-09T16:12:53Z</dcterms:created>
  <dcterms:modified xsi:type="dcterms:W3CDTF">2023-03-01T07:48:55Z</dcterms:modified>
</cp:coreProperties>
</file>