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yanshaggarwal/Desktop/"/>
    </mc:Choice>
  </mc:AlternateContent>
  <xr:revisionPtr revIDLastSave="0" documentId="8_{0CE2C1BD-5174-EF45-AFB7-D7ADD23614E8}" xr6:coauthVersionLast="47" xr6:coauthVersionMax="47" xr10:uidLastSave="{00000000-0000-0000-0000-000000000000}"/>
  <bookViews>
    <workbookView xWindow="680" yWindow="760" windowWidth="28040" windowHeight="17040" activeTab="2" xr2:uid="{55DC9985-E6F4-7348-BF76-46339A43D735}"/>
  </bookViews>
  <sheets>
    <sheet name="Table1" sheetId="3" r:id="rId1"/>
    <sheet name="KPIs" sheetId="5" r:id="rId2"/>
    <sheet name="Dashboard" sheetId="6" r:id="rId3"/>
    <sheet name="Forecast" sheetId="4" r:id="rId4"/>
    <sheet name="HistoricalData" sheetId="1" r:id="rId5"/>
    <sheet name="Assumption" sheetId="2" r:id="rId6"/>
  </sheets>
  <definedNames>
    <definedName name="CollectionDays">INDEX(Assumption!$B$3:$D$3, MATCH(Assumption!$F$2, {"Best","Base","Worst"}, 0))</definedName>
    <definedName name="ExternalData_1" localSheetId="0" hidden="1">Table1!$A$1:$E$177</definedName>
    <definedName name="GrowthRate">INDEX(Assumption!$B$2:$D$2, MATCH(Assumption!$F$2, {"Best","Base","Worst"}, 0))</definedName>
    <definedName name="PaymentTerms">INDEX(Assumption!$B$4:$D$4, MATCH(Assumption!$F$2, {"Best","Base","Worst"}, 0))</definedName>
    <definedName name="SelectedScenario">Assumption!$F$2</definedName>
    <definedName name="UncertaintyLevel">INDEX(Assumption!$B$2:$D$2, MATCH(Assumption!$F$2, {"Best","Base","Worst"}, 0))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6" l="1"/>
  <c r="D2" i="2" s="1"/>
  <c r="A6" i="6"/>
  <c r="B2" i="6"/>
  <c r="A2" i="6"/>
  <c r="B5" i="5"/>
  <c r="B4" i="5" a="1"/>
  <c r="B4" i="5" s="1"/>
  <c r="B3" i="5" a="1"/>
  <c r="B3" i="5" s="1"/>
  <c r="B2" i="5"/>
  <c r="C2" i="4" a="1"/>
  <c r="C2" i="4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" i="4"/>
  <c r="A2" i="4"/>
  <c r="I5" i="2"/>
  <c r="I4" i="2" a="1"/>
  <c r="I4" i="2" s="1"/>
  <c r="I3" i="2" a="1"/>
  <c r="I3" i="2" s="1"/>
  <c r="A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8" i="1"/>
  <c r="A147" i="1"/>
  <c r="B2" i="2" l="1"/>
  <c r="C2" i="2"/>
  <c r="A149" i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L3" i="2" l="1" a="1"/>
  <c r="L3" i="2" s="1"/>
  <c r="I2" i="2" a="1"/>
  <c r="I2" i="2" s="1"/>
  <c r="B2" i="4" a="1"/>
  <c r="B2" i="4" s="1"/>
  <c r="F4" i="2" a="1"/>
  <c r="F4" i="2" s="1"/>
  <c r="B3" i="4" l="1" a="1"/>
  <c r="B3" i="4" s="1"/>
  <c r="D2" i="4"/>
  <c r="B4" i="4" l="1" a="1"/>
  <c r="B4" i="4" s="1"/>
  <c r="D3" i="4"/>
  <c r="C3" i="4" a="1"/>
  <c r="C3" i="4" s="1"/>
  <c r="E3" i="4" s="1"/>
  <c r="B5" i="4" l="1" a="1"/>
  <c r="B5" i="4" s="1"/>
  <c r="C4" i="4" a="1"/>
  <c r="C4" i="4" s="1"/>
  <c r="D4" i="4"/>
  <c r="E4" i="4" l="1"/>
  <c r="B6" i="4" a="1"/>
  <c r="B6" i="4" s="1"/>
  <c r="C5" i="4" a="1"/>
  <c r="C5" i="4" s="1"/>
  <c r="D5" i="4"/>
  <c r="E5" i="4" l="1"/>
  <c r="B7" i="4" a="1"/>
  <c r="B7" i="4" s="1"/>
  <c r="C6" i="4" a="1"/>
  <c r="C6" i="4" s="1"/>
  <c r="D6" i="4"/>
  <c r="E6" i="4" l="1"/>
  <c r="B8" i="4" a="1"/>
  <c r="B8" i="4" s="1"/>
  <c r="C7" i="4" a="1"/>
  <c r="C7" i="4" s="1"/>
  <c r="D7" i="4"/>
  <c r="E7" i="4" l="1"/>
  <c r="B9" i="4" a="1"/>
  <c r="B9" i="4" s="1"/>
  <c r="C8" i="4" a="1"/>
  <c r="C8" i="4" s="1"/>
  <c r="D8" i="4"/>
  <c r="E8" i="4" l="1"/>
  <c r="B10" i="4" a="1"/>
  <c r="B10" i="4" s="1"/>
  <c r="C9" i="4" a="1"/>
  <c r="C9" i="4" s="1"/>
  <c r="D9" i="4"/>
  <c r="E9" i="4" l="1"/>
  <c r="B11" i="4" a="1"/>
  <c r="B11" i="4" s="1"/>
  <c r="C10" i="4" a="1"/>
  <c r="C10" i="4" s="1"/>
  <c r="D10" i="4"/>
  <c r="E10" i="4" l="1"/>
  <c r="B12" i="4" a="1"/>
  <c r="B12" i="4" s="1"/>
  <c r="C11" i="4" a="1"/>
  <c r="C11" i="4" s="1"/>
  <c r="D11" i="4"/>
  <c r="E11" i="4" l="1"/>
  <c r="B13" i="4" a="1"/>
  <c r="B13" i="4" s="1"/>
  <c r="C12" i="4" a="1"/>
  <c r="C12" i="4" s="1"/>
  <c r="D12" i="4"/>
  <c r="E12" i="4" l="1"/>
  <c r="B14" i="4" a="1"/>
  <c r="B14" i="4" s="1"/>
  <c r="C13" i="4" a="1"/>
  <c r="C13" i="4" s="1"/>
  <c r="D13" i="4"/>
  <c r="B15" i="4" l="1" a="1"/>
  <c r="B15" i="4" s="1"/>
  <c r="C14" i="4" a="1"/>
  <c r="C14" i="4" s="1"/>
  <c r="D14" i="4"/>
  <c r="E13" i="4"/>
  <c r="E14" i="4" l="1"/>
  <c r="B16" i="4" a="1"/>
  <c r="B16" i="4" s="1"/>
  <c r="C15" i="4" a="1"/>
  <c r="C15" i="4" s="1"/>
  <c r="D15" i="4"/>
  <c r="B17" i="4" l="1" a="1"/>
  <c r="B17" i="4" s="1"/>
  <c r="C16" i="4" a="1"/>
  <c r="C16" i="4" s="1"/>
  <c r="D16" i="4"/>
  <c r="E15" i="4"/>
  <c r="E16" i="4" l="1"/>
  <c r="B18" i="4" a="1"/>
  <c r="B18" i="4" s="1"/>
  <c r="C17" i="4" a="1"/>
  <c r="C17" i="4" s="1"/>
  <c r="D17" i="4"/>
  <c r="E17" i="4" l="1"/>
  <c r="B19" i="4" a="1"/>
  <c r="B19" i="4" s="1"/>
  <c r="C18" i="4" a="1"/>
  <c r="C18" i="4" s="1"/>
  <c r="D18" i="4"/>
  <c r="E18" i="4" l="1"/>
  <c r="B20" i="4" a="1"/>
  <c r="B20" i="4" s="1"/>
  <c r="C19" i="4" a="1"/>
  <c r="C19" i="4" s="1"/>
  <c r="D19" i="4"/>
  <c r="E19" i="4" l="1"/>
  <c r="B21" i="4" a="1"/>
  <c r="B21" i="4" s="1"/>
  <c r="C20" i="4" a="1"/>
  <c r="C20" i="4" s="1"/>
  <c r="D20" i="4"/>
  <c r="E20" i="4" l="1"/>
  <c r="B22" i="4" a="1"/>
  <c r="B22" i="4" s="1"/>
  <c r="C21" i="4" a="1"/>
  <c r="C21" i="4" s="1"/>
  <c r="D21" i="4"/>
  <c r="E21" i="4" l="1"/>
  <c r="B23" i="4" a="1"/>
  <c r="B23" i="4" s="1"/>
  <c r="C22" i="4" a="1"/>
  <c r="C22" i="4" s="1"/>
  <c r="D22" i="4"/>
  <c r="E22" i="4" l="1"/>
  <c r="B24" i="4" a="1"/>
  <c r="B24" i="4" s="1"/>
  <c r="C23" i="4" a="1"/>
  <c r="C23" i="4" s="1"/>
  <c r="D23" i="4"/>
  <c r="B25" i="4" l="1" a="1"/>
  <c r="B25" i="4" s="1"/>
  <c r="C24" i="4" a="1"/>
  <c r="C24" i="4" s="1"/>
  <c r="D24" i="4"/>
  <c r="E23" i="4"/>
  <c r="E24" i="4" l="1"/>
  <c r="B26" i="4" a="1"/>
  <c r="B26" i="4" s="1"/>
  <c r="C25" i="4" a="1"/>
  <c r="C25" i="4" s="1"/>
  <c r="D25" i="4"/>
  <c r="E25" i="4" l="1"/>
  <c r="B27" i="4" a="1"/>
  <c r="B27" i="4" s="1"/>
  <c r="C26" i="4" a="1"/>
  <c r="C26" i="4" s="1"/>
  <c r="D26" i="4"/>
  <c r="E26" i="4" l="1"/>
  <c r="B28" i="4" a="1"/>
  <c r="B28" i="4" s="1"/>
  <c r="C27" i="4" a="1"/>
  <c r="C27" i="4" s="1"/>
  <c r="D27" i="4"/>
  <c r="B29" i="4" l="1" a="1"/>
  <c r="B29" i="4" s="1"/>
  <c r="C28" i="4" a="1"/>
  <c r="C28" i="4" s="1"/>
  <c r="D28" i="4"/>
  <c r="E27" i="4"/>
  <c r="E28" i="4" l="1"/>
  <c r="B30" i="4" a="1"/>
  <c r="B30" i="4" s="1"/>
  <c r="C29" i="4" a="1"/>
  <c r="C29" i="4" s="1"/>
  <c r="D29" i="4"/>
  <c r="E29" i="4" l="1"/>
  <c r="B31" i="4" a="1"/>
  <c r="B31" i="4" s="1"/>
  <c r="C30" i="4" a="1"/>
  <c r="C30" i="4" s="1"/>
  <c r="D30" i="4"/>
  <c r="E30" i="4" l="1"/>
  <c r="D31" i="4"/>
  <c r="C31" i="4" a="1"/>
  <c r="C31" i="4" s="1"/>
  <c r="E31" i="4" l="1"/>
  <c r="B6" i="5" l="1" a="1"/>
  <c r="B6" i="5" s="1"/>
  <c r="C2" i="6" s="1"/>
  <c r="D2" i="6" a="1"/>
  <c r="D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3E987-B161-ED4D-9024-A6FDCD61BB4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<sst xmlns="http://schemas.openxmlformats.org/spreadsheetml/2006/main" count="57" uniqueCount="48">
  <si>
    <t>Month</t>
  </si>
  <si>
    <t>Sales</t>
  </si>
  <si>
    <t>Receivables</t>
  </si>
  <si>
    <t>Payables</t>
  </si>
  <si>
    <t>Expenses</t>
  </si>
  <si>
    <t>Variable</t>
  </si>
  <si>
    <t>Best</t>
  </si>
  <si>
    <t>Base</t>
  </si>
  <si>
    <t>Worst</t>
  </si>
  <si>
    <t>Monthly Growth Rate</t>
  </si>
  <si>
    <t>Collection Days</t>
  </si>
  <si>
    <t>Payment Terms (days)</t>
  </si>
  <si>
    <t>Selected Scenario</t>
  </si>
  <si>
    <t>test</t>
  </si>
  <si>
    <t>Forecasted Sales</t>
  </si>
  <si>
    <t>Cash Inflow</t>
  </si>
  <si>
    <t>Cash Outflow</t>
  </si>
  <si>
    <t>Ending Cash</t>
  </si>
  <si>
    <t>KPI</t>
  </si>
  <si>
    <t>Formula or Value</t>
  </si>
  <si>
    <t>Notes</t>
  </si>
  <si>
    <t>Avg Gross Margin %</t>
  </si>
  <si>
    <t>Shows profitability from core ops</t>
  </si>
  <si>
    <t>Avg Collection Days</t>
  </si>
  <si>
    <t>Convert receivables to days</t>
  </si>
  <si>
    <t>Avg Payment Days</t>
  </si>
  <si>
    <t>Convert payables to days</t>
  </si>
  <si>
    <t>Current Ratio</t>
  </si>
  <si>
    <t>You can use dummy values here</t>
  </si>
  <si>
    <t>Cash Runway</t>
  </si>
  <si>
    <t>Months of cash left</t>
  </si>
  <si>
    <t>Gross Margin %</t>
  </si>
  <si>
    <t>Ending Cash (latest)</t>
  </si>
  <si>
    <t>Month Num</t>
  </si>
  <si>
    <t>Month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</si>
  <si>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</si>
  <si>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</si>
  <si>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</si>
  <si>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</si>
  <si>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</si>
  <si>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</si>
  <si>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</si>
  <si>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</si>
  <si>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</si>
  <si>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</si>
  <si>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</si>
  <si>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</si>
  <si>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Growth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</si>
</sst>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2" tint="-0.499984740745262"/>
      <name val="Aptos Narrow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7" fontId="0" fillId="0" borderId="0" xfId="0" applyNumberFormat="1"/>
    <xf numFmtId="14" fontId="0" fillId="0" borderId="0" xfId="0" applyNumberFormat="1"/>
    <xf numFmtId="14" fontId="0" fillId="0" borderId="0" xfId="1" applyNumberFormat="1" applyFont="1"/>
    <xf numFmtId="2" fontId="0" fillId="0" borderId="0" xfId="0" applyNumberFormat="1"/>
    <xf numFmtId="0" fontId="4" fillId="2" borderId="1" xfId="0" applyFont="1" applyFill="1" applyBorder="1"/>
    <xf numFmtId="10" fontId="3" fillId="2" borderId="2" xfId="0" applyNumberFormat="1" applyFont="1" applyFill="1" applyBorder="1"/>
    <xf numFmtId="0" fontId="3" fillId="2" borderId="2" xfId="0" applyFont="1" applyFill="1" applyBorder="1"/>
    <xf numFmtId="2" fontId="3" fillId="2" borderId="2" xfId="0" applyNumberFormat="1" applyFont="1" applyFill="1" applyBorder="1"/>
    <xf numFmtId="172" fontId="3" fillId="2" borderId="2" xfId="0" applyNumberFormat="1" applyFont="1" applyFill="1" applyBorder="1"/>
    <xf numFmtId="0" fontId="0" fillId="3" borderId="0" xfId="0" applyFill="1"/>
    <xf numFmtId="0" fontId="5" fillId="3" borderId="0" xfId="0" applyFont="1" applyFill="1"/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📈 Monthly Forecast Trends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Forecasted Sales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Forecast!$A$2:$A$31</c:f>
              <c:numCache>
                <c:formatCode>m/d/yy</c:formatCode>
                <c:ptCount val="30"/>
                <c:pt idx="0">
                  <c:v>45474</c:v>
                </c:pt>
                <c:pt idx="1">
                  <c:v>45505</c:v>
                </c:pt>
                <c:pt idx="2">
                  <c:v>45536</c:v>
                </c:pt>
                <c:pt idx="3">
                  <c:v>45566</c:v>
                </c:pt>
                <c:pt idx="4">
                  <c:v>45597</c:v>
                </c:pt>
                <c:pt idx="5">
                  <c:v>45627</c:v>
                </c:pt>
                <c:pt idx="6">
                  <c:v>45658</c:v>
                </c:pt>
                <c:pt idx="7">
                  <c:v>45689</c:v>
                </c:pt>
                <c:pt idx="8">
                  <c:v>45717</c:v>
                </c:pt>
                <c:pt idx="9">
                  <c:v>45748</c:v>
                </c:pt>
                <c:pt idx="10">
                  <c:v>45778</c:v>
                </c:pt>
                <c:pt idx="11">
                  <c:v>45809</c:v>
                </c:pt>
                <c:pt idx="12">
                  <c:v>45839</c:v>
                </c:pt>
                <c:pt idx="13">
                  <c:v>45870</c:v>
                </c:pt>
                <c:pt idx="14">
                  <c:v>45901</c:v>
                </c:pt>
                <c:pt idx="15">
                  <c:v>45931</c:v>
                </c:pt>
                <c:pt idx="16">
                  <c:v>45962</c:v>
                </c:pt>
                <c:pt idx="17">
                  <c:v>45992</c:v>
                </c:pt>
                <c:pt idx="18">
                  <c:v>46023</c:v>
                </c:pt>
                <c:pt idx="19">
                  <c:v>46054</c:v>
                </c:pt>
                <c:pt idx="20">
                  <c:v>46082</c:v>
                </c:pt>
                <c:pt idx="21">
                  <c:v>46113</c:v>
                </c:pt>
                <c:pt idx="22">
                  <c:v>46143</c:v>
                </c:pt>
                <c:pt idx="23">
                  <c:v>46174</c:v>
                </c:pt>
                <c:pt idx="24">
                  <c:v>46204</c:v>
                </c:pt>
                <c:pt idx="25">
                  <c:v>46235</c:v>
                </c:pt>
                <c:pt idx="26">
                  <c:v>46266</c:v>
                </c:pt>
                <c:pt idx="27">
                  <c:v>46296</c:v>
                </c:pt>
                <c:pt idx="28">
                  <c:v>46327</c:v>
                </c:pt>
                <c:pt idx="29">
                  <c:v>46357</c:v>
                </c:pt>
              </c:numCache>
            </c:numRef>
          </c:cat>
          <c:val>
            <c:numRef>
              <c:f>Forecast!$B$2:$B$31</c:f>
              <c:numCache>
                <c:formatCode>0.00</c:formatCode>
                <c:ptCount val="30"/>
                <c:pt idx="0" formatCode="General">
                  <c:v>230103.02083944387</c:v>
                </c:pt>
                <c:pt idx="1">
                  <c:v>5121.1061132896521</c:v>
                </c:pt>
                <c:pt idx="2">
                  <c:v>20560.385653226276</c:v>
                </c:pt>
                <c:pt idx="3">
                  <c:v>22249.053137794486</c:v>
                </c:pt>
                <c:pt idx="4">
                  <c:v>44876.066197423068</c:v>
                </c:pt>
                <c:pt idx="5">
                  <c:v>40639.828139287616</c:v>
                </c:pt>
                <c:pt idx="6">
                  <c:v>38423.545223701927</c:v>
                </c:pt>
                <c:pt idx="7">
                  <c:v>39793.280725992518</c:v>
                </c:pt>
                <c:pt idx="8">
                  <c:v>20117.194199767135</c:v>
                </c:pt>
                <c:pt idx="9">
                  <c:v>19637.745484565628</c:v>
                </c:pt>
                <c:pt idx="10">
                  <c:v>18322.006168449705</c:v>
                </c:pt>
                <c:pt idx="11">
                  <c:v>18738.159069600442</c:v>
                </c:pt>
                <c:pt idx="12">
                  <c:v>16818.695848756568</c:v>
                </c:pt>
                <c:pt idx="13">
                  <c:v>84.439780690036443</c:v>
                </c:pt>
                <c:pt idx="14">
                  <c:v>338.83512822613784</c:v>
                </c:pt>
                <c:pt idx="15">
                  <c:v>365.4545268674965</c:v>
                </c:pt>
                <c:pt idx="16">
                  <c:v>739.63800976523419</c:v>
                </c:pt>
                <c:pt idx="17">
                  <c:v>678.72957781955779</c:v>
                </c:pt>
                <c:pt idx="18">
                  <c:v>642.69975778925152</c:v>
                </c:pt>
                <c:pt idx="19">
                  <c:v>676.88680630222382</c:v>
                </c:pt>
                <c:pt idx="20">
                  <c:v>349.06711432590345</c:v>
                </c:pt>
                <c:pt idx="21">
                  <c:v>342.1631026633375</c:v>
                </c:pt>
                <c:pt idx="22">
                  <c:v>322.77674280000252</c:v>
                </c:pt>
                <c:pt idx="23">
                  <c:v>328.38872336072143</c:v>
                </c:pt>
                <c:pt idx="24">
                  <c:v>297.09698402226974</c:v>
                </c:pt>
                <c:pt idx="25">
                  <c:v>5.6449305149069788</c:v>
                </c:pt>
                <c:pt idx="26">
                  <c:v>22.632211610986968</c:v>
                </c:pt>
                <c:pt idx="27">
                  <c:v>24.753519359968148</c:v>
                </c:pt>
                <c:pt idx="28">
                  <c:v>49.958511539637804</c:v>
                </c:pt>
                <c:pt idx="29">
                  <c:v>46.111584440192537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8-834E-B02F-1F647DBDC42A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Cash Inflow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Forecast!$A$2:$A$31</c:f>
              <c:numCache>
                <c:formatCode>m/d/yy</c:formatCode>
                <c:ptCount val="30"/>
                <c:pt idx="0">
                  <c:v>45474</c:v>
                </c:pt>
                <c:pt idx="1">
                  <c:v>45505</c:v>
                </c:pt>
                <c:pt idx="2">
                  <c:v>45536</c:v>
                </c:pt>
                <c:pt idx="3">
                  <c:v>45566</c:v>
                </c:pt>
                <c:pt idx="4">
                  <c:v>45597</c:v>
                </c:pt>
                <c:pt idx="5">
                  <c:v>45627</c:v>
                </c:pt>
                <c:pt idx="6">
                  <c:v>45658</c:v>
                </c:pt>
                <c:pt idx="7">
                  <c:v>45689</c:v>
                </c:pt>
                <c:pt idx="8">
                  <c:v>45717</c:v>
                </c:pt>
                <c:pt idx="9">
                  <c:v>45748</c:v>
                </c:pt>
                <c:pt idx="10">
                  <c:v>45778</c:v>
                </c:pt>
                <c:pt idx="11">
                  <c:v>45809</c:v>
                </c:pt>
                <c:pt idx="12">
                  <c:v>45839</c:v>
                </c:pt>
                <c:pt idx="13">
                  <c:v>45870</c:v>
                </c:pt>
                <c:pt idx="14">
                  <c:v>45901</c:v>
                </c:pt>
                <c:pt idx="15">
                  <c:v>45931</c:v>
                </c:pt>
                <c:pt idx="16">
                  <c:v>45962</c:v>
                </c:pt>
                <c:pt idx="17">
                  <c:v>45992</c:v>
                </c:pt>
                <c:pt idx="18">
                  <c:v>46023</c:v>
                </c:pt>
                <c:pt idx="19">
                  <c:v>46054</c:v>
                </c:pt>
                <c:pt idx="20">
                  <c:v>46082</c:v>
                </c:pt>
                <c:pt idx="21">
                  <c:v>46113</c:v>
                </c:pt>
                <c:pt idx="22">
                  <c:v>46143</c:v>
                </c:pt>
                <c:pt idx="23">
                  <c:v>46174</c:v>
                </c:pt>
                <c:pt idx="24">
                  <c:v>46204</c:v>
                </c:pt>
                <c:pt idx="25">
                  <c:v>46235</c:v>
                </c:pt>
                <c:pt idx="26">
                  <c:v>46266</c:v>
                </c:pt>
                <c:pt idx="27">
                  <c:v>46296</c:v>
                </c:pt>
                <c:pt idx="28">
                  <c:v>46327</c:v>
                </c:pt>
                <c:pt idx="29">
                  <c:v>46357</c:v>
                </c:pt>
              </c:numCache>
            </c:numRef>
          </c:cat>
          <c:val>
            <c:numRef>
              <c:f>Forecast!$C$2:$C$31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5121.1061132896521</c:v>
                </c:pt>
                <c:pt idx="3">
                  <c:v>20560.385653226276</c:v>
                </c:pt>
                <c:pt idx="4">
                  <c:v>22249.053137794486</c:v>
                </c:pt>
                <c:pt idx="5">
                  <c:v>44876.066197423068</c:v>
                </c:pt>
                <c:pt idx="6">
                  <c:v>40639.828139287616</c:v>
                </c:pt>
                <c:pt idx="7">
                  <c:v>38423.545223701927</c:v>
                </c:pt>
                <c:pt idx="8">
                  <c:v>39793.280725992518</c:v>
                </c:pt>
                <c:pt idx="9">
                  <c:v>20117.194199767135</c:v>
                </c:pt>
                <c:pt idx="10">
                  <c:v>19637.745484565628</c:v>
                </c:pt>
                <c:pt idx="11">
                  <c:v>18322.006168449705</c:v>
                </c:pt>
                <c:pt idx="12">
                  <c:v>18738.159069600442</c:v>
                </c:pt>
                <c:pt idx="13">
                  <c:v>16818.695848756568</c:v>
                </c:pt>
                <c:pt idx="14">
                  <c:v>84.439780690036443</c:v>
                </c:pt>
                <c:pt idx="15">
                  <c:v>338.83512822613784</c:v>
                </c:pt>
                <c:pt idx="16">
                  <c:v>365.4545268674965</c:v>
                </c:pt>
                <c:pt idx="17">
                  <c:v>739.63800976523419</c:v>
                </c:pt>
                <c:pt idx="18">
                  <c:v>678.72957781955779</c:v>
                </c:pt>
                <c:pt idx="19">
                  <c:v>642.69975778925152</c:v>
                </c:pt>
                <c:pt idx="20">
                  <c:v>676.88680630222382</c:v>
                </c:pt>
                <c:pt idx="21">
                  <c:v>349.06711432590345</c:v>
                </c:pt>
                <c:pt idx="22">
                  <c:v>342.1631026633375</c:v>
                </c:pt>
                <c:pt idx="23">
                  <c:v>322.77674280000252</c:v>
                </c:pt>
                <c:pt idx="24">
                  <c:v>328.38872336072143</c:v>
                </c:pt>
                <c:pt idx="25">
                  <c:v>297.09698402226974</c:v>
                </c:pt>
                <c:pt idx="26">
                  <c:v>5.6449305149069788</c:v>
                </c:pt>
                <c:pt idx="27">
                  <c:v>22.632211610986968</c:v>
                </c:pt>
                <c:pt idx="28">
                  <c:v>24.753519359968148</c:v>
                </c:pt>
                <c:pt idx="29">
                  <c:v>49.958511539637804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8-834E-B02F-1F647DBDC42A}"/>
            </c:ext>
          </c:extLst>
        </c:ser>
        <c:ser>
          <c:idx val="3"/>
          <c:order val="2"/>
          <c:tx>
            <c:strRef>
              <c:f>Forecast!$E$1</c:f>
              <c:strCache>
                <c:ptCount val="1"/>
                <c:pt idx="0">
                  <c:v>Ending Cash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Forecast!$A$2:$A$31</c:f>
              <c:numCache>
                <c:formatCode>m/d/yy</c:formatCode>
                <c:ptCount val="30"/>
                <c:pt idx="0">
                  <c:v>45474</c:v>
                </c:pt>
                <c:pt idx="1">
                  <c:v>45505</c:v>
                </c:pt>
                <c:pt idx="2">
                  <c:v>45536</c:v>
                </c:pt>
                <c:pt idx="3">
                  <c:v>45566</c:v>
                </c:pt>
                <c:pt idx="4">
                  <c:v>45597</c:v>
                </c:pt>
                <c:pt idx="5">
                  <c:v>45627</c:v>
                </c:pt>
                <c:pt idx="6">
                  <c:v>45658</c:v>
                </c:pt>
                <c:pt idx="7">
                  <c:v>45689</c:v>
                </c:pt>
                <c:pt idx="8">
                  <c:v>45717</c:v>
                </c:pt>
                <c:pt idx="9">
                  <c:v>45748</c:v>
                </c:pt>
                <c:pt idx="10">
                  <c:v>45778</c:v>
                </c:pt>
                <c:pt idx="11">
                  <c:v>45809</c:v>
                </c:pt>
                <c:pt idx="12">
                  <c:v>45839</c:v>
                </c:pt>
                <c:pt idx="13">
                  <c:v>45870</c:v>
                </c:pt>
                <c:pt idx="14">
                  <c:v>45901</c:v>
                </c:pt>
                <c:pt idx="15">
                  <c:v>45931</c:v>
                </c:pt>
                <c:pt idx="16">
                  <c:v>45962</c:v>
                </c:pt>
                <c:pt idx="17">
                  <c:v>45992</c:v>
                </c:pt>
                <c:pt idx="18">
                  <c:v>46023</c:v>
                </c:pt>
                <c:pt idx="19">
                  <c:v>46054</c:v>
                </c:pt>
                <c:pt idx="20">
                  <c:v>46082</c:v>
                </c:pt>
                <c:pt idx="21">
                  <c:v>46113</c:v>
                </c:pt>
                <c:pt idx="22">
                  <c:v>46143</c:v>
                </c:pt>
                <c:pt idx="23">
                  <c:v>46174</c:v>
                </c:pt>
                <c:pt idx="24">
                  <c:v>46204</c:v>
                </c:pt>
                <c:pt idx="25">
                  <c:v>46235</c:v>
                </c:pt>
                <c:pt idx="26">
                  <c:v>46266</c:v>
                </c:pt>
                <c:pt idx="27">
                  <c:v>46296</c:v>
                </c:pt>
                <c:pt idx="28">
                  <c:v>46327</c:v>
                </c:pt>
                <c:pt idx="29">
                  <c:v>46357</c:v>
                </c:pt>
              </c:numCache>
            </c:numRef>
          </c:cat>
          <c:val>
            <c:numRef>
              <c:f>Forecast!$E$2:$E$31</c:f>
              <c:numCache>
                <c:formatCode>General</c:formatCode>
                <c:ptCount val="30"/>
                <c:pt idx="0">
                  <c:v>5000</c:v>
                </c:pt>
                <c:pt idx="1">
                  <c:v>3207.6128603486222</c:v>
                </c:pt>
                <c:pt idx="2">
                  <c:v>1132.5839950090794</c:v>
                </c:pt>
                <c:pt idx="3">
                  <c:v>13905.801050007285</c:v>
                </c:pt>
                <c:pt idx="4">
                  <c:v>20448.2310187037</c:v>
                </c:pt>
                <c:pt idx="5">
                  <c:v>51100.357367376106</c:v>
                </c:pt>
                <c:pt idx="6">
                  <c:v>78291.944678368047</c:v>
                </c:pt>
                <c:pt idx="7">
                  <c:v>102787.84164797259</c:v>
                </c:pt>
                <c:pt idx="8">
                  <c:v>135540.10440404661</c:v>
                </c:pt>
                <c:pt idx="9">
                  <c:v>148784.08768421577</c:v>
                </c:pt>
                <c:pt idx="10">
                  <c:v>162009.13100982399</c:v>
                </c:pt>
                <c:pt idx="11">
                  <c:v>173772.78150391355</c:v>
                </c:pt>
                <c:pt idx="12">
                  <c:v>186624.39702644918</c:v>
                </c:pt>
                <c:pt idx="13">
                  <c:v>203413.53895196423</c:v>
                </c:pt>
                <c:pt idx="14">
                  <c:v>203379.38643777513</c:v>
                </c:pt>
                <c:pt idx="15">
                  <c:v>203590.31248159765</c:v>
                </c:pt>
                <c:pt idx="16">
                  <c:v>203696.89370504729</c:v>
                </c:pt>
                <c:pt idx="17">
                  <c:v>204198.97636257569</c:v>
                </c:pt>
                <c:pt idx="18">
                  <c:v>204652.76102516902</c:v>
                </c:pt>
                <c:pt idx="19">
                  <c:v>205058.55040075252</c:v>
                </c:pt>
                <c:pt idx="20">
                  <c:v>205613.26371704068</c:v>
                </c:pt>
                <c:pt idx="21">
                  <c:v>205842.57374543443</c:v>
                </c:pt>
                <c:pt idx="22">
                  <c:v>206071.76498811776</c:v>
                </c:pt>
                <c:pt idx="23">
                  <c:v>206279.60567774149</c:v>
                </c:pt>
                <c:pt idx="24">
                  <c:v>206504.01045669444</c:v>
                </c:pt>
                <c:pt idx="25">
                  <c:v>206799.13171503649</c:v>
                </c:pt>
                <c:pt idx="26">
                  <c:v>206796.85537148756</c:v>
                </c:pt>
                <c:pt idx="27">
                  <c:v>206810.82385132255</c:v>
                </c:pt>
                <c:pt idx="28">
                  <c:v>206818.09189164365</c:v>
                </c:pt>
                <c:pt idx="29">
                  <c:v>206851.91134862922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98-834E-B02F-1F647DBDC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850351"/>
        <c:axId val="216898015"/>
      </c:lineChart>
      <c:dateAx>
        <c:axId val="216850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98015"/>
        <c:crosses val="autoZero"/>
        <c:auto val="1"/>
        <c:lblOffset val="100"/>
        <c:baseTimeUnit val="months"/>
      </c:dateAx>
      <c:valAx>
        <c:axId val="2168980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5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15" fmlaLink="Dashboard!H3" horiz="1" max="200" page="10" val="15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11077</xdr:rowOff>
    </xdr:from>
    <xdr:to>
      <xdr:col>3</xdr:col>
      <xdr:colOff>432341</xdr:colOff>
      <xdr:row>21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C1B199D-AA7B-BEBF-0EEA-BACBFCACB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119975</xdr:rowOff>
        </xdr:from>
        <xdr:to>
          <xdr:col>1</xdr:col>
          <xdr:colOff>809557</xdr:colOff>
          <xdr:row>4</xdr:row>
          <xdr:rowOff>94575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187B612B-0253-FE58-CC03-D18727F583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585CDE-0DD1-E84D-A1FD-6B7D927DFAF4}" autoFormatId="16" applyNumberFormats="0" applyBorderFormats="0" applyFontFormats="0" applyPatternFormats="0" applyAlignmentFormats="0" applyWidthHeightFormats="0">
  <queryTableRefresh nextId="6">
    <queryTableFields count="5">
      <queryTableField id="1" name="Month" tableColumnId="1"/>
      <queryTableField id="2" name="Sales" tableColumnId="2"/>
      <queryTableField id="3" name="Receivables" tableColumnId="3"/>
      <queryTableField id="4" name="Payables" tableColumnId="4"/>
      <queryTableField id="5" name="Expens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E45BF3-9FB2-B545-86DF-D1FB70F2166B}" name="Table1_1" displayName="Table1_1" ref="A1:E177" tableType="queryTable" totalsRowShown="0">
  <autoFilter ref="A1:E177" xr:uid="{A6E45BF3-9FB2-B545-86DF-D1FB70F2166B}"/>
  <tableColumns count="5">
    <tableColumn id="1" xr3:uid="{2C6EF360-8ADD-5C46-8247-1856FF0A8AE9}" uniqueName="1" name="Month" queryTableFieldId="1" dataDxfId="21"/>
    <tableColumn id="2" xr3:uid="{491A54A6-F41B-D24D-B351-5D8940A77698}" uniqueName="2" name="Sales" queryTableFieldId="2"/>
    <tableColumn id="3" xr3:uid="{20162634-E6E7-344B-9C86-BB2BFE56BEAE}" uniqueName="3" name="Receivables" queryTableFieldId="3"/>
    <tableColumn id="4" xr3:uid="{BEF8BAE9-325D-8A48-A82E-2A44C5828AA9}" uniqueName="4" name="Payables" queryTableFieldId="4"/>
    <tableColumn id="5" xr3:uid="{D2053F27-35DC-6B49-962D-36558158445B}" uniqueName="5" name="Expens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29D8B-F88C-B84C-B4CB-D1FBEFF5F1F0}" name="Table1" displayName="Table1" ref="A1:E177" totalsRowShown="0" headerRowDxfId="22">
  <autoFilter ref="A1:E177" xr:uid="{3FB29D8B-F88C-B84C-B4CB-D1FBEFF5F1F0}"/>
  <tableColumns count="5">
    <tableColumn id="1" xr3:uid="{453D01A6-BD48-724A-B004-C020F0E3E773}" name="Month" dataDxfId="23"/>
    <tableColumn id="2" xr3:uid="{71275863-901E-1D43-9F1D-9F26C37A6384}" name="Sales"/>
    <tableColumn id="3" xr3:uid="{2E1AC1C2-C077-374A-86AA-96E2D976B52B}" name="Receivables"/>
    <tableColumn id="4" xr3:uid="{2C73E150-2979-BB42-90AC-2584B3FA5FFA}" name="Payables"/>
    <tableColumn id="5" xr3:uid="{EFA65B2A-A2CB-7849-915F-4FD143AB461F}" name="Expen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CF35-99B4-A44F-8463-01729086A6A9}">
  <dimension ref="A1:E177"/>
  <sheetViews>
    <sheetView workbookViewId="0"/>
  </sheetViews>
  <sheetFormatPr baseColWidth="10" defaultRowHeight="16" x14ac:dyDescent="0.2"/>
  <cols>
    <col min="1" max="1" width="10.5" bestFit="1" customWidth="1"/>
    <col min="2" max="2" width="12.1640625" bestFit="1" customWidth="1"/>
    <col min="3" max="3" width="13.6640625" bestFit="1" customWidth="1"/>
    <col min="4" max="4" width="11.1640625" bestFit="1" customWidth="1"/>
    <col min="5" max="5" width="1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40210</v>
      </c>
      <c r="B2">
        <v>51315</v>
      </c>
      <c r="C2">
        <v>11941</v>
      </c>
      <c r="D2">
        <v>300</v>
      </c>
      <c r="E2">
        <v>18529</v>
      </c>
    </row>
    <row r="3" spans="1:5" x14ac:dyDescent="0.2">
      <c r="A3" s="3">
        <v>40238</v>
      </c>
      <c r="B3">
        <v>51765.608532789658</v>
      </c>
      <c r="C3">
        <v>8495</v>
      </c>
      <c r="D3">
        <v>4595</v>
      </c>
      <c r="E3">
        <v>19263</v>
      </c>
    </row>
    <row r="4" spans="1:5" x14ac:dyDescent="0.2">
      <c r="A4" s="3">
        <v>40269</v>
      </c>
      <c r="B4">
        <v>52392.573394305124</v>
      </c>
      <c r="C4">
        <v>1653</v>
      </c>
      <c r="D4">
        <v>2892</v>
      </c>
      <c r="E4">
        <v>16772</v>
      </c>
    </row>
    <row r="5" spans="1:5" x14ac:dyDescent="0.2">
      <c r="A5" s="3">
        <v>40299</v>
      </c>
      <c r="B5">
        <v>53020.77155228427</v>
      </c>
      <c r="C5">
        <v>1281</v>
      </c>
      <c r="D5">
        <v>6475</v>
      </c>
      <c r="E5">
        <v>18317</v>
      </c>
    </row>
    <row r="6" spans="1:5" x14ac:dyDescent="0.2">
      <c r="A6" s="3">
        <v>40330</v>
      </c>
      <c r="B6">
        <v>53235.690168039524</v>
      </c>
      <c r="C6">
        <v>20674</v>
      </c>
      <c r="D6">
        <v>2673</v>
      </c>
      <c r="E6">
        <v>18340</v>
      </c>
    </row>
    <row r="7" spans="1:5" x14ac:dyDescent="0.2">
      <c r="A7" s="3">
        <v>40360</v>
      </c>
      <c r="B7">
        <v>53882.305941206461</v>
      </c>
      <c r="C7">
        <v>14471</v>
      </c>
      <c r="D7">
        <v>7476</v>
      </c>
      <c r="E7">
        <v>20372</v>
      </c>
    </row>
    <row r="8" spans="1:5" x14ac:dyDescent="0.2">
      <c r="A8" s="3">
        <v>40391</v>
      </c>
      <c r="B8">
        <v>54328.119534577214</v>
      </c>
      <c r="C8">
        <v>14260</v>
      </c>
      <c r="D8">
        <v>11658</v>
      </c>
      <c r="E8">
        <v>19354</v>
      </c>
    </row>
    <row r="9" spans="1:5" x14ac:dyDescent="0.2">
      <c r="A9" s="3">
        <v>40422</v>
      </c>
      <c r="B9">
        <v>54658.637758107376</v>
      </c>
      <c r="C9">
        <v>6410</v>
      </c>
      <c r="D9">
        <v>2532</v>
      </c>
      <c r="E9">
        <v>20564</v>
      </c>
    </row>
    <row r="10" spans="1:5" x14ac:dyDescent="0.2">
      <c r="A10" s="3">
        <v>40452</v>
      </c>
      <c r="B10">
        <v>55247.784581561573</v>
      </c>
      <c r="C10">
        <v>12727</v>
      </c>
      <c r="D10">
        <v>4217</v>
      </c>
      <c r="E10">
        <v>18901</v>
      </c>
    </row>
    <row r="11" spans="1:5" x14ac:dyDescent="0.2">
      <c r="A11" s="3">
        <v>40483</v>
      </c>
      <c r="B11">
        <v>55550.963636143402</v>
      </c>
      <c r="C11">
        <v>19350</v>
      </c>
      <c r="D11">
        <v>3239</v>
      </c>
      <c r="E11">
        <v>18138</v>
      </c>
    </row>
    <row r="12" spans="1:5" x14ac:dyDescent="0.2">
      <c r="A12" s="3">
        <v>40513</v>
      </c>
      <c r="B12">
        <v>56204.481638857957</v>
      </c>
      <c r="C12">
        <v>15958</v>
      </c>
      <c r="D12">
        <v>13191</v>
      </c>
      <c r="E12">
        <v>20034</v>
      </c>
    </row>
    <row r="13" spans="1:5" x14ac:dyDescent="0.2">
      <c r="A13" s="3">
        <v>40544</v>
      </c>
      <c r="B13">
        <v>56770.024556633107</v>
      </c>
      <c r="C13">
        <v>22271</v>
      </c>
      <c r="D13">
        <v>9558</v>
      </c>
      <c r="E13">
        <v>21348</v>
      </c>
    </row>
    <row r="14" spans="1:5" x14ac:dyDescent="0.2">
      <c r="A14" s="3">
        <v>40575</v>
      </c>
      <c r="B14">
        <v>57439.513229805932</v>
      </c>
      <c r="C14">
        <v>8820</v>
      </c>
      <c r="D14">
        <v>11720</v>
      </c>
      <c r="E14">
        <v>18681</v>
      </c>
    </row>
    <row r="15" spans="1:5" x14ac:dyDescent="0.2">
      <c r="A15" s="3">
        <v>40603</v>
      </c>
      <c r="B15">
        <v>57888.594224322776</v>
      </c>
      <c r="C15">
        <v>17262</v>
      </c>
      <c r="D15">
        <v>3626</v>
      </c>
      <c r="E15">
        <v>20582</v>
      </c>
    </row>
    <row r="16" spans="1:5" x14ac:dyDescent="0.2">
      <c r="A16" s="3">
        <v>40634</v>
      </c>
      <c r="B16">
        <v>58588.10874498554</v>
      </c>
      <c r="C16">
        <v>16066</v>
      </c>
      <c r="D16">
        <v>16422</v>
      </c>
      <c r="E16">
        <v>18598</v>
      </c>
    </row>
    <row r="17" spans="1:5" x14ac:dyDescent="0.2">
      <c r="A17" s="3">
        <v>40664</v>
      </c>
      <c r="B17">
        <v>59289.699778345625</v>
      </c>
      <c r="C17">
        <v>13877</v>
      </c>
      <c r="D17">
        <v>7014</v>
      </c>
      <c r="E17">
        <v>22726</v>
      </c>
    </row>
    <row r="18" spans="1:5" x14ac:dyDescent="0.2">
      <c r="A18" s="3">
        <v>40695</v>
      </c>
      <c r="B18">
        <v>59665.049162316005</v>
      </c>
      <c r="C18">
        <v>5421</v>
      </c>
      <c r="D18">
        <v>3248</v>
      </c>
      <c r="E18">
        <v>19357</v>
      </c>
    </row>
    <row r="19" spans="1:5" x14ac:dyDescent="0.2">
      <c r="A19" s="3">
        <v>40725</v>
      </c>
      <c r="B19">
        <v>60005.900006116768</v>
      </c>
      <c r="C19">
        <v>10339</v>
      </c>
      <c r="D19">
        <v>5524</v>
      </c>
      <c r="E19">
        <v>20368</v>
      </c>
    </row>
    <row r="20" spans="1:5" x14ac:dyDescent="0.2">
      <c r="A20" s="3">
        <v>40756</v>
      </c>
      <c r="B20">
        <v>60664.628580006509</v>
      </c>
      <c r="C20">
        <v>344</v>
      </c>
      <c r="D20">
        <v>1541</v>
      </c>
      <c r="E20">
        <v>19777</v>
      </c>
    </row>
    <row r="21" spans="1:5" x14ac:dyDescent="0.2">
      <c r="A21" s="3">
        <v>40787</v>
      </c>
      <c r="B21">
        <v>61381.598797148923</v>
      </c>
      <c r="C21">
        <v>1070</v>
      </c>
      <c r="D21">
        <v>1869</v>
      </c>
      <c r="E21">
        <v>19663</v>
      </c>
    </row>
    <row r="22" spans="1:5" x14ac:dyDescent="0.2">
      <c r="A22" s="3">
        <v>40817</v>
      </c>
      <c r="B22">
        <v>61651.945436386275</v>
      </c>
      <c r="C22">
        <v>12284</v>
      </c>
      <c r="D22">
        <v>12512</v>
      </c>
      <c r="E22">
        <v>22622</v>
      </c>
    </row>
    <row r="23" spans="1:5" x14ac:dyDescent="0.2">
      <c r="A23" s="3">
        <v>40848</v>
      </c>
      <c r="B23">
        <v>61865.799455523578</v>
      </c>
      <c r="C23">
        <v>13494</v>
      </c>
      <c r="D23">
        <v>5117</v>
      </c>
      <c r="E23">
        <v>22803</v>
      </c>
    </row>
    <row r="24" spans="1:5" x14ac:dyDescent="0.2">
      <c r="A24" s="3">
        <v>40878</v>
      </c>
      <c r="B24">
        <v>62340.03120165295</v>
      </c>
      <c r="C24">
        <v>24741</v>
      </c>
      <c r="D24">
        <v>4402</v>
      </c>
      <c r="E24">
        <v>23287</v>
      </c>
    </row>
    <row r="25" spans="1:5" x14ac:dyDescent="0.2">
      <c r="A25" s="3">
        <v>40909</v>
      </c>
      <c r="B25">
        <v>62887.25182429218</v>
      </c>
      <c r="C25">
        <v>4861</v>
      </c>
      <c r="D25">
        <v>15975</v>
      </c>
      <c r="E25">
        <v>20776</v>
      </c>
    </row>
    <row r="26" spans="1:5" x14ac:dyDescent="0.2">
      <c r="A26" s="3">
        <v>40940</v>
      </c>
      <c r="B26">
        <v>63699.490065418868</v>
      </c>
      <c r="C26">
        <v>12878</v>
      </c>
      <c r="D26">
        <v>5454</v>
      </c>
      <c r="E26">
        <v>22562</v>
      </c>
    </row>
    <row r="27" spans="1:5" x14ac:dyDescent="0.2">
      <c r="A27" s="3">
        <v>40969</v>
      </c>
      <c r="B27">
        <v>64402.455259166192</v>
      </c>
      <c r="C27">
        <v>3657</v>
      </c>
      <c r="D27">
        <v>7734</v>
      </c>
      <c r="E27">
        <v>23875</v>
      </c>
    </row>
    <row r="28" spans="1:5" x14ac:dyDescent="0.2">
      <c r="A28" s="3">
        <v>41000</v>
      </c>
      <c r="B28">
        <v>64937.449052716504</v>
      </c>
      <c r="C28">
        <v>18019</v>
      </c>
      <c r="D28">
        <v>15237</v>
      </c>
      <c r="E28">
        <v>21000</v>
      </c>
    </row>
    <row r="29" spans="1:5" x14ac:dyDescent="0.2">
      <c r="A29" s="3">
        <v>41030</v>
      </c>
      <c r="B29">
        <v>65678.20395052919</v>
      </c>
      <c r="C29">
        <v>6358</v>
      </c>
      <c r="D29">
        <v>6649</v>
      </c>
      <c r="E29">
        <v>22918</v>
      </c>
    </row>
    <row r="30" spans="1:5" x14ac:dyDescent="0.2">
      <c r="A30" s="3">
        <v>41061</v>
      </c>
      <c r="B30">
        <v>66369.878044618585</v>
      </c>
      <c r="C30">
        <v>20508</v>
      </c>
      <c r="D30">
        <v>12166</v>
      </c>
      <c r="E30">
        <v>24221</v>
      </c>
    </row>
    <row r="31" spans="1:5" x14ac:dyDescent="0.2">
      <c r="A31" s="3">
        <v>41091</v>
      </c>
      <c r="B31">
        <v>67209.426495485764</v>
      </c>
      <c r="C31">
        <v>6733</v>
      </c>
      <c r="D31">
        <v>8086</v>
      </c>
      <c r="E31">
        <v>22651</v>
      </c>
    </row>
    <row r="32" spans="1:5" x14ac:dyDescent="0.2">
      <c r="A32" s="3">
        <v>41122</v>
      </c>
      <c r="B32">
        <v>68019.823101593647</v>
      </c>
      <c r="C32">
        <v>21080</v>
      </c>
      <c r="D32">
        <v>936</v>
      </c>
      <c r="E32">
        <v>22280</v>
      </c>
    </row>
    <row r="33" spans="1:5" x14ac:dyDescent="0.2">
      <c r="A33" s="3">
        <v>41153</v>
      </c>
      <c r="B33">
        <v>68400.77683737941</v>
      </c>
      <c r="C33">
        <v>20329</v>
      </c>
      <c r="D33">
        <v>9692</v>
      </c>
      <c r="E33">
        <v>24847</v>
      </c>
    </row>
    <row r="34" spans="1:5" x14ac:dyDescent="0.2">
      <c r="A34" s="3">
        <v>41183</v>
      </c>
      <c r="B34">
        <v>68915.465160680804</v>
      </c>
      <c r="C34">
        <v>19305</v>
      </c>
      <c r="D34">
        <v>2600</v>
      </c>
      <c r="E34">
        <v>24854</v>
      </c>
    </row>
    <row r="35" spans="1:5" x14ac:dyDescent="0.2">
      <c r="A35" s="3">
        <v>41214</v>
      </c>
      <c r="B35">
        <v>69192.932824915712</v>
      </c>
      <c r="C35">
        <v>16180</v>
      </c>
      <c r="D35">
        <v>17917</v>
      </c>
      <c r="E35">
        <v>23965</v>
      </c>
    </row>
    <row r="36" spans="1:5" x14ac:dyDescent="0.2">
      <c r="A36" s="3">
        <v>41244</v>
      </c>
      <c r="B36">
        <v>69701.853728942137</v>
      </c>
      <c r="C36">
        <v>3977</v>
      </c>
      <c r="D36">
        <v>20677</v>
      </c>
      <c r="E36">
        <v>25846</v>
      </c>
    </row>
    <row r="37" spans="1:5" x14ac:dyDescent="0.2">
      <c r="A37" s="3">
        <v>41275</v>
      </c>
      <c r="B37">
        <v>70115.172628676068</v>
      </c>
      <c r="C37">
        <v>19324</v>
      </c>
      <c r="D37">
        <v>2079</v>
      </c>
      <c r="E37">
        <v>22113</v>
      </c>
    </row>
    <row r="38" spans="1:5" x14ac:dyDescent="0.2">
      <c r="A38" s="3">
        <v>41306</v>
      </c>
      <c r="B38">
        <v>71023.295847655943</v>
      </c>
      <c r="C38">
        <v>25731</v>
      </c>
      <c r="D38">
        <v>20128</v>
      </c>
      <c r="E38">
        <v>23064</v>
      </c>
    </row>
    <row r="39" spans="1:5" x14ac:dyDescent="0.2">
      <c r="A39" s="3">
        <v>41334</v>
      </c>
      <c r="B39">
        <v>71481.186050328586</v>
      </c>
      <c r="C39">
        <v>11109</v>
      </c>
      <c r="D39">
        <v>3445</v>
      </c>
      <c r="E39">
        <v>23984</v>
      </c>
    </row>
    <row r="40" spans="1:5" x14ac:dyDescent="0.2">
      <c r="A40" s="3">
        <v>41365</v>
      </c>
      <c r="B40">
        <v>72179.063404588815</v>
      </c>
      <c r="C40">
        <v>4125</v>
      </c>
      <c r="D40">
        <v>231</v>
      </c>
      <c r="E40">
        <v>26154</v>
      </c>
    </row>
    <row r="41" spans="1:5" x14ac:dyDescent="0.2">
      <c r="A41" s="3">
        <v>41395</v>
      </c>
      <c r="B41">
        <v>72930.376119426583</v>
      </c>
      <c r="C41">
        <v>2487</v>
      </c>
      <c r="D41">
        <v>5574</v>
      </c>
      <c r="E41">
        <v>26349</v>
      </c>
    </row>
    <row r="42" spans="1:5" x14ac:dyDescent="0.2">
      <c r="A42" s="3">
        <v>41426</v>
      </c>
      <c r="B42">
        <v>73732.673671726268</v>
      </c>
      <c r="C42">
        <v>16360</v>
      </c>
      <c r="D42">
        <v>15006</v>
      </c>
      <c r="E42">
        <v>23470</v>
      </c>
    </row>
    <row r="43" spans="1:5" x14ac:dyDescent="0.2">
      <c r="A43" s="3">
        <v>41456</v>
      </c>
      <c r="B43">
        <v>74277.004410488138</v>
      </c>
      <c r="C43">
        <v>21154</v>
      </c>
      <c r="D43">
        <v>7374</v>
      </c>
      <c r="E43">
        <v>26680</v>
      </c>
    </row>
    <row r="44" spans="1:5" x14ac:dyDescent="0.2">
      <c r="A44" s="3">
        <v>41487</v>
      </c>
      <c r="B44">
        <v>75025.922853030715</v>
      </c>
      <c r="C44">
        <v>22253</v>
      </c>
      <c r="D44">
        <v>1582</v>
      </c>
      <c r="E44">
        <v>24033</v>
      </c>
    </row>
    <row r="45" spans="1:5" x14ac:dyDescent="0.2">
      <c r="A45" s="3">
        <v>41518</v>
      </c>
      <c r="B45">
        <v>75591.909452583903</v>
      </c>
      <c r="C45">
        <v>5967</v>
      </c>
      <c r="D45">
        <v>10158</v>
      </c>
      <c r="E45">
        <v>26727</v>
      </c>
    </row>
    <row r="46" spans="1:5" x14ac:dyDescent="0.2">
      <c r="A46" s="3">
        <v>41548</v>
      </c>
      <c r="B46">
        <v>76495.423094210055</v>
      </c>
      <c r="C46">
        <v>22844</v>
      </c>
      <c r="D46">
        <v>18140</v>
      </c>
      <c r="E46">
        <v>24962</v>
      </c>
    </row>
    <row r="47" spans="1:5" x14ac:dyDescent="0.2">
      <c r="A47" s="3">
        <v>41579</v>
      </c>
      <c r="B47">
        <v>77009.46292713283</v>
      </c>
      <c r="C47">
        <v>3134</v>
      </c>
      <c r="D47">
        <v>10729</v>
      </c>
      <c r="E47">
        <v>27632</v>
      </c>
    </row>
    <row r="48" spans="1:5" x14ac:dyDescent="0.2">
      <c r="A48" s="3">
        <v>41609</v>
      </c>
      <c r="B48">
        <v>77897.559037822211</v>
      </c>
      <c r="C48">
        <v>7714</v>
      </c>
      <c r="D48">
        <v>582</v>
      </c>
      <c r="E48">
        <v>27158</v>
      </c>
    </row>
    <row r="49" spans="1:5" x14ac:dyDescent="0.2">
      <c r="A49" s="3">
        <v>41640</v>
      </c>
      <c r="B49">
        <v>78736.503025949904</v>
      </c>
      <c r="C49">
        <v>23671</v>
      </c>
      <c r="D49">
        <v>18110</v>
      </c>
      <c r="E49">
        <v>26851</v>
      </c>
    </row>
    <row r="50" spans="1:5" x14ac:dyDescent="0.2">
      <c r="A50" s="3">
        <v>41671</v>
      </c>
      <c r="B50">
        <v>79635.267906446636</v>
      </c>
      <c r="C50">
        <v>1066</v>
      </c>
      <c r="D50">
        <v>13235</v>
      </c>
      <c r="E50">
        <v>28375</v>
      </c>
    </row>
    <row r="51" spans="1:5" x14ac:dyDescent="0.2">
      <c r="A51" s="3">
        <v>41699</v>
      </c>
      <c r="B51">
        <v>79939.594393090883</v>
      </c>
      <c r="C51">
        <v>7064</v>
      </c>
      <c r="D51">
        <v>11432</v>
      </c>
      <c r="E51">
        <v>28282</v>
      </c>
    </row>
    <row r="52" spans="1:5" x14ac:dyDescent="0.2">
      <c r="A52" s="3">
        <v>41730</v>
      </c>
      <c r="B52">
        <v>80921.786504878401</v>
      </c>
      <c r="C52">
        <v>7091</v>
      </c>
      <c r="D52">
        <v>18022</v>
      </c>
      <c r="E52">
        <v>25481</v>
      </c>
    </row>
    <row r="53" spans="1:5" x14ac:dyDescent="0.2">
      <c r="A53" s="3">
        <v>41760</v>
      </c>
      <c r="B53">
        <v>81944.803524196919</v>
      </c>
      <c r="C53">
        <v>4277</v>
      </c>
      <c r="D53">
        <v>20257</v>
      </c>
      <c r="E53">
        <v>27984</v>
      </c>
    </row>
    <row r="54" spans="1:5" x14ac:dyDescent="0.2">
      <c r="A54" s="3">
        <v>41791</v>
      </c>
      <c r="B54">
        <v>82234.24506376413</v>
      </c>
      <c r="C54">
        <v>27259</v>
      </c>
      <c r="D54">
        <v>21751</v>
      </c>
      <c r="E54">
        <v>26447</v>
      </c>
    </row>
    <row r="55" spans="1:5" x14ac:dyDescent="0.2">
      <c r="A55" s="3">
        <v>41821</v>
      </c>
      <c r="B55">
        <v>82679.963594470377</v>
      </c>
      <c r="C55">
        <v>29177</v>
      </c>
      <c r="D55">
        <v>12796</v>
      </c>
      <c r="E55">
        <v>28064</v>
      </c>
    </row>
    <row r="56" spans="1:5" x14ac:dyDescent="0.2">
      <c r="A56" s="3">
        <v>41852</v>
      </c>
      <c r="B56">
        <v>83413.847063788766</v>
      </c>
      <c r="C56">
        <v>19321</v>
      </c>
      <c r="D56">
        <v>13855</v>
      </c>
      <c r="E56">
        <v>27920</v>
      </c>
    </row>
    <row r="57" spans="1:5" x14ac:dyDescent="0.2">
      <c r="A57" s="3">
        <v>41883</v>
      </c>
      <c r="B57">
        <v>83919.622088138349</v>
      </c>
      <c r="C57">
        <v>10692</v>
      </c>
      <c r="D57">
        <v>3225</v>
      </c>
      <c r="E57">
        <v>29983</v>
      </c>
    </row>
    <row r="58" spans="1:5" x14ac:dyDescent="0.2">
      <c r="A58" s="3">
        <v>41913</v>
      </c>
      <c r="B58">
        <v>84708.378007182953</v>
      </c>
      <c r="C58">
        <v>30441</v>
      </c>
      <c r="D58">
        <v>6810</v>
      </c>
      <c r="E58">
        <v>29856</v>
      </c>
    </row>
    <row r="59" spans="1:5" x14ac:dyDescent="0.2">
      <c r="A59" s="3">
        <v>41944</v>
      </c>
      <c r="B59">
        <v>85070.946330000486</v>
      </c>
      <c r="C59">
        <v>16070</v>
      </c>
      <c r="D59">
        <v>15924</v>
      </c>
      <c r="E59">
        <v>29068</v>
      </c>
    </row>
    <row r="60" spans="1:5" x14ac:dyDescent="0.2">
      <c r="A60" s="3">
        <v>41974</v>
      </c>
      <c r="B60">
        <v>86032.685173776539</v>
      </c>
      <c r="C60">
        <v>34137</v>
      </c>
      <c r="D60">
        <v>21225</v>
      </c>
      <c r="E60">
        <v>30002</v>
      </c>
    </row>
    <row r="61" spans="1:5" x14ac:dyDescent="0.2">
      <c r="A61" s="3">
        <v>42005</v>
      </c>
      <c r="B61">
        <v>86938.827184634254</v>
      </c>
      <c r="C61">
        <v>21530</v>
      </c>
      <c r="D61">
        <v>25363</v>
      </c>
      <c r="E61">
        <v>30572</v>
      </c>
    </row>
    <row r="62" spans="1:5" x14ac:dyDescent="0.2">
      <c r="A62" s="3">
        <v>42036</v>
      </c>
      <c r="B62">
        <v>87796.101957536026</v>
      </c>
      <c r="C62">
        <v>30385</v>
      </c>
      <c r="D62">
        <v>12740</v>
      </c>
      <c r="E62">
        <v>29761</v>
      </c>
    </row>
    <row r="63" spans="1:5" x14ac:dyDescent="0.2">
      <c r="A63" s="3">
        <v>42064</v>
      </c>
      <c r="B63">
        <v>88124.12853848128</v>
      </c>
      <c r="C63">
        <v>13436</v>
      </c>
      <c r="D63">
        <v>20252</v>
      </c>
      <c r="E63">
        <v>28820</v>
      </c>
    </row>
    <row r="64" spans="1:5" x14ac:dyDescent="0.2">
      <c r="A64" s="3">
        <v>42095</v>
      </c>
      <c r="B64">
        <v>88831.916162063164</v>
      </c>
      <c r="C64">
        <v>34409</v>
      </c>
      <c r="D64">
        <v>22732</v>
      </c>
      <c r="E64">
        <v>28553</v>
      </c>
    </row>
    <row r="65" spans="1:5" x14ac:dyDescent="0.2">
      <c r="A65" s="3">
        <v>42125</v>
      </c>
      <c r="B65">
        <v>89467.967373920867</v>
      </c>
      <c r="C65">
        <v>16054</v>
      </c>
      <c r="D65">
        <v>17715</v>
      </c>
      <c r="E65">
        <v>31341</v>
      </c>
    </row>
    <row r="66" spans="1:5" x14ac:dyDescent="0.2">
      <c r="A66" s="3">
        <v>42156</v>
      </c>
      <c r="B66">
        <v>90370.361687097422</v>
      </c>
      <c r="C66">
        <v>12750</v>
      </c>
      <c r="D66">
        <v>13763</v>
      </c>
      <c r="E66">
        <v>30834</v>
      </c>
    </row>
    <row r="67" spans="1:5" x14ac:dyDescent="0.2">
      <c r="A67" s="3">
        <v>42186</v>
      </c>
      <c r="B67">
        <v>90855.043953273533</v>
      </c>
      <c r="C67">
        <v>18768</v>
      </c>
      <c r="D67">
        <v>15390</v>
      </c>
      <c r="E67">
        <v>30386</v>
      </c>
    </row>
    <row r="68" spans="1:5" x14ac:dyDescent="0.2">
      <c r="A68" s="3">
        <v>42217</v>
      </c>
      <c r="B68">
        <v>91743.356565426511</v>
      </c>
      <c r="C68">
        <v>36636</v>
      </c>
      <c r="D68">
        <v>156</v>
      </c>
      <c r="E68">
        <v>30081</v>
      </c>
    </row>
    <row r="69" spans="1:5" x14ac:dyDescent="0.2">
      <c r="A69" s="3">
        <v>42248</v>
      </c>
      <c r="B69">
        <v>92085.633834950873</v>
      </c>
      <c r="C69">
        <v>8369</v>
      </c>
      <c r="D69">
        <v>14661</v>
      </c>
      <c r="E69">
        <v>32315</v>
      </c>
    </row>
    <row r="70" spans="1:5" x14ac:dyDescent="0.2">
      <c r="A70" s="3">
        <v>42278</v>
      </c>
      <c r="B70">
        <v>92674.705675542195</v>
      </c>
      <c r="C70">
        <v>748</v>
      </c>
      <c r="D70">
        <v>12997</v>
      </c>
      <c r="E70">
        <v>29026</v>
      </c>
    </row>
    <row r="71" spans="1:5" x14ac:dyDescent="0.2">
      <c r="A71" s="3">
        <v>42309</v>
      </c>
      <c r="B71">
        <v>93269.240910856926</v>
      </c>
      <c r="C71">
        <v>1299</v>
      </c>
      <c r="D71">
        <v>23594</v>
      </c>
      <c r="E71">
        <v>30820</v>
      </c>
    </row>
    <row r="72" spans="1:5" x14ac:dyDescent="0.2">
      <c r="A72" s="3">
        <v>42339</v>
      </c>
      <c r="B72">
        <v>93643.617250102092</v>
      </c>
      <c r="C72">
        <v>9131</v>
      </c>
      <c r="D72">
        <v>444</v>
      </c>
      <c r="E72">
        <v>31697</v>
      </c>
    </row>
    <row r="73" spans="1:5" x14ac:dyDescent="0.2">
      <c r="A73" s="3">
        <v>42370</v>
      </c>
      <c r="B73">
        <v>94525.665370763279</v>
      </c>
      <c r="C73">
        <v>6707</v>
      </c>
      <c r="D73">
        <v>15568</v>
      </c>
      <c r="E73">
        <v>30261</v>
      </c>
    </row>
    <row r="74" spans="1:5" x14ac:dyDescent="0.2">
      <c r="A74" s="3">
        <v>42401</v>
      </c>
      <c r="B74">
        <v>95753.232383719238</v>
      </c>
      <c r="C74">
        <v>38010</v>
      </c>
      <c r="D74">
        <v>2293</v>
      </c>
      <c r="E74">
        <v>32341</v>
      </c>
    </row>
    <row r="75" spans="1:5" x14ac:dyDescent="0.2">
      <c r="A75" s="3">
        <v>42430</v>
      </c>
      <c r="B75">
        <v>96812.151128658166</v>
      </c>
      <c r="C75">
        <v>32260</v>
      </c>
      <c r="D75">
        <v>28836</v>
      </c>
      <c r="E75">
        <v>33702</v>
      </c>
    </row>
    <row r="76" spans="1:5" x14ac:dyDescent="0.2">
      <c r="A76" s="3">
        <v>42461</v>
      </c>
      <c r="B76">
        <v>97928.719326106104</v>
      </c>
      <c r="C76">
        <v>34546</v>
      </c>
      <c r="D76">
        <v>2164</v>
      </c>
      <c r="E76">
        <v>34208</v>
      </c>
    </row>
    <row r="77" spans="1:5" x14ac:dyDescent="0.2">
      <c r="A77" s="3">
        <v>42491</v>
      </c>
      <c r="B77">
        <v>98420.122132630277</v>
      </c>
      <c r="C77">
        <v>7365</v>
      </c>
      <c r="D77">
        <v>21045</v>
      </c>
      <c r="E77">
        <v>32224</v>
      </c>
    </row>
    <row r="78" spans="1:5" x14ac:dyDescent="0.2">
      <c r="A78" s="3">
        <v>42522</v>
      </c>
      <c r="B78">
        <v>99283.195408119427</v>
      </c>
      <c r="C78">
        <v>35114</v>
      </c>
      <c r="D78">
        <v>27808</v>
      </c>
      <c r="E78">
        <v>31098</v>
      </c>
    </row>
    <row r="79" spans="1:5" x14ac:dyDescent="0.2">
      <c r="A79" s="3">
        <v>42552</v>
      </c>
      <c r="B79">
        <v>99980.654403060806</v>
      </c>
      <c r="C79">
        <v>1164</v>
      </c>
      <c r="D79">
        <v>14677</v>
      </c>
      <c r="E79">
        <v>31021</v>
      </c>
    </row>
    <row r="80" spans="1:5" x14ac:dyDescent="0.2">
      <c r="A80" s="3">
        <v>42583</v>
      </c>
      <c r="B80">
        <v>101229.94632813391</v>
      </c>
      <c r="C80">
        <v>2637</v>
      </c>
      <c r="D80">
        <v>27482</v>
      </c>
      <c r="E80">
        <v>33689</v>
      </c>
    </row>
    <row r="81" spans="1:5" x14ac:dyDescent="0.2">
      <c r="A81" s="3">
        <v>42614</v>
      </c>
      <c r="B81">
        <v>101758.66051201422</v>
      </c>
      <c r="C81">
        <v>28370</v>
      </c>
      <c r="D81">
        <v>13288</v>
      </c>
      <c r="E81">
        <v>32325</v>
      </c>
    </row>
    <row r="82" spans="1:5" x14ac:dyDescent="0.2">
      <c r="A82" s="3">
        <v>42644</v>
      </c>
      <c r="B82">
        <v>102983.47743241244</v>
      </c>
      <c r="C82">
        <v>8250</v>
      </c>
      <c r="D82">
        <v>11075</v>
      </c>
      <c r="E82">
        <v>32295</v>
      </c>
    </row>
    <row r="83" spans="1:5" x14ac:dyDescent="0.2">
      <c r="A83" s="3">
        <v>42675</v>
      </c>
      <c r="B83">
        <v>104125.96532647958</v>
      </c>
      <c r="C83">
        <v>14530</v>
      </c>
      <c r="D83">
        <v>8193</v>
      </c>
      <c r="E83">
        <v>34656</v>
      </c>
    </row>
    <row r="84" spans="1:5" x14ac:dyDescent="0.2">
      <c r="A84" s="3">
        <v>42705</v>
      </c>
      <c r="B84">
        <v>104997.10014043511</v>
      </c>
      <c r="C84">
        <v>11115</v>
      </c>
      <c r="D84">
        <v>27625</v>
      </c>
      <c r="E84">
        <v>36069</v>
      </c>
    </row>
    <row r="85" spans="1:5" x14ac:dyDescent="0.2">
      <c r="A85" s="3">
        <v>42736</v>
      </c>
      <c r="B85">
        <v>106037.67838214205</v>
      </c>
      <c r="C85">
        <v>40215</v>
      </c>
      <c r="D85">
        <v>12498</v>
      </c>
      <c r="E85">
        <v>35706</v>
      </c>
    </row>
    <row r="86" spans="1:5" x14ac:dyDescent="0.2">
      <c r="A86" s="3">
        <v>42767</v>
      </c>
      <c r="B86">
        <v>106694.65048811618</v>
      </c>
      <c r="C86">
        <v>19272</v>
      </c>
      <c r="D86">
        <v>5657</v>
      </c>
      <c r="E86">
        <v>36473</v>
      </c>
    </row>
    <row r="87" spans="1:5" x14ac:dyDescent="0.2">
      <c r="A87" s="3">
        <v>42795</v>
      </c>
      <c r="B87">
        <v>107695.18867827214</v>
      </c>
      <c r="C87">
        <v>41027</v>
      </c>
      <c r="D87">
        <v>332</v>
      </c>
      <c r="E87">
        <v>34971</v>
      </c>
    </row>
    <row r="88" spans="1:5" x14ac:dyDescent="0.2">
      <c r="A88" s="3">
        <v>42826</v>
      </c>
      <c r="B88">
        <v>108990.4096264229</v>
      </c>
      <c r="C88">
        <v>39557</v>
      </c>
      <c r="D88">
        <v>30545</v>
      </c>
      <c r="E88">
        <v>36212</v>
      </c>
    </row>
    <row r="89" spans="1:5" x14ac:dyDescent="0.2">
      <c r="A89" s="3">
        <v>42856</v>
      </c>
      <c r="B89">
        <v>110202.96215697486</v>
      </c>
      <c r="C89">
        <v>24171</v>
      </c>
      <c r="D89">
        <v>27634</v>
      </c>
      <c r="E89">
        <v>34744</v>
      </c>
    </row>
    <row r="90" spans="1:5" x14ac:dyDescent="0.2">
      <c r="A90" s="3">
        <v>42887</v>
      </c>
      <c r="B90">
        <v>111527.58761014436</v>
      </c>
      <c r="C90">
        <v>25256</v>
      </c>
      <c r="D90">
        <v>27918</v>
      </c>
      <c r="E90">
        <v>34997</v>
      </c>
    </row>
    <row r="91" spans="1:5" x14ac:dyDescent="0.2">
      <c r="A91" s="3">
        <v>42917</v>
      </c>
      <c r="B91">
        <v>112333.75459096656</v>
      </c>
      <c r="C91">
        <v>21323</v>
      </c>
      <c r="D91">
        <v>10688</v>
      </c>
      <c r="E91">
        <v>37803</v>
      </c>
    </row>
    <row r="92" spans="1:5" x14ac:dyDescent="0.2">
      <c r="A92" s="3">
        <v>42948</v>
      </c>
      <c r="B92">
        <v>112970.12897050177</v>
      </c>
      <c r="C92">
        <v>10863</v>
      </c>
      <c r="D92">
        <v>16333</v>
      </c>
      <c r="E92">
        <v>36362</v>
      </c>
    </row>
    <row r="93" spans="1:5" x14ac:dyDescent="0.2">
      <c r="A93" s="3">
        <v>42979</v>
      </c>
      <c r="B93">
        <v>114228.70150283916</v>
      </c>
      <c r="C93">
        <v>17986</v>
      </c>
      <c r="D93">
        <v>11105</v>
      </c>
      <c r="E93">
        <v>39004</v>
      </c>
    </row>
    <row r="94" spans="1:5" x14ac:dyDescent="0.2">
      <c r="A94" s="3">
        <v>43009</v>
      </c>
      <c r="B94">
        <v>114659.2811126091</v>
      </c>
      <c r="C94">
        <v>9899</v>
      </c>
      <c r="D94">
        <v>9860</v>
      </c>
      <c r="E94">
        <v>38350</v>
      </c>
    </row>
    <row r="95" spans="1:5" x14ac:dyDescent="0.2">
      <c r="A95" s="3">
        <v>43040</v>
      </c>
      <c r="B95">
        <v>115399.9900930864</v>
      </c>
      <c r="C95">
        <v>19273</v>
      </c>
      <c r="D95">
        <v>16930</v>
      </c>
      <c r="E95">
        <v>39264</v>
      </c>
    </row>
    <row r="96" spans="1:5" x14ac:dyDescent="0.2">
      <c r="A96" s="3">
        <v>43070</v>
      </c>
      <c r="B96">
        <v>115917.47103525818</v>
      </c>
      <c r="C96">
        <v>38177</v>
      </c>
      <c r="D96">
        <v>32209</v>
      </c>
      <c r="E96">
        <v>39429</v>
      </c>
    </row>
    <row r="97" spans="1:5" x14ac:dyDescent="0.2">
      <c r="A97" s="3">
        <v>43101</v>
      </c>
      <c r="B97">
        <v>117333.94546818562</v>
      </c>
      <c r="C97">
        <v>44845</v>
      </c>
      <c r="D97">
        <v>2212</v>
      </c>
      <c r="E97">
        <v>36615</v>
      </c>
    </row>
    <row r="98" spans="1:5" x14ac:dyDescent="0.2">
      <c r="A98" s="3">
        <v>43132</v>
      </c>
      <c r="B98">
        <v>117893.14869733644</v>
      </c>
      <c r="C98">
        <v>10262</v>
      </c>
      <c r="D98">
        <v>33226</v>
      </c>
      <c r="E98">
        <v>38964</v>
      </c>
    </row>
    <row r="99" spans="1:5" x14ac:dyDescent="0.2">
      <c r="A99" s="3">
        <v>43160</v>
      </c>
      <c r="B99">
        <v>118473.96587813568</v>
      </c>
      <c r="C99">
        <v>3992</v>
      </c>
      <c r="D99">
        <v>25080</v>
      </c>
      <c r="E99">
        <v>39134</v>
      </c>
    </row>
    <row r="100" spans="1:5" x14ac:dyDescent="0.2">
      <c r="A100" s="3">
        <v>43191</v>
      </c>
      <c r="B100">
        <v>118989.66419671195</v>
      </c>
      <c r="C100">
        <v>9434</v>
      </c>
      <c r="D100">
        <v>31083</v>
      </c>
      <c r="E100">
        <v>38065</v>
      </c>
    </row>
    <row r="101" spans="1:5" x14ac:dyDescent="0.2">
      <c r="A101" s="3">
        <v>43221</v>
      </c>
      <c r="B101">
        <v>120213.02860400493</v>
      </c>
      <c r="C101">
        <v>166</v>
      </c>
      <c r="D101">
        <v>31806</v>
      </c>
      <c r="E101">
        <v>40353</v>
      </c>
    </row>
    <row r="102" spans="1:5" x14ac:dyDescent="0.2">
      <c r="A102" s="3">
        <v>43252</v>
      </c>
      <c r="B102">
        <v>121603.73306447586</v>
      </c>
      <c r="C102">
        <v>6820</v>
      </c>
      <c r="D102">
        <v>20220</v>
      </c>
      <c r="E102">
        <v>40040</v>
      </c>
    </row>
    <row r="103" spans="1:5" x14ac:dyDescent="0.2">
      <c r="A103" s="3">
        <v>43282</v>
      </c>
      <c r="B103">
        <v>123166.2434694227</v>
      </c>
      <c r="C103">
        <v>17428</v>
      </c>
      <c r="D103">
        <v>34006</v>
      </c>
      <c r="E103">
        <v>39988</v>
      </c>
    </row>
    <row r="104" spans="1:5" x14ac:dyDescent="0.2">
      <c r="A104" s="3">
        <v>43313</v>
      </c>
      <c r="B104">
        <v>124372.32890885077</v>
      </c>
      <c r="C104">
        <v>9425</v>
      </c>
      <c r="D104">
        <v>36702</v>
      </c>
      <c r="E104">
        <v>41971</v>
      </c>
    </row>
    <row r="105" spans="1:5" x14ac:dyDescent="0.2">
      <c r="A105" s="3">
        <v>43344</v>
      </c>
      <c r="B105">
        <v>125904.16480041227</v>
      </c>
      <c r="C105">
        <v>4288</v>
      </c>
      <c r="D105">
        <v>25683</v>
      </c>
      <c r="E105">
        <v>40500</v>
      </c>
    </row>
    <row r="106" spans="1:5" x14ac:dyDescent="0.2">
      <c r="A106" s="3">
        <v>43374</v>
      </c>
      <c r="B106">
        <v>127424.59963247462</v>
      </c>
      <c r="C106">
        <v>14272</v>
      </c>
      <c r="D106">
        <v>594</v>
      </c>
      <c r="E106">
        <v>40293</v>
      </c>
    </row>
    <row r="107" spans="1:5" x14ac:dyDescent="0.2">
      <c r="A107" s="3">
        <v>43405</v>
      </c>
      <c r="B107">
        <v>128804.83407028667</v>
      </c>
      <c r="C107">
        <v>39746</v>
      </c>
      <c r="D107">
        <v>30149</v>
      </c>
      <c r="E107">
        <v>42333</v>
      </c>
    </row>
    <row r="108" spans="1:5" x14ac:dyDescent="0.2">
      <c r="A108" s="3">
        <v>43435</v>
      </c>
      <c r="B108">
        <v>130442.62170199366</v>
      </c>
      <c r="C108">
        <v>12376</v>
      </c>
      <c r="D108">
        <v>7556</v>
      </c>
      <c r="E108">
        <v>41170</v>
      </c>
    </row>
    <row r="109" spans="1:5" x14ac:dyDescent="0.2">
      <c r="A109" s="3">
        <v>43466</v>
      </c>
      <c r="B109">
        <v>132123.71736849457</v>
      </c>
      <c r="C109">
        <v>40330</v>
      </c>
      <c r="D109">
        <v>15993</v>
      </c>
      <c r="E109">
        <v>43304</v>
      </c>
    </row>
    <row r="110" spans="1:5" x14ac:dyDescent="0.2">
      <c r="A110" s="3">
        <v>43497</v>
      </c>
      <c r="B110">
        <v>133023.81155217608</v>
      </c>
      <c r="C110">
        <v>20629</v>
      </c>
      <c r="D110">
        <v>27675</v>
      </c>
      <c r="E110">
        <v>43282</v>
      </c>
    </row>
    <row r="111" spans="1:5" x14ac:dyDescent="0.2">
      <c r="A111" s="3">
        <v>43525</v>
      </c>
      <c r="B111">
        <v>134199.45121352954</v>
      </c>
      <c r="C111">
        <v>34895</v>
      </c>
      <c r="D111">
        <v>37743</v>
      </c>
      <c r="E111">
        <v>42606</v>
      </c>
    </row>
    <row r="112" spans="1:5" x14ac:dyDescent="0.2">
      <c r="A112" s="3">
        <v>43556</v>
      </c>
      <c r="B112">
        <v>135782.91134335686</v>
      </c>
      <c r="C112">
        <v>49416</v>
      </c>
      <c r="D112">
        <v>4690</v>
      </c>
      <c r="E112">
        <v>45651</v>
      </c>
    </row>
    <row r="113" spans="1:5" x14ac:dyDescent="0.2">
      <c r="A113" s="3">
        <v>43586</v>
      </c>
      <c r="B113">
        <v>136890.45624876759</v>
      </c>
      <c r="C113">
        <v>2779</v>
      </c>
      <c r="D113">
        <v>12413</v>
      </c>
      <c r="E113">
        <v>45348</v>
      </c>
    </row>
    <row r="114" spans="1:5" x14ac:dyDescent="0.2">
      <c r="A114" s="3">
        <v>43617</v>
      </c>
      <c r="B114">
        <v>137351.94159921221</v>
      </c>
      <c r="C114">
        <v>14220</v>
      </c>
      <c r="D114">
        <v>2334</v>
      </c>
      <c r="E114">
        <v>42783</v>
      </c>
    </row>
    <row r="115" spans="1:5" x14ac:dyDescent="0.2">
      <c r="A115" s="3">
        <v>43647</v>
      </c>
      <c r="B115">
        <v>138989.1677729121</v>
      </c>
      <c r="C115">
        <v>28314</v>
      </c>
      <c r="D115">
        <v>20861</v>
      </c>
      <c r="E115">
        <v>46000</v>
      </c>
    </row>
    <row r="116" spans="1:5" x14ac:dyDescent="0.2">
      <c r="A116" s="3">
        <v>43678</v>
      </c>
      <c r="B116">
        <v>139952.2665950394</v>
      </c>
      <c r="C116">
        <v>48545</v>
      </c>
      <c r="D116">
        <v>16335</v>
      </c>
      <c r="E116">
        <v>43447</v>
      </c>
    </row>
    <row r="117" spans="1:5" x14ac:dyDescent="0.2">
      <c r="A117" s="3">
        <v>43709</v>
      </c>
      <c r="B117">
        <v>140717.4281067198</v>
      </c>
      <c r="C117">
        <v>46119</v>
      </c>
      <c r="D117">
        <v>12406</v>
      </c>
      <c r="E117">
        <v>44756</v>
      </c>
    </row>
    <row r="118" spans="1:5" x14ac:dyDescent="0.2">
      <c r="A118" s="3">
        <v>43739</v>
      </c>
      <c r="B118">
        <v>141647.97543007665</v>
      </c>
      <c r="C118">
        <v>21093</v>
      </c>
      <c r="D118">
        <v>4126</v>
      </c>
      <c r="E118">
        <v>44956</v>
      </c>
    </row>
    <row r="119" spans="1:5" x14ac:dyDescent="0.2">
      <c r="A119" s="3">
        <v>43770</v>
      </c>
      <c r="B119">
        <v>142288.3905289394</v>
      </c>
      <c r="C119">
        <v>9176</v>
      </c>
      <c r="D119">
        <v>14196</v>
      </c>
      <c r="E119">
        <v>44808</v>
      </c>
    </row>
    <row r="120" spans="1:5" x14ac:dyDescent="0.2">
      <c r="A120" s="3">
        <v>43800</v>
      </c>
      <c r="B120">
        <v>143924.76846523347</v>
      </c>
      <c r="C120">
        <v>5929</v>
      </c>
      <c r="D120">
        <v>14948</v>
      </c>
      <c r="E120">
        <v>46546</v>
      </c>
    </row>
    <row r="121" spans="1:5" x14ac:dyDescent="0.2">
      <c r="A121" s="3">
        <v>43831</v>
      </c>
      <c r="B121">
        <v>144658.12652333509</v>
      </c>
      <c r="C121">
        <v>43935</v>
      </c>
      <c r="D121">
        <v>35972</v>
      </c>
      <c r="E121">
        <v>48154</v>
      </c>
    </row>
    <row r="122" spans="1:5" x14ac:dyDescent="0.2">
      <c r="A122" s="3">
        <v>43862</v>
      </c>
      <c r="B122">
        <v>145609.14737553167</v>
      </c>
      <c r="C122">
        <v>57326</v>
      </c>
      <c r="D122">
        <v>6304</v>
      </c>
      <c r="E122">
        <v>47649</v>
      </c>
    </row>
    <row r="123" spans="1:5" x14ac:dyDescent="0.2">
      <c r="A123" s="3">
        <v>43891</v>
      </c>
      <c r="B123">
        <v>146302.9059657623</v>
      </c>
      <c r="C123">
        <v>17892</v>
      </c>
      <c r="D123">
        <v>19927</v>
      </c>
      <c r="E123">
        <v>46910</v>
      </c>
    </row>
    <row r="124" spans="1:5" x14ac:dyDescent="0.2">
      <c r="A124" s="3">
        <v>43922</v>
      </c>
      <c r="B124">
        <v>147422.03028780161</v>
      </c>
      <c r="C124">
        <v>18021</v>
      </c>
      <c r="D124">
        <v>1330</v>
      </c>
      <c r="E124">
        <v>49150</v>
      </c>
    </row>
    <row r="125" spans="1:5" x14ac:dyDescent="0.2">
      <c r="A125" s="3">
        <v>43952</v>
      </c>
      <c r="B125">
        <v>148808.48053465688</v>
      </c>
      <c r="C125">
        <v>7476</v>
      </c>
      <c r="D125">
        <v>40586</v>
      </c>
      <c r="E125">
        <v>48290</v>
      </c>
    </row>
    <row r="126" spans="1:5" x14ac:dyDescent="0.2">
      <c r="A126" s="3">
        <v>43983</v>
      </c>
      <c r="B126">
        <v>150223.06274887634</v>
      </c>
      <c r="C126">
        <v>40483</v>
      </c>
      <c r="D126">
        <v>33026</v>
      </c>
      <c r="E126">
        <v>47527</v>
      </c>
    </row>
    <row r="127" spans="1:5" x14ac:dyDescent="0.2">
      <c r="A127" s="3">
        <v>44013</v>
      </c>
      <c r="B127">
        <v>152000.0289163226</v>
      </c>
      <c r="C127">
        <v>26667</v>
      </c>
      <c r="D127">
        <v>36066</v>
      </c>
      <c r="E127">
        <v>48230</v>
      </c>
    </row>
    <row r="128" spans="1:5" x14ac:dyDescent="0.2">
      <c r="A128" s="3">
        <v>44044</v>
      </c>
      <c r="B128">
        <v>153909.1930174219</v>
      </c>
      <c r="C128">
        <v>11106</v>
      </c>
      <c r="D128">
        <v>45454</v>
      </c>
      <c r="E128">
        <v>47500</v>
      </c>
    </row>
    <row r="129" spans="1:5" x14ac:dyDescent="0.2">
      <c r="A129" s="3">
        <v>44075</v>
      </c>
      <c r="B129">
        <v>155583.83102958332</v>
      </c>
      <c r="C129">
        <v>55144</v>
      </c>
      <c r="D129">
        <v>10469</v>
      </c>
      <c r="E129">
        <v>51099</v>
      </c>
    </row>
    <row r="130" spans="1:5" x14ac:dyDescent="0.2">
      <c r="A130" s="3">
        <v>44105</v>
      </c>
      <c r="B130">
        <v>157482.99290436931</v>
      </c>
      <c r="C130">
        <v>10788</v>
      </c>
      <c r="D130">
        <v>38579</v>
      </c>
      <c r="E130">
        <v>51238</v>
      </c>
    </row>
    <row r="131" spans="1:5" x14ac:dyDescent="0.2">
      <c r="A131" s="3">
        <v>44136</v>
      </c>
      <c r="B131">
        <v>159443.61191239333</v>
      </c>
      <c r="C131">
        <v>53282</v>
      </c>
      <c r="D131">
        <v>26620</v>
      </c>
      <c r="E131">
        <v>52547</v>
      </c>
    </row>
    <row r="132" spans="1:5" x14ac:dyDescent="0.2">
      <c r="A132" s="3">
        <v>44166</v>
      </c>
      <c r="B132">
        <v>160257.37541174726</v>
      </c>
      <c r="C132">
        <v>21655</v>
      </c>
      <c r="D132">
        <v>12523</v>
      </c>
      <c r="E132">
        <v>49736</v>
      </c>
    </row>
    <row r="133" spans="1:5" x14ac:dyDescent="0.2">
      <c r="A133" s="3">
        <v>44197</v>
      </c>
      <c r="B133">
        <v>160945.13437117427</v>
      </c>
      <c r="C133">
        <v>29019</v>
      </c>
      <c r="D133">
        <v>45022</v>
      </c>
      <c r="E133">
        <v>49451</v>
      </c>
    </row>
    <row r="134" spans="1:5" x14ac:dyDescent="0.2">
      <c r="A134" s="3">
        <v>44228</v>
      </c>
      <c r="B134">
        <v>162026.63538410218</v>
      </c>
      <c r="C134">
        <v>18347</v>
      </c>
      <c r="D134">
        <v>822</v>
      </c>
      <c r="E134">
        <v>53259</v>
      </c>
    </row>
    <row r="135" spans="1:5" x14ac:dyDescent="0.2">
      <c r="A135" s="3">
        <v>44256</v>
      </c>
      <c r="B135">
        <v>162653.29119296101</v>
      </c>
      <c r="C135">
        <v>49188</v>
      </c>
      <c r="D135">
        <v>1877</v>
      </c>
      <c r="E135">
        <v>51613</v>
      </c>
    </row>
    <row r="136" spans="1:5" x14ac:dyDescent="0.2">
      <c r="A136" s="3">
        <v>44287</v>
      </c>
      <c r="B136">
        <v>163598.70416726003</v>
      </c>
      <c r="C136">
        <v>58814</v>
      </c>
      <c r="D136">
        <v>8757</v>
      </c>
      <c r="E136">
        <v>52719</v>
      </c>
    </row>
    <row r="137" spans="1:5" x14ac:dyDescent="0.2">
      <c r="A137" s="3">
        <v>44317</v>
      </c>
      <c r="B137">
        <v>164257.61210719691</v>
      </c>
      <c r="C137">
        <v>61488</v>
      </c>
      <c r="D137">
        <v>10853</v>
      </c>
      <c r="E137">
        <v>51347</v>
      </c>
    </row>
    <row r="138" spans="1:5" x14ac:dyDescent="0.2">
      <c r="A138" s="3">
        <v>44348</v>
      </c>
      <c r="B138">
        <v>165100.80092448759</v>
      </c>
      <c r="C138">
        <v>27044</v>
      </c>
      <c r="D138">
        <v>16612</v>
      </c>
      <c r="E138">
        <v>50554</v>
      </c>
    </row>
    <row r="139" spans="1:5" x14ac:dyDescent="0.2">
      <c r="A139" s="3">
        <v>44378</v>
      </c>
      <c r="B139">
        <v>166150.73045146352</v>
      </c>
      <c r="C139">
        <v>4836</v>
      </c>
      <c r="D139">
        <v>33526</v>
      </c>
      <c r="E139">
        <v>53550</v>
      </c>
    </row>
    <row r="140" spans="1:5" x14ac:dyDescent="0.2">
      <c r="A140" s="3">
        <v>44409</v>
      </c>
      <c r="B140">
        <v>168303.76275861796</v>
      </c>
      <c r="C140">
        <v>37945</v>
      </c>
      <c r="D140">
        <v>22214</v>
      </c>
      <c r="E140">
        <v>54817</v>
      </c>
    </row>
    <row r="141" spans="1:5" x14ac:dyDescent="0.2">
      <c r="A141" s="3">
        <v>44440</v>
      </c>
      <c r="B141">
        <v>169186.52559687771</v>
      </c>
      <c r="C141">
        <v>40039</v>
      </c>
      <c r="D141">
        <v>18953</v>
      </c>
      <c r="E141">
        <v>53332</v>
      </c>
    </row>
    <row r="142" spans="1:5" x14ac:dyDescent="0.2">
      <c r="A142" s="3">
        <v>44470</v>
      </c>
      <c r="B142">
        <v>170227.73233615785</v>
      </c>
      <c r="C142">
        <v>3261</v>
      </c>
      <c r="D142">
        <v>40751</v>
      </c>
      <c r="E142">
        <v>53876</v>
      </c>
    </row>
    <row r="143" spans="1:5" x14ac:dyDescent="0.2">
      <c r="A143" s="3">
        <v>44501</v>
      </c>
      <c r="B143">
        <v>172261.0919120172</v>
      </c>
      <c r="C143">
        <v>4215</v>
      </c>
      <c r="D143">
        <v>2140</v>
      </c>
      <c r="E143">
        <v>56663</v>
      </c>
    </row>
    <row r="144" spans="1:5" x14ac:dyDescent="0.2">
      <c r="A144" s="3">
        <v>44531</v>
      </c>
      <c r="B144">
        <v>173304.39973327075</v>
      </c>
      <c r="C144">
        <v>61327</v>
      </c>
      <c r="D144">
        <v>5779</v>
      </c>
      <c r="E144">
        <v>55366</v>
      </c>
    </row>
    <row r="145" spans="1:5" x14ac:dyDescent="0.2">
      <c r="A145" s="3">
        <v>44562</v>
      </c>
      <c r="B145">
        <v>174848.44560920092</v>
      </c>
      <c r="C145">
        <v>18227</v>
      </c>
      <c r="D145">
        <v>23903</v>
      </c>
      <c r="E145">
        <v>56435</v>
      </c>
    </row>
    <row r="146" spans="1:5" x14ac:dyDescent="0.2">
      <c r="A146" s="3">
        <v>44593</v>
      </c>
      <c r="B146">
        <v>175732.9953478931</v>
      </c>
      <c r="C146">
        <v>39130</v>
      </c>
      <c r="D146">
        <v>3611</v>
      </c>
      <c r="E146">
        <v>55739</v>
      </c>
    </row>
    <row r="147" spans="1:5" x14ac:dyDescent="0.2">
      <c r="A147" s="3">
        <v>44562</v>
      </c>
      <c r="B147">
        <v>177683.2634644873</v>
      </c>
      <c r="C147">
        <v>20538</v>
      </c>
      <c r="D147">
        <v>41375</v>
      </c>
      <c r="E147">
        <v>58036</v>
      </c>
    </row>
    <row r="148" spans="1:5" x14ac:dyDescent="0.2">
      <c r="A148" s="3">
        <v>44593</v>
      </c>
      <c r="B148">
        <v>178573.88807122456</v>
      </c>
      <c r="C148">
        <v>33344</v>
      </c>
      <c r="D148">
        <v>10854</v>
      </c>
      <c r="E148">
        <v>57221</v>
      </c>
    </row>
    <row r="149" spans="1:5" x14ac:dyDescent="0.2">
      <c r="A149" s="3">
        <v>44621</v>
      </c>
      <c r="B149">
        <v>180719.89407307989</v>
      </c>
      <c r="C149">
        <v>58545</v>
      </c>
      <c r="D149">
        <v>21071</v>
      </c>
      <c r="E149">
        <v>58658</v>
      </c>
    </row>
    <row r="150" spans="1:5" x14ac:dyDescent="0.2">
      <c r="A150" s="3">
        <v>44652</v>
      </c>
      <c r="B150">
        <v>181721.17275496793</v>
      </c>
      <c r="C150">
        <v>39550</v>
      </c>
      <c r="D150">
        <v>45868</v>
      </c>
      <c r="E150">
        <v>57313</v>
      </c>
    </row>
    <row r="151" spans="1:5" x14ac:dyDescent="0.2">
      <c r="A151" s="3">
        <v>44682</v>
      </c>
      <c r="B151">
        <v>182618.08383169302</v>
      </c>
      <c r="C151">
        <v>941</v>
      </c>
      <c r="D151">
        <v>4523</v>
      </c>
      <c r="E151">
        <v>54880</v>
      </c>
    </row>
    <row r="152" spans="1:5" x14ac:dyDescent="0.2">
      <c r="A152" s="3">
        <v>44713</v>
      </c>
      <c r="B152">
        <v>183921.23795537162</v>
      </c>
      <c r="C152">
        <v>5992</v>
      </c>
      <c r="D152">
        <v>36275</v>
      </c>
      <c r="E152">
        <v>58432</v>
      </c>
    </row>
    <row r="153" spans="1:5" x14ac:dyDescent="0.2">
      <c r="A153" s="3">
        <v>44743</v>
      </c>
      <c r="B153">
        <v>185628.8800311333</v>
      </c>
      <c r="C153">
        <v>13871</v>
      </c>
      <c r="D153">
        <v>11638</v>
      </c>
      <c r="E153">
        <v>58651</v>
      </c>
    </row>
    <row r="154" spans="1:5" x14ac:dyDescent="0.2">
      <c r="A154" s="3">
        <v>44774</v>
      </c>
      <c r="B154">
        <v>187741.59505066674</v>
      </c>
      <c r="C154">
        <v>19316</v>
      </c>
      <c r="D154">
        <v>40635</v>
      </c>
      <c r="E154">
        <v>58995</v>
      </c>
    </row>
    <row r="155" spans="1:5" x14ac:dyDescent="0.2">
      <c r="A155" s="3">
        <v>44805</v>
      </c>
      <c r="B155">
        <v>189181.77966939169</v>
      </c>
      <c r="C155">
        <v>49557</v>
      </c>
      <c r="D155">
        <v>34081</v>
      </c>
      <c r="E155">
        <v>56354</v>
      </c>
    </row>
    <row r="156" spans="1:5" x14ac:dyDescent="0.2">
      <c r="A156" s="3">
        <v>44835</v>
      </c>
      <c r="B156">
        <v>190789.26168761533</v>
      </c>
      <c r="C156">
        <v>18882</v>
      </c>
      <c r="D156">
        <v>10450</v>
      </c>
      <c r="E156">
        <v>58300</v>
      </c>
    </row>
    <row r="157" spans="1:5" x14ac:dyDescent="0.2">
      <c r="A157" s="3">
        <v>44866</v>
      </c>
      <c r="B157">
        <v>192291.03669586629</v>
      </c>
      <c r="C157">
        <v>45111</v>
      </c>
      <c r="D157">
        <v>41041</v>
      </c>
      <c r="E157">
        <v>61030</v>
      </c>
    </row>
    <row r="158" spans="1:5" x14ac:dyDescent="0.2">
      <c r="A158" s="3">
        <v>44896</v>
      </c>
      <c r="B158">
        <v>193103.59135186957</v>
      </c>
      <c r="C158">
        <v>12627</v>
      </c>
      <c r="D158">
        <v>37451</v>
      </c>
      <c r="E158">
        <v>61045</v>
      </c>
    </row>
    <row r="159" spans="1:5" x14ac:dyDescent="0.2">
      <c r="A159" s="3">
        <v>44927</v>
      </c>
      <c r="B159">
        <v>195172.41154567894</v>
      </c>
      <c r="C159">
        <v>48756</v>
      </c>
      <c r="D159">
        <v>18650</v>
      </c>
      <c r="E159">
        <v>58421</v>
      </c>
    </row>
    <row r="160" spans="1:5" x14ac:dyDescent="0.2">
      <c r="A160" s="3">
        <v>44958</v>
      </c>
      <c r="B160">
        <v>196968.2483287408</v>
      </c>
      <c r="C160">
        <v>13498</v>
      </c>
      <c r="D160">
        <v>37280</v>
      </c>
      <c r="E160">
        <v>59872</v>
      </c>
    </row>
    <row r="161" spans="1:5" x14ac:dyDescent="0.2">
      <c r="A161" s="3">
        <v>44986</v>
      </c>
      <c r="B161">
        <v>198905.42201296749</v>
      </c>
      <c r="C161">
        <v>8227</v>
      </c>
      <c r="D161">
        <v>9829</v>
      </c>
      <c r="E161">
        <v>62693</v>
      </c>
    </row>
    <row r="162" spans="1:5" x14ac:dyDescent="0.2">
      <c r="A162" s="3">
        <v>45017</v>
      </c>
      <c r="B162">
        <v>200915.96117351769</v>
      </c>
      <c r="C162">
        <v>9386</v>
      </c>
      <c r="D162">
        <v>2351</v>
      </c>
      <c r="E162">
        <v>63346</v>
      </c>
    </row>
    <row r="163" spans="1:5" x14ac:dyDescent="0.2">
      <c r="A163" s="3">
        <v>45047</v>
      </c>
      <c r="B163">
        <v>202514.55311485045</v>
      </c>
      <c r="C163">
        <v>27434</v>
      </c>
      <c r="D163">
        <v>21719</v>
      </c>
      <c r="E163">
        <v>62556</v>
      </c>
    </row>
    <row r="164" spans="1:5" x14ac:dyDescent="0.2">
      <c r="A164" s="3">
        <v>45078</v>
      </c>
      <c r="B164">
        <v>205018.19963413841</v>
      </c>
      <c r="C164">
        <v>59331</v>
      </c>
      <c r="D164">
        <v>25711</v>
      </c>
      <c r="E164">
        <v>60872</v>
      </c>
    </row>
    <row r="165" spans="1:5" x14ac:dyDescent="0.2">
      <c r="A165" s="3">
        <v>45108</v>
      </c>
      <c r="B165">
        <v>207462.89596914305</v>
      </c>
      <c r="C165">
        <v>62599</v>
      </c>
      <c r="D165">
        <v>56608</v>
      </c>
      <c r="E165">
        <v>62158</v>
      </c>
    </row>
    <row r="166" spans="1:5" x14ac:dyDescent="0.2">
      <c r="A166" s="3">
        <v>45139</v>
      </c>
      <c r="B166">
        <v>209316.31414596835</v>
      </c>
      <c r="C166">
        <v>56311</v>
      </c>
      <c r="D166">
        <v>1528</v>
      </c>
      <c r="E166">
        <v>61926</v>
      </c>
    </row>
    <row r="167" spans="1:5" x14ac:dyDescent="0.2">
      <c r="A167" s="3">
        <v>45170</v>
      </c>
      <c r="B167">
        <v>210332.99389024693</v>
      </c>
      <c r="C167">
        <v>24549</v>
      </c>
      <c r="D167">
        <v>42174</v>
      </c>
      <c r="E167">
        <v>65885</v>
      </c>
    </row>
    <row r="168" spans="1:5" x14ac:dyDescent="0.2">
      <c r="A168" s="3">
        <v>45200</v>
      </c>
      <c r="B168">
        <v>212759.89939300876</v>
      </c>
      <c r="C168">
        <v>71428</v>
      </c>
      <c r="D168">
        <v>3402</v>
      </c>
      <c r="E168">
        <v>65174</v>
      </c>
    </row>
    <row r="169" spans="1:5" x14ac:dyDescent="0.2">
      <c r="A169" s="3">
        <v>45231</v>
      </c>
      <c r="B169">
        <v>213903.73258622905</v>
      </c>
      <c r="C169">
        <v>13345</v>
      </c>
      <c r="D169">
        <v>52394</v>
      </c>
      <c r="E169">
        <v>66965</v>
      </c>
    </row>
    <row r="170" spans="1:5" x14ac:dyDescent="0.2">
      <c r="A170" s="3">
        <v>45261</v>
      </c>
      <c r="B170">
        <v>215426.66442585533</v>
      </c>
      <c r="C170">
        <v>18611</v>
      </c>
      <c r="D170">
        <v>29981</v>
      </c>
      <c r="E170">
        <v>66436</v>
      </c>
    </row>
    <row r="171" spans="1:5" x14ac:dyDescent="0.2">
      <c r="A171" s="3">
        <v>45292</v>
      </c>
      <c r="B171">
        <v>216552.30094110596</v>
      </c>
      <c r="C171">
        <v>30090</v>
      </c>
      <c r="D171">
        <v>7275</v>
      </c>
      <c r="E171">
        <v>66507</v>
      </c>
    </row>
    <row r="172" spans="1:5" x14ac:dyDescent="0.2">
      <c r="A172" s="3">
        <v>45323</v>
      </c>
      <c r="B172">
        <v>218763.01974203702</v>
      </c>
      <c r="C172">
        <v>69740</v>
      </c>
      <c r="D172">
        <v>21765</v>
      </c>
      <c r="E172">
        <v>65802</v>
      </c>
    </row>
    <row r="173" spans="1:5" x14ac:dyDescent="0.2">
      <c r="A173" s="3">
        <v>45352</v>
      </c>
      <c r="B173">
        <v>220074.96294274423</v>
      </c>
      <c r="C173">
        <v>38607</v>
      </c>
      <c r="D173">
        <v>20775</v>
      </c>
      <c r="E173">
        <v>68538</v>
      </c>
    </row>
    <row r="174" spans="1:5" x14ac:dyDescent="0.2">
      <c r="A174" s="3">
        <v>45383</v>
      </c>
      <c r="B174">
        <v>222548.98159825031</v>
      </c>
      <c r="C174">
        <v>32335</v>
      </c>
      <c r="D174">
        <v>38837</v>
      </c>
      <c r="E174">
        <v>69392</v>
      </c>
    </row>
    <row r="175" spans="1:5" x14ac:dyDescent="0.2">
      <c r="A175" s="3">
        <v>45413</v>
      </c>
      <c r="B175">
        <v>224784.56987970773</v>
      </c>
      <c r="C175">
        <v>56436</v>
      </c>
      <c r="D175">
        <v>39435</v>
      </c>
      <c r="E175">
        <v>67564</v>
      </c>
    </row>
    <row r="176" spans="1:5" x14ac:dyDescent="0.2">
      <c r="A176" s="3">
        <v>45444</v>
      </c>
      <c r="B176">
        <v>226702.48358565866</v>
      </c>
      <c r="C176">
        <v>44452</v>
      </c>
      <c r="D176">
        <v>4350</v>
      </c>
      <c r="E176">
        <v>68221</v>
      </c>
    </row>
    <row r="177" spans="1:1" x14ac:dyDescent="0.2">
      <c r="A17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A952-A61A-8E4D-B039-6D1AAA8B41DC}">
  <dimension ref="A1:C6"/>
  <sheetViews>
    <sheetView workbookViewId="0">
      <selection activeCell="B4" sqref="B4"/>
    </sheetView>
  </sheetViews>
  <sheetFormatPr baseColWidth="10" defaultRowHeight="16" x14ac:dyDescent="0.2"/>
  <cols>
    <col min="1" max="1" width="24" customWidth="1"/>
    <col min="2" max="2" width="48.83203125" customWidth="1"/>
    <col min="3" max="3" width="31" customWidth="1"/>
  </cols>
  <sheetData>
    <row r="1" spans="1:3" ht="25" customHeight="1" x14ac:dyDescent="0.2">
      <c r="A1" s="1" t="s">
        <v>18</v>
      </c>
      <c r="B1" s="1" t="s">
        <v>19</v>
      </c>
      <c r="C1" s="1" t="s">
        <v>20</v>
      </c>
    </row>
    <row r="2" spans="1:3" ht="34" customHeight="1" x14ac:dyDescent="0.2">
      <c r="A2" t="s">
        <v>21</v>
      </c>
      <c r="B2">
        <f>(AVERAGE(Table1[Sales]) - AVERAGE(Table1[Expenses])) / AVERAGE(Table1[Sales])</f>
        <v>0.6755263376765045</v>
      </c>
      <c r="C2" t="s">
        <v>22</v>
      </c>
    </row>
    <row r="3" spans="1:3" ht="31" customHeight="1" x14ac:dyDescent="0.2">
      <c r="A3" t="s">
        <v>23</v>
      </c>
      <c r="B3" cm="1">
        <f t="array" ref="B3">AVERAGE(IFERROR(Table1[Receivables] / Table1[Sales], 0)) * 30</f>
        <v>5.6106800307696911</v>
      </c>
      <c r="C3" t="s">
        <v>24</v>
      </c>
    </row>
    <row r="4" spans="1:3" ht="30" customHeight="1" x14ac:dyDescent="0.2">
      <c r="A4" t="s">
        <v>25</v>
      </c>
      <c r="B4" cm="1">
        <f t="array" ref="B4">AVERAGE(IFERROR(Table1[Payables] / Table1[Expenses], 0)) * 30</f>
        <v>12.674943884196999</v>
      </c>
      <c r="C4" t="s">
        <v>26</v>
      </c>
    </row>
    <row r="5" spans="1:3" ht="28" customHeight="1" x14ac:dyDescent="0.2">
      <c r="A5" t="s">
        <v>27</v>
      </c>
      <c r="B5">
        <f>150000 / 75000</f>
        <v>2</v>
      </c>
      <c r="C5" t="s">
        <v>28</v>
      </c>
    </row>
    <row r="6" spans="1:3" ht="30" customHeight="1" x14ac:dyDescent="0.2">
      <c r="A6" t="s">
        <v>29</v>
      </c>
      <c r="B6" cm="1">
        <f t="array" aca="1" ref="B6" ca="1">INDEX(Forecast!E2:E100, COUNTA(Forecast!E2:E100)) / AVERAGE(Forecast!D2:D13)</f>
        <v>13.675896697577466</v>
      </c>
      <c r="C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CBE4-98E0-A445-893D-1BAA48D81044}">
  <dimension ref="A1:K36"/>
  <sheetViews>
    <sheetView tabSelected="1" zoomScale="99" workbookViewId="0">
      <selection activeCell="F30" sqref="F30"/>
    </sheetView>
  </sheetViews>
  <sheetFormatPr baseColWidth="10" defaultRowHeight="16" x14ac:dyDescent="0.2"/>
  <cols>
    <col min="1" max="1" width="22.6640625" customWidth="1"/>
    <col min="2" max="2" width="28.33203125" customWidth="1"/>
    <col min="3" max="3" width="17.6640625" customWidth="1"/>
    <col min="4" max="4" width="26.1640625" customWidth="1"/>
    <col min="5" max="5" width="19.5" customWidth="1"/>
    <col min="7" max="7" width="20.6640625" customWidth="1"/>
  </cols>
  <sheetData>
    <row r="1" spans="1:11" ht="48" customHeight="1" x14ac:dyDescent="0.3">
      <c r="A1" s="6" t="s">
        <v>31</v>
      </c>
      <c r="B1" s="6" t="s">
        <v>23</v>
      </c>
      <c r="C1" s="6" t="s">
        <v>29</v>
      </c>
      <c r="D1" s="6" t="s">
        <v>32</v>
      </c>
      <c r="E1" s="11"/>
      <c r="F1" s="11"/>
      <c r="G1" s="11"/>
      <c r="H1" s="11"/>
      <c r="I1" s="11"/>
      <c r="J1" s="11"/>
      <c r="K1" s="11"/>
    </row>
    <row r="2" spans="1:11" ht="25" thickBot="1" x14ac:dyDescent="0.35">
      <c r="A2" s="7">
        <f>KPIs!B2</f>
        <v>0.6755263376765045</v>
      </c>
      <c r="B2" s="8">
        <f>KPIs!B3</f>
        <v>5.6106800307696911</v>
      </c>
      <c r="C2" s="9">
        <f ca="1">KPIs!B6</f>
        <v>13.675896697577466</v>
      </c>
      <c r="D2" s="10" cm="1">
        <f t="array" aca="1" ref="D2" ca="1">INDEX(Forecast!E:E, COUNTA(Forecast!E:E))</f>
        <v>206851.91134862922</v>
      </c>
      <c r="E2" s="11"/>
      <c r="F2" s="11"/>
      <c r="G2" s="11"/>
      <c r="H2" s="11"/>
      <c r="I2" s="11"/>
      <c r="J2" s="11"/>
      <c r="K2" s="11"/>
    </row>
    <row r="3" spans="1:11" x14ac:dyDescent="0.2">
      <c r="A3" s="11"/>
      <c r="B3" s="11"/>
      <c r="C3" s="11"/>
      <c r="D3" s="11"/>
      <c r="E3" s="11"/>
      <c r="F3" s="11"/>
      <c r="G3" s="11"/>
      <c r="H3" s="11">
        <v>150</v>
      </c>
      <c r="I3" s="11"/>
      <c r="J3" s="11"/>
      <c r="K3" s="11"/>
    </row>
    <row r="4" spans="1:11" x14ac:dyDescent="0.2">
      <c r="A4" s="11"/>
      <c r="B4" s="11"/>
      <c r="C4" s="11"/>
      <c r="D4" s="11"/>
      <c r="E4" s="11"/>
      <c r="F4" s="11"/>
      <c r="G4" s="11"/>
      <c r="H4" s="11">
        <f>H3 / 10000</f>
        <v>1.4999999999999999E-2</v>
      </c>
      <c r="I4" s="11"/>
      <c r="J4" s="11"/>
      <c r="K4" s="11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5" customHeight="1" x14ac:dyDescent="0.3">
      <c r="A6" s="12" t="str">
        <f>"Scenario: " &amp; Assumption!F2</f>
        <v>Scenario: Worst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</sheetData>
  <conditionalFormatting sqref="D2">
    <cfRule type="cellIs" dxfId="8" priority="4" operator="greaterThan">
      <formula>200000</formula>
    </cfRule>
    <cfRule type="cellIs" dxfId="7" priority="5" operator="between">
      <formula>100000</formula>
      <formula>200000</formula>
    </cfRule>
    <cfRule type="cellIs" dxfId="6" priority="6" operator="lessThan">
      <formula>100000</formula>
    </cfRule>
  </conditionalFormatting>
  <conditionalFormatting sqref="A6">
    <cfRule type="containsText" dxfId="5" priority="1" stopIfTrue="1" operator="containsText" text="Best">
      <formula>NOT(ISERROR(SEARCH("Best",A6)))</formula>
    </cfRule>
    <cfRule type="containsText" dxfId="4" priority="2" operator="containsText" text="Base">
      <formula>NOT(ISERROR(SEARCH("Base",A6)))</formula>
    </cfRule>
    <cfRule type="containsText" dxfId="3" priority="3" operator="containsText" text="Worst">
      <formula>NOT(ISERROR(SEARCH("Worst",A6)))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>
                <anchor moveWithCells="1">
                  <from>
                    <xdr:col>0</xdr:col>
                    <xdr:colOff>0</xdr:colOff>
                    <xdr:row>2</xdr:row>
                    <xdr:rowOff>114300</xdr:rowOff>
                  </from>
                  <to>
                    <xdr:col>1</xdr:col>
                    <xdr:colOff>812800</xdr:colOff>
                    <xdr:row>4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7C7E-CB13-1942-A6E5-1E1F5624A9D0}">
  <dimension ref="A1:E31"/>
  <sheetViews>
    <sheetView workbookViewId="0">
      <selection activeCell="H22" sqref="H22"/>
    </sheetView>
  </sheetViews>
  <sheetFormatPr baseColWidth="10" defaultRowHeight="16" x14ac:dyDescent="0.2"/>
  <cols>
    <col min="1" max="1" width="14" style="4" customWidth="1"/>
    <col min="2" max="2" width="20.1640625" customWidth="1"/>
    <col min="3" max="3" width="14.33203125" customWidth="1"/>
    <col min="4" max="5" width="16" customWidth="1"/>
  </cols>
  <sheetData>
    <row r="1" spans="1:5" x14ac:dyDescent="0.2">
      <c r="A1" s="4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s="4">
        <f>DATE(2024,7,1)</f>
        <v>45474</v>
      </c>
      <c r="B2" cm="1">
        <f t="array" ref="B2">226702.483585659*(1+GrowthRate)</f>
        <v>230103.02083944387</v>
      </c>
      <c r="C2" cm="1">
        <f t="array" ref="C2">IF(ROW()-ROW($B$2)+1 &gt; ROUND(CollectionDays/30,0), INDEX($B$2:$B$100, ROW()-ROUND(CollectionDays/30,0)), 0)</f>
        <v>0</v>
      </c>
      <c r="D2">
        <f>B2 * 0.35</f>
        <v>80536.057293805352</v>
      </c>
      <c r="E2">
        <v>5000</v>
      </c>
    </row>
    <row r="3" spans="1:5" x14ac:dyDescent="0.2">
      <c r="A3" s="4">
        <f>EDATE(A2,1)</f>
        <v>45505</v>
      </c>
      <c r="B3" s="5" cm="1">
        <f t="array" aca="1" ref="B3" ca="1">B2 * (1 + GrowthRate + _xlfn.XLOOKUP(MONTH(A15), Assumption!$A$8:$A$19, Assumption!$C$8:$C$19) + (RAND() - 0.5) * 0.02)</f>
        <v>5121.1061132896521</v>
      </c>
      <c r="C3" cm="1">
        <f t="array" ref="C3">IF(ROW()-ROW($B$2)+1 &gt; ROUND(CollectionDays/30,0), INDEX($B$2:$B$100, ROW()-ROUND(CollectionDays/30,0)), 0)</f>
        <v>0</v>
      </c>
      <c r="D3">
        <f t="shared" ref="D3:D31" ca="1" si="0">B3 * 0.35</f>
        <v>1792.387139651378</v>
      </c>
      <c r="E3">
        <f ca="1">E2+ C3 - D3</f>
        <v>3207.6128603486222</v>
      </c>
    </row>
    <row r="4" spans="1:5" x14ac:dyDescent="0.2">
      <c r="A4" s="4">
        <f t="shared" ref="A4:A31" si="1">EDATE(A3,1)</f>
        <v>45536</v>
      </c>
      <c r="B4" s="5" cm="1">
        <f t="array" aca="1" ref="B4" ca="1">B3 * (1 + GrowthRate + _xlfn.XLOOKUP(MONTH(A16), Assumption!$A$8:$A$19, Assumption!$C$8:$C$19) + (RAND() - 0.5) * 0.02)</f>
        <v>20560.385653226276</v>
      </c>
      <c r="C4" cm="1">
        <f t="array" aca="1" ref="C4" ca="1">IF(ROW()-ROW($B$2)+1 &gt; ROUND(CollectionDays/30,0), INDEX($B$2:$B$100, ROW()-ROUND(CollectionDays/30,0)), 0)</f>
        <v>5121.1061132896521</v>
      </c>
      <c r="D4">
        <f t="shared" ca="1" si="0"/>
        <v>7196.1349786291958</v>
      </c>
      <c r="E4">
        <f t="shared" ref="E4:E31" ca="1" si="2">E3+ C4 - D4</f>
        <v>1132.5839950090794</v>
      </c>
    </row>
    <row r="5" spans="1:5" x14ac:dyDescent="0.2">
      <c r="A5" s="4">
        <f t="shared" si="1"/>
        <v>45566</v>
      </c>
      <c r="B5" s="5" cm="1">
        <f t="array" aca="1" ref="B5" ca="1">B4 * (1 + GrowthRate + _xlfn.XLOOKUP(MONTH(A17), Assumption!$A$8:$A$19, Assumption!$C$8:$C$19) + (RAND() - 0.5) * 0.02)</f>
        <v>22249.053137794486</v>
      </c>
      <c r="C5" cm="1">
        <f t="array" aca="1" ref="C5" ca="1">IF(ROW()-ROW($B$2)+1 &gt; ROUND(CollectionDays/30,0), INDEX($B$2:$B$100, ROW()-ROUND(CollectionDays/30,0)), 0)</f>
        <v>20560.385653226276</v>
      </c>
      <c r="D5">
        <f t="shared" ca="1" si="0"/>
        <v>7787.1685982280696</v>
      </c>
      <c r="E5">
        <f t="shared" ca="1" si="2"/>
        <v>13905.801050007285</v>
      </c>
    </row>
    <row r="6" spans="1:5" x14ac:dyDescent="0.2">
      <c r="A6" s="4">
        <f t="shared" si="1"/>
        <v>45597</v>
      </c>
      <c r="B6" s="5" cm="1">
        <f t="array" aca="1" ref="B6" ca="1">B5 * (1 + GrowthRate + _xlfn.XLOOKUP(MONTH(A18), Assumption!$A$8:$A$19, Assumption!$C$8:$C$19) + (RAND() - 0.5) * 0.02)</f>
        <v>44876.066197423068</v>
      </c>
      <c r="C6" cm="1">
        <f t="array" aca="1" ref="C6" ca="1">IF(ROW()-ROW($B$2)+1 &gt; ROUND(CollectionDays/30,0), INDEX($B$2:$B$100, ROW()-ROUND(CollectionDays/30,0)), 0)</f>
        <v>22249.053137794486</v>
      </c>
      <c r="D6">
        <f t="shared" ca="1" si="0"/>
        <v>15706.623169098073</v>
      </c>
      <c r="E6">
        <f t="shared" ca="1" si="2"/>
        <v>20448.2310187037</v>
      </c>
    </row>
    <row r="7" spans="1:5" x14ac:dyDescent="0.2">
      <c r="A7" s="4">
        <f t="shared" si="1"/>
        <v>45627</v>
      </c>
      <c r="B7" s="5" cm="1">
        <f t="array" aca="1" ref="B7" ca="1">B6 * (1 + GrowthRate + _xlfn.XLOOKUP(MONTH(A19), Assumption!$A$8:$A$19, Assumption!$C$8:$C$19) + (RAND() - 0.5) * 0.02)</f>
        <v>40639.828139287616</v>
      </c>
      <c r="C7" cm="1">
        <f t="array" aca="1" ref="C7" ca="1">IF(ROW()-ROW($B$2)+1 &gt; ROUND(CollectionDays/30,0), INDEX($B$2:$B$100, ROW()-ROUND(CollectionDays/30,0)), 0)</f>
        <v>44876.066197423068</v>
      </c>
      <c r="D7">
        <f t="shared" ca="1" si="0"/>
        <v>14223.939848750664</v>
      </c>
      <c r="E7">
        <f t="shared" ca="1" si="2"/>
        <v>51100.357367376106</v>
      </c>
    </row>
    <row r="8" spans="1:5" x14ac:dyDescent="0.2">
      <c r="A8" s="4">
        <f t="shared" si="1"/>
        <v>45658</v>
      </c>
      <c r="B8" s="5" cm="1">
        <f t="array" aca="1" ref="B8" ca="1">B7 * (1 + GrowthRate + _xlfn.XLOOKUP(MONTH(A8), Assumption!$A$8:$A$19, Assumption!$C$8:$C$19) + (RAND() - 0.5) * 0.02)</f>
        <v>38423.545223701927</v>
      </c>
      <c r="C8" cm="1">
        <f t="array" aca="1" ref="C8" ca="1">IF(ROW()-ROW($B$2)+1 &gt; ROUND(CollectionDays/30,0), INDEX($B$2:$B$100, ROW()-ROUND(CollectionDays/30,0)), 0)</f>
        <v>40639.828139287616</v>
      </c>
      <c r="D8">
        <f t="shared" ca="1" si="0"/>
        <v>13448.240828295673</v>
      </c>
      <c r="E8">
        <f t="shared" ca="1" si="2"/>
        <v>78291.944678368047</v>
      </c>
    </row>
    <row r="9" spans="1:5" x14ac:dyDescent="0.2">
      <c r="A9" s="4">
        <f t="shared" si="1"/>
        <v>45689</v>
      </c>
      <c r="B9" s="5" cm="1">
        <f t="array" aca="1" ref="B9" ca="1">B8 * (1 + GrowthRate + _xlfn.XLOOKUP(MONTH(A9), Assumption!$A$8:$A$19, Assumption!$C$8:$C$19) + (RAND() - 0.5) * 0.02)</f>
        <v>39793.280725992518</v>
      </c>
      <c r="C9" cm="1">
        <f t="array" aca="1" ref="C9" ca="1">IF(ROW()-ROW($B$2)+1 &gt; ROUND(CollectionDays/30,0), INDEX($B$2:$B$100, ROW()-ROUND(CollectionDays/30,0)), 0)</f>
        <v>38423.545223701927</v>
      </c>
      <c r="D9">
        <f t="shared" ca="1" si="0"/>
        <v>13927.648254097381</v>
      </c>
      <c r="E9">
        <f t="shared" ca="1" si="2"/>
        <v>102787.84164797259</v>
      </c>
    </row>
    <row r="10" spans="1:5" x14ac:dyDescent="0.2">
      <c r="A10" s="4">
        <f t="shared" si="1"/>
        <v>45717</v>
      </c>
      <c r="B10" s="5" cm="1">
        <f t="array" aca="1" ref="B10" ca="1">B9 * (1 + GrowthRate + _xlfn.XLOOKUP(MONTH(A10), Assumption!$A$8:$A$19, Assumption!$C$8:$C$19) + (RAND() - 0.5) * 0.02)</f>
        <v>20117.194199767135</v>
      </c>
      <c r="C10" cm="1">
        <f t="array" aca="1" ref="C10" ca="1">IF(ROW()-ROW($B$2)+1 &gt; ROUND(CollectionDays/30,0), INDEX($B$2:$B$100, ROW()-ROUND(CollectionDays/30,0)), 0)</f>
        <v>39793.280725992518</v>
      </c>
      <c r="D10">
        <f t="shared" ca="1" si="0"/>
        <v>7041.0179699184964</v>
      </c>
      <c r="E10">
        <f t="shared" ca="1" si="2"/>
        <v>135540.10440404661</v>
      </c>
    </row>
    <row r="11" spans="1:5" x14ac:dyDescent="0.2">
      <c r="A11" s="4">
        <f t="shared" si="1"/>
        <v>45748</v>
      </c>
      <c r="B11" s="5" cm="1">
        <f t="array" aca="1" ref="B11" ca="1">B10 * (1 + GrowthRate + _xlfn.XLOOKUP(MONTH(A11), Assumption!$A$8:$A$19, Assumption!$C$8:$C$19) + (RAND() - 0.5) * 0.02)</f>
        <v>19637.745484565628</v>
      </c>
      <c r="C11" cm="1">
        <f t="array" aca="1" ref="C11" ca="1">IF(ROW()-ROW($B$2)+1 &gt; ROUND(CollectionDays/30,0), INDEX($B$2:$B$100, ROW()-ROUND(CollectionDays/30,0)), 0)</f>
        <v>20117.194199767135</v>
      </c>
      <c r="D11">
        <f t="shared" ca="1" si="0"/>
        <v>6873.2109195979692</v>
      </c>
      <c r="E11">
        <f t="shared" ca="1" si="2"/>
        <v>148784.08768421577</v>
      </c>
    </row>
    <row r="12" spans="1:5" x14ac:dyDescent="0.2">
      <c r="A12" s="4">
        <f t="shared" si="1"/>
        <v>45778</v>
      </c>
      <c r="B12" s="5" cm="1">
        <f t="array" aca="1" ref="B12" ca="1">B11 * (1 + GrowthRate + _xlfn.XLOOKUP(MONTH(A12), Assumption!$A$8:$A$19, Assumption!$C$8:$C$19) + (RAND() - 0.5) * 0.02)</f>
        <v>18322.006168449705</v>
      </c>
      <c r="C12" cm="1">
        <f t="array" aca="1" ref="C12" ca="1">IF(ROW()-ROW($B$2)+1 &gt; ROUND(CollectionDays/30,0), INDEX($B$2:$B$100, ROW()-ROUND(CollectionDays/30,0)), 0)</f>
        <v>19637.745484565628</v>
      </c>
      <c r="D12">
        <f t="shared" ca="1" si="0"/>
        <v>6412.702158957396</v>
      </c>
      <c r="E12">
        <f t="shared" ca="1" si="2"/>
        <v>162009.13100982399</v>
      </c>
    </row>
    <row r="13" spans="1:5" x14ac:dyDescent="0.2">
      <c r="A13" s="4">
        <f t="shared" si="1"/>
        <v>45809</v>
      </c>
      <c r="B13" s="5" cm="1">
        <f t="array" aca="1" ref="B13" ca="1">B12 * (1 + GrowthRate + _xlfn.XLOOKUP(MONTH(A13), Assumption!$A$8:$A$19, Assumption!$C$8:$C$19) + (RAND() - 0.5) * 0.02)</f>
        <v>18738.159069600442</v>
      </c>
      <c r="C13" cm="1">
        <f t="array" aca="1" ref="C13" ca="1">IF(ROW()-ROW($B$2)+1 &gt; ROUND(CollectionDays/30,0), INDEX($B$2:$B$100, ROW()-ROUND(CollectionDays/30,0)), 0)</f>
        <v>18322.006168449705</v>
      </c>
      <c r="D13">
        <f t="shared" ca="1" si="0"/>
        <v>6558.3556743601548</v>
      </c>
      <c r="E13">
        <f t="shared" ca="1" si="2"/>
        <v>173772.78150391355</v>
      </c>
    </row>
    <row r="14" spans="1:5" x14ac:dyDescent="0.2">
      <c r="A14" s="4">
        <f t="shared" si="1"/>
        <v>45839</v>
      </c>
      <c r="B14" s="5" cm="1">
        <f t="array" aca="1" ref="B14" ca="1">B13 * (1 + GrowthRate + _xlfn.XLOOKUP(MONTH(A14), Assumption!$A$8:$A$19, Assumption!$C$8:$C$19) + (RAND() - 0.5) * 0.02)</f>
        <v>16818.695848756568</v>
      </c>
      <c r="C14" cm="1">
        <f t="array" aca="1" ref="C14" ca="1">IF(ROW()-ROW($B$2)+1 &gt; ROUND(CollectionDays/30,0), INDEX($B$2:$B$100, ROW()-ROUND(CollectionDays/30,0)), 0)</f>
        <v>18738.159069600442</v>
      </c>
      <c r="D14">
        <f t="shared" ca="1" si="0"/>
        <v>5886.5435470647981</v>
      </c>
      <c r="E14">
        <f t="shared" ca="1" si="2"/>
        <v>186624.39702644918</v>
      </c>
    </row>
    <row r="15" spans="1:5" x14ac:dyDescent="0.2">
      <c r="A15" s="4">
        <f t="shared" si="1"/>
        <v>45870</v>
      </c>
      <c r="B15" s="5" cm="1">
        <f t="array" aca="1" ref="B15" ca="1">B14 * (1 + GrowthRate + _xlfn.XLOOKUP(MONTH(A15), Assumption!$A$8:$A$19, Assumption!$C$8:$C$19) + (RAND() - 0.5) * 0.02)</f>
        <v>84.439780690036443</v>
      </c>
      <c r="C15" cm="1">
        <f t="array" aca="1" ref="C15" ca="1">IF(ROW()-ROW($B$2)+1 &gt; ROUND(CollectionDays/30,0), INDEX($B$2:$B$100, ROW()-ROUND(CollectionDays/30,0)), 0)</f>
        <v>16818.695848756568</v>
      </c>
      <c r="D15">
        <f t="shared" ca="1" si="0"/>
        <v>29.553923241512752</v>
      </c>
      <c r="E15">
        <f t="shared" ca="1" si="2"/>
        <v>203413.53895196423</v>
      </c>
    </row>
    <row r="16" spans="1:5" x14ac:dyDescent="0.2">
      <c r="A16" s="4">
        <f t="shared" si="1"/>
        <v>45901</v>
      </c>
      <c r="B16" s="5" cm="1">
        <f t="array" aca="1" ref="B16" ca="1">B15 * (1 + GrowthRate + _xlfn.XLOOKUP(MONTH(A16), Assumption!$A$8:$A$19, Assumption!$C$8:$C$19) + (RAND() - 0.5) * 0.02)</f>
        <v>338.83512822613784</v>
      </c>
      <c r="C16" cm="1">
        <f t="array" aca="1" ref="C16" ca="1">IF(ROW()-ROW($B$2)+1 &gt; ROUND(CollectionDays/30,0), INDEX($B$2:$B$100, ROW()-ROUND(CollectionDays/30,0)), 0)</f>
        <v>84.439780690036443</v>
      </c>
      <c r="D16">
        <f t="shared" ca="1" si="0"/>
        <v>118.59229487914824</v>
      </c>
      <c r="E16">
        <f t="shared" ca="1" si="2"/>
        <v>203379.38643777513</v>
      </c>
    </row>
    <row r="17" spans="1:5" x14ac:dyDescent="0.2">
      <c r="A17" s="4">
        <f t="shared" si="1"/>
        <v>45931</v>
      </c>
      <c r="B17" s="5" cm="1">
        <f t="array" aca="1" ref="B17" ca="1">B16 * (1 + GrowthRate + _xlfn.XLOOKUP(MONTH(A17), Assumption!$A$8:$A$19, Assumption!$C$8:$C$19) + (RAND() - 0.5) * 0.02)</f>
        <v>365.4545268674965</v>
      </c>
      <c r="C17" cm="1">
        <f t="array" aca="1" ref="C17" ca="1">IF(ROW()-ROW($B$2)+1 &gt; ROUND(CollectionDays/30,0), INDEX($B$2:$B$100, ROW()-ROUND(CollectionDays/30,0)), 0)</f>
        <v>338.83512822613784</v>
      </c>
      <c r="D17">
        <f t="shared" ca="1" si="0"/>
        <v>127.90908440362377</v>
      </c>
      <c r="E17">
        <f t="shared" ca="1" si="2"/>
        <v>203590.31248159765</v>
      </c>
    </row>
    <row r="18" spans="1:5" x14ac:dyDescent="0.2">
      <c r="A18" s="4">
        <f t="shared" si="1"/>
        <v>45962</v>
      </c>
      <c r="B18" s="5" cm="1">
        <f t="array" aca="1" ref="B18" ca="1">B17 * (1 + GrowthRate + _xlfn.XLOOKUP(MONTH(A18), Assumption!$A$8:$A$19, Assumption!$C$8:$C$19) + (RAND() - 0.5) * 0.02)</f>
        <v>739.63800976523419</v>
      </c>
      <c r="C18" cm="1">
        <f t="array" aca="1" ref="C18" ca="1">IF(ROW()-ROW($B$2)+1 &gt; ROUND(CollectionDays/30,0), INDEX($B$2:$B$100, ROW()-ROUND(CollectionDays/30,0)), 0)</f>
        <v>365.4545268674965</v>
      </c>
      <c r="D18">
        <f t="shared" ca="1" si="0"/>
        <v>258.87330341783195</v>
      </c>
      <c r="E18">
        <f t="shared" ca="1" si="2"/>
        <v>203696.89370504729</v>
      </c>
    </row>
    <row r="19" spans="1:5" x14ac:dyDescent="0.2">
      <c r="A19" s="4">
        <f t="shared" si="1"/>
        <v>45992</v>
      </c>
      <c r="B19" s="5" cm="1">
        <f t="array" aca="1" ref="B19" ca="1">B18 * (1 + GrowthRate + _xlfn.XLOOKUP(MONTH(A19), Assumption!$A$8:$A$19, Assumption!$C$8:$C$19) + (RAND() - 0.5) * 0.02)</f>
        <v>678.72957781955779</v>
      </c>
      <c r="C19" cm="1">
        <f t="array" aca="1" ref="C19" ca="1">IF(ROW()-ROW($B$2)+1 &gt; ROUND(CollectionDays/30,0), INDEX($B$2:$B$100, ROW()-ROUND(CollectionDays/30,0)), 0)</f>
        <v>739.63800976523419</v>
      </c>
      <c r="D19">
        <f t="shared" ca="1" si="0"/>
        <v>237.55535223684521</v>
      </c>
      <c r="E19">
        <f t="shared" ca="1" si="2"/>
        <v>204198.97636257569</v>
      </c>
    </row>
    <row r="20" spans="1:5" x14ac:dyDescent="0.2">
      <c r="A20" s="4">
        <f t="shared" si="1"/>
        <v>46023</v>
      </c>
      <c r="B20" s="5" cm="1">
        <f t="array" aca="1" ref="B20" ca="1">B19 * (1 + GrowthRate + _xlfn.XLOOKUP(MONTH(A20), Assumption!$A$8:$A$19, Assumption!$C$8:$C$19) + (RAND() - 0.5) * 0.02)</f>
        <v>642.69975778925152</v>
      </c>
      <c r="C20" cm="1">
        <f t="array" aca="1" ref="C20" ca="1">IF(ROW()-ROW($B$2)+1 &gt; ROUND(CollectionDays/30,0), INDEX($B$2:$B$100, ROW()-ROUND(CollectionDays/30,0)), 0)</f>
        <v>678.72957781955779</v>
      </c>
      <c r="D20">
        <f t="shared" ca="1" si="0"/>
        <v>224.94491522623801</v>
      </c>
      <c r="E20">
        <f t="shared" ca="1" si="2"/>
        <v>204652.76102516902</v>
      </c>
    </row>
    <row r="21" spans="1:5" x14ac:dyDescent="0.2">
      <c r="A21" s="4">
        <f t="shared" si="1"/>
        <v>46054</v>
      </c>
      <c r="B21" s="5" cm="1">
        <f t="array" aca="1" ref="B21" ca="1">B20 * (1 + GrowthRate + _xlfn.XLOOKUP(MONTH(A21), Assumption!$A$8:$A$19, Assumption!$C$8:$C$19) + (RAND() - 0.5) * 0.02)</f>
        <v>676.88680630222382</v>
      </c>
      <c r="C21" cm="1">
        <f t="array" aca="1" ref="C21" ca="1">IF(ROW()-ROW($B$2)+1 &gt; ROUND(CollectionDays/30,0), INDEX($B$2:$B$100, ROW()-ROUND(CollectionDays/30,0)), 0)</f>
        <v>642.69975778925152</v>
      </c>
      <c r="D21">
        <f t="shared" ca="1" si="0"/>
        <v>236.91038220577832</v>
      </c>
      <c r="E21">
        <f t="shared" ca="1" si="2"/>
        <v>205058.55040075252</v>
      </c>
    </row>
    <row r="22" spans="1:5" x14ac:dyDescent="0.2">
      <c r="A22" s="4">
        <f t="shared" si="1"/>
        <v>46082</v>
      </c>
      <c r="B22" s="5" cm="1">
        <f t="array" aca="1" ref="B22" ca="1">B21 * (1 + GrowthRate + _xlfn.XLOOKUP(MONTH(A22), Assumption!$A$8:$A$19, Assumption!$C$8:$C$19) + (RAND() - 0.5) * 0.02)</f>
        <v>349.06711432590345</v>
      </c>
      <c r="C22" cm="1">
        <f t="array" aca="1" ref="C22" ca="1">IF(ROW()-ROW($B$2)+1 &gt; ROUND(CollectionDays/30,0), INDEX($B$2:$B$100, ROW()-ROUND(CollectionDays/30,0)), 0)</f>
        <v>676.88680630222382</v>
      </c>
      <c r="D22">
        <f t="shared" ca="1" si="0"/>
        <v>122.1734900140662</v>
      </c>
      <c r="E22">
        <f t="shared" ca="1" si="2"/>
        <v>205613.26371704068</v>
      </c>
    </row>
    <row r="23" spans="1:5" x14ac:dyDescent="0.2">
      <c r="A23" s="4">
        <f t="shared" si="1"/>
        <v>46113</v>
      </c>
      <c r="B23" s="5" cm="1">
        <f t="array" aca="1" ref="B23" ca="1">B22 * (1 + GrowthRate + _xlfn.XLOOKUP(MONTH(A23), Assumption!$A$8:$A$19, Assumption!$C$8:$C$19) + (RAND() - 0.5) * 0.02)</f>
        <v>342.1631026633375</v>
      </c>
      <c r="C23" cm="1">
        <f t="array" aca="1" ref="C23" ca="1">IF(ROW()-ROW($B$2)+1 &gt; ROUND(CollectionDays/30,0), INDEX($B$2:$B$100, ROW()-ROUND(CollectionDays/30,0)), 0)</f>
        <v>349.06711432590345</v>
      </c>
      <c r="D23">
        <f t="shared" ca="1" si="0"/>
        <v>119.75708593216811</v>
      </c>
      <c r="E23">
        <f t="shared" ca="1" si="2"/>
        <v>205842.57374543443</v>
      </c>
    </row>
    <row r="24" spans="1:5" x14ac:dyDescent="0.2">
      <c r="A24" s="4">
        <f t="shared" si="1"/>
        <v>46143</v>
      </c>
      <c r="B24" s="5" cm="1">
        <f t="array" aca="1" ref="B24" ca="1">B23 * (1 + GrowthRate + _xlfn.XLOOKUP(MONTH(A24), Assumption!$A$8:$A$19, Assumption!$C$8:$C$19) + (RAND() - 0.5) * 0.02)</f>
        <v>322.77674280000252</v>
      </c>
      <c r="C24" cm="1">
        <f t="array" aca="1" ref="C24" ca="1">IF(ROW()-ROW($B$2)+1 &gt; ROUND(CollectionDays/30,0), INDEX($B$2:$B$100, ROW()-ROUND(CollectionDays/30,0)), 0)</f>
        <v>342.1631026633375</v>
      </c>
      <c r="D24">
        <f t="shared" ca="1" si="0"/>
        <v>112.97185998000087</v>
      </c>
      <c r="E24">
        <f t="shared" ca="1" si="2"/>
        <v>206071.76498811776</v>
      </c>
    </row>
    <row r="25" spans="1:5" x14ac:dyDescent="0.2">
      <c r="A25" s="4">
        <f t="shared" si="1"/>
        <v>46174</v>
      </c>
      <c r="B25" s="5" cm="1">
        <f t="array" aca="1" ref="B25" ca="1">B24 * (1 + GrowthRate + _xlfn.XLOOKUP(MONTH(A25), Assumption!$A$8:$A$19, Assumption!$C$8:$C$19) + (RAND() - 0.5) * 0.02)</f>
        <v>328.38872336072143</v>
      </c>
      <c r="C25" cm="1">
        <f t="array" aca="1" ref="C25" ca="1">IF(ROW()-ROW($B$2)+1 &gt; ROUND(CollectionDays/30,0), INDEX($B$2:$B$100, ROW()-ROUND(CollectionDays/30,0)), 0)</f>
        <v>322.77674280000252</v>
      </c>
      <c r="D25">
        <f t="shared" ca="1" si="0"/>
        <v>114.93605317625249</v>
      </c>
      <c r="E25">
        <f ca="1">E24+ C25 - D25</f>
        <v>206279.60567774149</v>
      </c>
    </row>
    <row r="26" spans="1:5" x14ac:dyDescent="0.2">
      <c r="A26" s="4">
        <f t="shared" si="1"/>
        <v>46204</v>
      </c>
      <c r="B26" s="5" cm="1">
        <f t="array" aca="1" ref="B26" ca="1">B25 * (1 + GrowthRate + _xlfn.XLOOKUP(MONTH(A26), Assumption!$A$8:$A$19, Assumption!$C$8:$C$19) + (RAND() - 0.5) * 0.02)</f>
        <v>297.09698402226974</v>
      </c>
      <c r="C26" cm="1">
        <f t="array" aca="1" ref="C26" ca="1">IF(ROW()-ROW($B$2)+1 &gt; ROUND(CollectionDays/30,0), INDEX($B$2:$B$100, ROW()-ROUND(CollectionDays/30,0)), 0)</f>
        <v>328.38872336072143</v>
      </c>
      <c r="D26">
        <f t="shared" ca="1" si="0"/>
        <v>103.9839444077944</v>
      </c>
      <c r="E26">
        <f t="shared" ca="1" si="2"/>
        <v>206504.01045669444</v>
      </c>
    </row>
    <row r="27" spans="1:5" x14ac:dyDescent="0.2">
      <c r="A27" s="4">
        <f t="shared" si="1"/>
        <v>46235</v>
      </c>
      <c r="B27" s="5" cm="1">
        <f t="array" aca="1" ref="B27" ca="1">B26 * (1 + GrowthRate + _xlfn.XLOOKUP(MONTH(A27), Assumption!$A$8:$A$19, Assumption!$C$8:$C$19) + (RAND() - 0.5) * 0.02)</f>
        <v>5.6449305149069788</v>
      </c>
      <c r="C27" cm="1">
        <f t="array" aca="1" ref="C27" ca="1">IF(ROW()-ROW($B$2)+1 &gt; ROUND(CollectionDays/30,0), INDEX($B$2:$B$100, ROW()-ROUND(CollectionDays/30,0)), 0)</f>
        <v>297.09698402226974</v>
      </c>
      <c r="D27">
        <f t="shared" ca="1" si="0"/>
        <v>1.9757256802174425</v>
      </c>
      <c r="E27">
        <f ca="1">E26+ C27 - D27</f>
        <v>206799.13171503649</v>
      </c>
    </row>
    <row r="28" spans="1:5" x14ac:dyDescent="0.2">
      <c r="A28" s="4">
        <f t="shared" si="1"/>
        <v>46266</v>
      </c>
      <c r="B28" s="5" cm="1">
        <f t="array" aca="1" ref="B28" ca="1">B27 * (1 + GrowthRate + _xlfn.XLOOKUP(MONTH(A28), Assumption!$A$8:$A$19, Assumption!$C$8:$C$19) + (RAND() - 0.5) * 0.02)</f>
        <v>22.632211610986968</v>
      </c>
      <c r="C28" cm="1">
        <f t="array" aca="1" ref="C28" ca="1">IF(ROW()-ROW($B$2)+1 &gt; ROUND(CollectionDays/30,0), INDEX($B$2:$B$100, ROW()-ROUND(CollectionDays/30,0)), 0)</f>
        <v>5.6449305149069788</v>
      </c>
      <c r="D28">
        <f t="shared" ca="1" si="0"/>
        <v>7.9212740638454378</v>
      </c>
      <c r="E28">
        <f t="shared" ca="1" si="2"/>
        <v>206796.85537148756</v>
      </c>
    </row>
    <row r="29" spans="1:5" x14ac:dyDescent="0.2">
      <c r="A29" s="4">
        <f t="shared" si="1"/>
        <v>46296</v>
      </c>
      <c r="B29" s="5" cm="1">
        <f t="array" aca="1" ref="B29" ca="1">B28 * (1 + GrowthRate + _xlfn.XLOOKUP(MONTH(A29), Assumption!$A$8:$A$19, Assumption!$C$8:$C$19) + (RAND() - 0.5) * 0.02)</f>
        <v>24.753519359968148</v>
      </c>
      <c r="C29" cm="1">
        <f t="array" aca="1" ref="C29" ca="1">IF(ROW()-ROW($B$2)+1 &gt; ROUND(CollectionDays/30,0), INDEX($B$2:$B$100, ROW()-ROUND(CollectionDays/30,0)), 0)</f>
        <v>22.632211610986968</v>
      </c>
      <c r="D29">
        <f t="shared" ca="1" si="0"/>
        <v>8.6637317759888521</v>
      </c>
      <c r="E29">
        <f t="shared" ca="1" si="2"/>
        <v>206810.82385132255</v>
      </c>
    </row>
    <row r="30" spans="1:5" x14ac:dyDescent="0.2">
      <c r="A30" s="4">
        <f t="shared" si="1"/>
        <v>46327</v>
      </c>
      <c r="B30" s="5" cm="1">
        <f t="array" aca="1" ref="B30" ca="1">B29 * (1 + GrowthRate + _xlfn.XLOOKUP(MONTH(A30), Assumption!$A$8:$A$19, Assumption!$C$8:$C$19) + (RAND() - 0.5) * 0.02)</f>
        <v>49.958511539637804</v>
      </c>
      <c r="C30" cm="1">
        <f t="array" aca="1" ref="C30" ca="1">IF(ROW()-ROW($B$2)+1 &gt; ROUND(CollectionDays/30,0), INDEX($B$2:$B$100, ROW()-ROUND(CollectionDays/30,0)), 0)</f>
        <v>24.753519359968148</v>
      </c>
      <c r="D30">
        <f t="shared" ca="1" si="0"/>
        <v>17.48547903887323</v>
      </c>
      <c r="E30">
        <f t="shared" ca="1" si="2"/>
        <v>206818.09189164365</v>
      </c>
    </row>
    <row r="31" spans="1:5" x14ac:dyDescent="0.2">
      <c r="A31" s="4">
        <f t="shared" si="1"/>
        <v>46357</v>
      </c>
      <c r="B31" s="5" cm="1">
        <f t="array" aca="1" ref="B31" ca="1">B30 * (1 + GrowthRate + _xlfn.XLOOKUP(MONTH(A31), Assumption!$A$8:$A$19, Assumption!$C$8:$C$19) + (RAND() - 0.5) * 0.02)</f>
        <v>46.111584440192537</v>
      </c>
      <c r="C31" cm="1">
        <f t="array" aca="1" ref="C31" ca="1">IF(ROW()-ROW($B$2)+1 &gt; ROUND(CollectionDays/30,0), INDEX($B$2:$B$100, ROW()-ROUND(CollectionDays/30,0)), 0)</f>
        <v>49.958511539637804</v>
      </c>
      <c r="D31">
        <f t="shared" ca="1" si="0"/>
        <v>16.139054554067386</v>
      </c>
      <c r="E31">
        <f t="shared" ca="1" si="2"/>
        <v>206851.91134862922</v>
      </c>
    </row>
  </sheetData>
  <conditionalFormatting sqref="E20">
    <cfRule type="cellIs" dxfId="2" priority="3" operator="lessThan">
      <formula>5742709</formula>
    </cfRule>
  </conditionalFormatting>
  <conditionalFormatting sqref="E2:E31">
    <cfRule type="cellIs" dxfId="1" priority="2" operator="lessThan">
      <formula>68800</formula>
    </cfRule>
  </conditionalFormatting>
  <conditionalFormatting sqref="B31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BCA5-57F6-A74A-A6E1-FFDF648C56B4}">
  <dimension ref="A1:E177"/>
  <sheetViews>
    <sheetView topLeftCell="A152" workbookViewId="0">
      <selection activeCell="B183" sqref="B183"/>
    </sheetView>
  </sheetViews>
  <sheetFormatPr baseColWidth="10" defaultRowHeight="16" x14ac:dyDescent="0.2"/>
  <cols>
    <col min="1" max="1" width="15.5" customWidth="1"/>
    <col min="2" max="2" width="15.33203125" customWidth="1"/>
    <col min="3" max="3" width="16" customWidth="1"/>
    <col min="4" max="4" width="16.6640625" customWidth="1"/>
    <col min="5" max="5" width="15.1640625" customWidth="1"/>
  </cols>
  <sheetData>
    <row r="1" spans="1:5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f>DATE(2010,2,1)</f>
        <v>40210</v>
      </c>
      <c r="B2">
        <v>51315</v>
      </c>
      <c r="C2">
        <v>11941</v>
      </c>
      <c r="D2">
        <v>300</v>
      </c>
      <c r="E2">
        <v>18529</v>
      </c>
    </row>
    <row r="3" spans="1:5" x14ac:dyDescent="0.2">
      <c r="A3" s="2">
        <f>EDATE(A2,1)</f>
        <v>40238</v>
      </c>
      <c r="B3">
        <v>51765.608532789658</v>
      </c>
      <c r="C3">
        <v>8495</v>
      </c>
      <c r="D3">
        <v>4595</v>
      </c>
      <c r="E3">
        <v>19263</v>
      </c>
    </row>
    <row r="4" spans="1:5" x14ac:dyDescent="0.2">
      <c r="A4" s="2">
        <f t="shared" ref="A4:A67" si="0">EDATE(A3,1)</f>
        <v>40269</v>
      </c>
      <c r="B4">
        <v>52392.573394305124</v>
      </c>
      <c r="C4">
        <v>1653</v>
      </c>
      <c r="D4">
        <v>2892</v>
      </c>
      <c r="E4">
        <v>16772</v>
      </c>
    </row>
    <row r="5" spans="1:5" x14ac:dyDescent="0.2">
      <c r="A5" s="2">
        <f t="shared" si="0"/>
        <v>40299</v>
      </c>
      <c r="B5">
        <v>53020.77155228427</v>
      </c>
      <c r="C5">
        <v>1281</v>
      </c>
      <c r="D5">
        <v>6475</v>
      </c>
      <c r="E5">
        <v>18317</v>
      </c>
    </row>
    <row r="6" spans="1:5" x14ac:dyDescent="0.2">
      <c r="A6" s="2">
        <f t="shared" si="0"/>
        <v>40330</v>
      </c>
      <c r="B6">
        <v>53235.690168039524</v>
      </c>
      <c r="C6">
        <v>20674</v>
      </c>
      <c r="D6">
        <v>2673</v>
      </c>
      <c r="E6">
        <v>18340</v>
      </c>
    </row>
    <row r="7" spans="1:5" x14ac:dyDescent="0.2">
      <c r="A7" s="2">
        <f t="shared" si="0"/>
        <v>40360</v>
      </c>
      <c r="B7">
        <v>53882.305941206461</v>
      </c>
      <c r="C7">
        <v>14471</v>
      </c>
      <c r="D7">
        <v>7476</v>
      </c>
      <c r="E7">
        <v>20372</v>
      </c>
    </row>
    <row r="8" spans="1:5" x14ac:dyDescent="0.2">
      <c r="A8" s="2">
        <f t="shared" si="0"/>
        <v>40391</v>
      </c>
      <c r="B8">
        <v>54328.119534577214</v>
      </c>
      <c r="C8">
        <v>14260</v>
      </c>
      <c r="D8">
        <v>11658</v>
      </c>
      <c r="E8">
        <v>19354</v>
      </c>
    </row>
    <row r="9" spans="1:5" x14ac:dyDescent="0.2">
      <c r="A9" s="2">
        <f t="shared" si="0"/>
        <v>40422</v>
      </c>
      <c r="B9">
        <v>54658.637758107376</v>
      </c>
      <c r="C9">
        <v>6410</v>
      </c>
      <c r="D9">
        <v>2532</v>
      </c>
      <c r="E9">
        <v>20564</v>
      </c>
    </row>
    <row r="10" spans="1:5" x14ac:dyDescent="0.2">
      <c r="A10" s="2">
        <f t="shared" si="0"/>
        <v>40452</v>
      </c>
      <c r="B10">
        <v>55247.784581561573</v>
      </c>
      <c r="C10">
        <v>12727</v>
      </c>
      <c r="D10">
        <v>4217</v>
      </c>
      <c r="E10">
        <v>18901</v>
      </c>
    </row>
    <row r="11" spans="1:5" x14ac:dyDescent="0.2">
      <c r="A11" s="2">
        <f t="shared" si="0"/>
        <v>40483</v>
      </c>
      <c r="B11">
        <v>55550.963636143402</v>
      </c>
      <c r="C11">
        <v>19350</v>
      </c>
      <c r="D11">
        <v>3239</v>
      </c>
      <c r="E11">
        <v>18138</v>
      </c>
    </row>
    <row r="12" spans="1:5" x14ac:dyDescent="0.2">
      <c r="A12" s="2">
        <f t="shared" si="0"/>
        <v>40513</v>
      </c>
      <c r="B12">
        <v>56204.481638857957</v>
      </c>
      <c r="C12">
        <v>15958</v>
      </c>
      <c r="D12">
        <v>13191</v>
      </c>
      <c r="E12">
        <v>20034</v>
      </c>
    </row>
    <row r="13" spans="1:5" x14ac:dyDescent="0.2">
      <c r="A13" s="2">
        <f t="shared" si="0"/>
        <v>40544</v>
      </c>
      <c r="B13">
        <v>56770.024556633107</v>
      </c>
      <c r="C13">
        <v>22271</v>
      </c>
      <c r="D13">
        <v>9558</v>
      </c>
      <c r="E13">
        <v>21348</v>
      </c>
    </row>
    <row r="14" spans="1:5" x14ac:dyDescent="0.2">
      <c r="A14" s="2">
        <f t="shared" si="0"/>
        <v>40575</v>
      </c>
      <c r="B14">
        <v>57439.513229805932</v>
      </c>
      <c r="C14">
        <v>8820</v>
      </c>
      <c r="D14">
        <v>11720</v>
      </c>
      <c r="E14">
        <v>18681</v>
      </c>
    </row>
    <row r="15" spans="1:5" x14ac:dyDescent="0.2">
      <c r="A15" s="2">
        <f t="shared" si="0"/>
        <v>40603</v>
      </c>
      <c r="B15">
        <v>57888.594224322776</v>
      </c>
      <c r="C15">
        <v>17262</v>
      </c>
      <c r="D15">
        <v>3626</v>
      </c>
      <c r="E15">
        <v>20582</v>
      </c>
    </row>
    <row r="16" spans="1:5" x14ac:dyDescent="0.2">
      <c r="A16" s="2">
        <f t="shared" si="0"/>
        <v>40634</v>
      </c>
      <c r="B16">
        <v>58588.10874498554</v>
      </c>
      <c r="C16">
        <v>16066</v>
      </c>
      <c r="D16">
        <v>16422</v>
      </c>
      <c r="E16">
        <v>18598</v>
      </c>
    </row>
    <row r="17" spans="1:5" x14ac:dyDescent="0.2">
      <c r="A17" s="2">
        <f t="shared" si="0"/>
        <v>40664</v>
      </c>
      <c r="B17">
        <v>59289.699778345625</v>
      </c>
      <c r="C17">
        <v>13877</v>
      </c>
      <c r="D17">
        <v>7014</v>
      </c>
      <c r="E17">
        <v>22726</v>
      </c>
    </row>
    <row r="18" spans="1:5" x14ac:dyDescent="0.2">
      <c r="A18" s="2">
        <f t="shared" si="0"/>
        <v>40695</v>
      </c>
      <c r="B18">
        <v>59665.049162316005</v>
      </c>
      <c r="C18">
        <v>5421</v>
      </c>
      <c r="D18">
        <v>3248</v>
      </c>
      <c r="E18">
        <v>19357</v>
      </c>
    </row>
    <row r="19" spans="1:5" x14ac:dyDescent="0.2">
      <c r="A19" s="2">
        <f t="shared" si="0"/>
        <v>40725</v>
      </c>
      <c r="B19">
        <v>60005.900006116768</v>
      </c>
      <c r="C19">
        <v>10339</v>
      </c>
      <c r="D19">
        <v>5524</v>
      </c>
      <c r="E19">
        <v>20368</v>
      </c>
    </row>
    <row r="20" spans="1:5" x14ac:dyDescent="0.2">
      <c r="A20" s="2">
        <f t="shared" si="0"/>
        <v>40756</v>
      </c>
      <c r="B20">
        <v>60664.628580006509</v>
      </c>
      <c r="C20">
        <v>344</v>
      </c>
      <c r="D20">
        <v>1541</v>
      </c>
      <c r="E20">
        <v>19777</v>
      </c>
    </row>
    <row r="21" spans="1:5" x14ac:dyDescent="0.2">
      <c r="A21" s="2">
        <f t="shared" si="0"/>
        <v>40787</v>
      </c>
      <c r="B21">
        <v>61381.598797148923</v>
      </c>
      <c r="C21">
        <v>1070</v>
      </c>
      <c r="D21">
        <v>1869</v>
      </c>
      <c r="E21">
        <v>19663</v>
      </c>
    </row>
    <row r="22" spans="1:5" x14ac:dyDescent="0.2">
      <c r="A22" s="2">
        <f t="shared" si="0"/>
        <v>40817</v>
      </c>
      <c r="B22">
        <v>61651.945436386275</v>
      </c>
      <c r="C22">
        <v>12284</v>
      </c>
      <c r="D22">
        <v>12512</v>
      </c>
      <c r="E22">
        <v>22622</v>
      </c>
    </row>
    <row r="23" spans="1:5" x14ac:dyDescent="0.2">
      <c r="A23" s="2">
        <f t="shared" si="0"/>
        <v>40848</v>
      </c>
      <c r="B23">
        <v>61865.799455523578</v>
      </c>
      <c r="C23">
        <v>13494</v>
      </c>
      <c r="D23">
        <v>5117</v>
      </c>
      <c r="E23">
        <v>22803</v>
      </c>
    </row>
    <row r="24" spans="1:5" x14ac:dyDescent="0.2">
      <c r="A24" s="2">
        <f t="shared" si="0"/>
        <v>40878</v>
      </c>
      <c r="B24">
        <v>62340.03120165295</v>
      </c>
      <c r="C24">
        <v>24741</v>
      </c>
      <c r="D24">
        <v>4402</v>
      </c>
      <c r="E24">
        <v>23287</v>
      </c>
    </row>
    <row r="25" spans="1:5" x14ac:dyDescent="0.2">
      <c r="A25" s="2">
        <f t="shared" si="0"/>
        <v>40909</v>
      </c>
      <c r="B25">
        <v>62887.25182429218</v>
      </c>
      <c r="C25">
        <v>4861</v>
      </c>
      <c r="D25">
        <v>15975</v>
      </c>
      <c r="E25">
        <v>20776</v>
      </c>
    </row>
    <row r="26" spans="1:5" x14ac:dyDescent="0.2">
      <c r="A26" s="2">
        <f t="shared" si="0"/>
        <v>40940</v>
      </c>
      <c r="B26">
        <v>63699.490065418868</v>
      </c>
      <c r="C26">
        <v>12878</v>
      </c>
      <c r="D26">
        <v>5454</v>
      </c>
      <c r="E26">
        <v>22562</v>
      </c>
    </row>
    <row r="27" spans="1:5" x14ac:dyDescent="0.2">
      <c r="A27" s="2">
        <f t="shared" si="0"/>
        <v>40969</v>
      </c>
      <c r="B27">
        <v>64402.455259166192</v>
      </c>
      <c r="C27">
        <v>3657</v>
      </c>
      <c r="D27">
        <v>7734</v>
      </c>
      <c r="E27">
        <v>23875</v>
      </c>
    </row>
    <row r="28" spans="1:5" x14ac:dyDescent="0.2">
      <c r="A28" s="2">
        <f t="shared" si="0"/>
        <v>41000</v>
      </c>
      <c r="B28">
        <v>64937.449052716504</v>
      </c>
      <c r="C28">
        <v>18019</v>
      </c>
      <c r="D28">
        <v>15237</v>
      </c>
      <c r="E28">
        <v>21000</v>
      </c>
    </row>
    <row r="29" spans="1:5" x14ac:dyDescent="0.2">
      <c r="A29" s="2">
        <f t="shared" si="0"/>
        <v>41030</v>
      </c>
      <c r="B29">
        <v>65678.20395052919</v>
      </c>
      <c r="C29">
        <v>6358</v>
      </c>
      <c r="D29">
        <v>6649</v>
      </c>
      <c r="E29">
        <v>22918</v>
      </c>
    </row>
    <row r="30" spans="1:5" x14ac:dyDescent="0.2">
      <c r="A30" s="2">
        <f t="shared" si="0"/>
        <v>41061</v>
      </c>
      <c r="B30">
        <v>66369.878044618585</v>
      </c>
      <c r="C30">
        <v>20508</v>
      </c>
      <c r="D30">
        <v>12166</v>
      </c>
      <c r="E30">
        <v>24221</v>
      </c>
    </row>
    <row r="31" spans="1:5" x14ac:dyDescent="0.2">
      <c r="A31" s="2">
        <f t="shared" si="0"/>
        <v>41091</v>
      </c>
      <c r="B31">
        <v>67209.426495485764</v>
      </c>
      <c r="C31">
        <v>6733</v>
      </c>
      <c r="D31">
        <v>8086</v>
      </c>
      <c r="E31">
        <v>22651</v>
      </c>
    </row>
    <row r="32" spans="1:5" x14ac:dyDescent="0.2">
      <c r="A32" s="2">
        <f t="shared" si="0"/>
        <v>41122</v>
      </c>
      <c r="B32">
        <v>68019.823101593647</v>
      </c>
      <c r="C32">
        <v>21080</v>
      </c>
      <c r="D32">
        <v>936</v>
      </c>
      <c r="E32">
        <v>22280</v>
      </c>
    </row>
    <row r="33" spans="1:5" x14ac:dyDescent="0.2">
      <c r="A33" s="2">
        <f t="shared" si="0"/>
        <v>41153</v>
      </c>
      <c r="B33">
        <v>68400.77683737941</v>
      </c>
      <c r="C33">
        <v>20329</v>
      </c>
      <c r="D33">
        <v>9692</v>
      </c>
      <c r="E33">
        <v>24847</v>
      </c>
    </row>
    <row r="34" spans="1:5" x14ac:dyDescent="0.2">
      <c r="A34" s="2">
        <f t="shared" si="0"/>
        <v>41183</v>
      </c>
      <c r="B34">
        <v>68915.465160680804</v>
      </c>
      <c r="C34">
        <v>19305</v>
      </c>
      <c r="D34">
        <v>2600</v>
      </c>
      <c r="E34">
        <v>24854</v>
      </c>
    </row>
    <row r="35" spans="1:5" x14ac:dyDescent="0.2">
      <c r="A35" s="2">
        <f t="shared" si="0"/>
        <v>41214</v>
      </c>
      <c r="B35">
        <v>69192.932824915712</v>
      </c>
      <c r="C35">
        <v>16180</v>
      </c>
      <c r="D35">
        <v>17917</v>
      </c>
      <c r="E35">
        <v>23965</v>
      </c>
    </row>
    <row r="36" spans="1:5" x14ac:dyDescent="0.2">
      <c r="A36" s="2">
        <f t="shared" si="0"/>
        <v>41244</v>
      </c>
      <c r="B36">
        <v>69701.853728942137</v>
      </c>
      <c r="C36">
        <v>3977</v>
      </c>
      <c r="D36">
        <v>20677</v>
      </c>
      <c r="E36">
        <v>25846</v>
      </c>
    </row>
    <row r="37" spans="1:5" x14ac:dyDescent="0.2">
      <c r="A37" s="2">
        <f t="shared" si="0"/>
        <v>41275</v>
      </c>
      <c r="B37">
        <v>70115.172628676068</v>
      </c>
      <c r="C37">
        <v>19324</v>
      </c>
      <c r="D37">
        <v>2079</v>
      </c>
      <c r="E37">
        <v>22113</v>
      </c>
    </row>
    <row r="38" spans="1:5" x14ac:dyDescent="0.2">
      <c r="A38" s="2">
        <f t="shared" si="0"/>
        <v>41306</v>
      </c>
      <c r="B38">
        <v>71023.295847655943</v>
      </c>
      <c r="C38">
        <v>25731</v>
      </c>
      <c r="D38">
        <v>20128</v>
      </c>
      <c r="E38">
        <v>23064</v>
      </c>
    </row>
    <row r="39" spans="1:5" x14ac:dyDescent="0.2">
      <c r="A39" s="2">
        <f t="shared" si="0"/>
        <v>41334</v>
      </c>
      <c r="B39">
        <v>71481.186050328586</v>
      </c>
      <c r="C39">
        <v>11109</v>
      </c>
      <c r="D39">
        <v>3445</v>
      </c>
      <c r="E39">
        <v>23984</v>
      </c>
    </row>
    <row r="40" spans="1:5" x14ac:dyDescent="0.2">
      <c r="A40" s="2">
        <f t="shared" si="0"/>
        <v>41365</v>
      </c>
      <c r="B40">
        <v>72179.063404588815</v>
      </c>
      <c r="C40">
        <v>4125</v>
      </c>
      <c r="D40">
        <v>231</v>
      </c>
      <c r="E40">
        <v>26154</v>
      </c>
    </row>
    <row r="41" spans="1:5" x14ac:dyDescent="0.2">
      <c r="A41" s="2">
        <f t="shared" si="0"/>
        <v>41395</v>
      </c>
      <c r="B41">
        <v>72930.376119426583</v>
      </c>
      <c r="C41">
        <v>2487</v>
      </c>
      <c r="D41">
        <v>5574</v>
      </c>
      <c r="E41">
        <v>26349</v>
      </c>
    </row>
    <row r="42" spans="1:5" x14ac:dyDescent="0.2">
      <c r="A42" s="2">
        <f t="shared" si="0"/>
        <v>41426</v>
      </c>
      <c r="B42">
        <v>73732.673671726268</v>
      </c>
      <c r="C42">
        <v>16360</v>
      </c>
      <c r="D42">
        <v>15006</v>
      </c>
      <c r="E42">
        <v>23470</v>
      </c>
    </row>
    <row r="43" spans="1:5" x14ac:dyDescent="0.2">
      <c r="A43" s="2">
        <f t="shared" si="0"/>
        <v>41456</v>
      </c>
      <c r="B43">
        <v>74277.004410488138</v>
      </c>
      <c r="C43">
        <v>21154</v>
      </c>
      <c r="D43">
        <v>7374</v>
      </c>
      <c r="E43">
        <v>26680</v>
      </c>
    </row>
    <row r="44" spans="1:5" x14ac:dyDescent="0.2">
      <c r="A44" s="2">
        <f t="shared" si="0"/>
        <v>41487</v>
      </c>
      <c r="B44">
        <v>75025.922853030715</v>
      </c>
      <c r="C44">
        <v>22253</v>
      </c>
      <c r="D44">
        <v>1582</v>
      </c>
      <c r="E44">
        <v>24033</v>
      </c>
    </row>
    <row r="45" spans="1:5" x14ac:dyDescent="0.2">
      <c r="A45" s="2">
        <f t="shared" si="0"/>
        <v>41518</v>
      </c>
      <c r="B45">
        <v>75591.909452583903</v>
      </c>
      <c r="C45">
        <v>5967</v>
      </c>
      <c r="D45">
        <v>10158</v>
      </c>
      <c r="E45">
        <v>26727</v>
      </c>
    </row>
    <row r="46" spans="1:5" x14ac:dyDescent="0.2">
      <c r="A46" s="2">
        <f t="shared" si="0"/>
        <v>41548</v>
      </c>
      <c r="B46">
        <v>76495.423094210055</v>
      </c>
      <c r="C46">
        <v>22844</v>
      </c>
      <c r="D46">
        <v>18140</v>
      </c>
      <c r="E46">
        <v>24962</v>
      </c>
    </row>
    <row r="47" spans="1:5" x14ac:dyDescent="0.2">
      <c r="A47" s="2">
        <f t="shared" si="0"/>
        <v>41579</v>
      </c>
      <c r="B47">
        <v>77009.46292713283</v>
      </c>
      <c r="C47">
        <v>3134</v>
      </c>
      <c r="D47">
        <v>10729</v>
      </c>
      <c r="E47">
        <v>27632</v>
      </c>
    </row>
    <row r="48" spans="1:5" x14ac:dyDescent="0.2">
      <c r="A48" s="2">
        <f t="shared" si="0"/>
        <v>41609</v>
      </c>
      <c r="B48">
        <v>77897.559037822211</v>
      </c>
      <c r="C48">
        <v>7714</v>
      </c>
      <c r="D48">
        <v>582</v>
      </c>
      <c r="E48">
        <v>27158</v>
      </c>
    </row>
    <row r="49" spans="1:5" x14ac:dyDescent="0.2">
      <c r="A49" s="2">
        <f t="shared" si="0"/>
        <v>41640</v>
      </c>
      <c r="B49">
        <v>78736.503025949904</v>
      </c>
      <c r="C49">
        <v>23671</v>
      </c>
      <c r="D49">
        <v>18110</v>
      </c>
      <c r="E49">
        <v>26851</v>
      </c>
    </row>
    <row r="50" spans="1:5" x14ac:dyDescent="0.2">
      <c r="A50" s="2">
        <f>EDATE(A49,1)</f>
        <v>41671</v>
      </c>
      <c r="B50">
        <v>79635.267906446636</v>
      </c>
      <c r="C50">
        <v>1066</v>
      </c>
      <c r="D50">
        <v>13235</v>
      </c>
      <c r="E50">
        <v>28375</v>
      </c>
    </row>
    <row r="51" spans="1:5" x14ac:dyDescent="0.2">
      <c r="A51" s="2">
        <f t="shared" si="0"/>
        <v>41699</v>
      </c>
      <c r="B51">
        <v>79939.594393090883</v>
      </c>
      <c r="C51">
        <v>7064</v>
      </c>
      <c r="D51">
        <v>11432</v>
      </c>
      <c r="E51">
        <v>28282</v>
      </c>
    </row>
    <row r="52" spans="1:5" x14ac:dyDescent="0.2">
      <c r="A52" s="2">
        <f t="shared" si="0"/>
        <v>41730</v>
      </c>
      <c r="B52">
        <v>80921.786504878401</v>
      </c>
      <c r="C52">
        <v>7091</v>
      </c>
      <c r="D52">
        <v>18022</v>
      </c>
      <c r="E52">
        <v>25481</v>
      </c>
    </row>
    <row r="53" spans="1:5" x14ac:dyDescent="0.2">
      <c r="A53" s="2">
        <f t="shared" si="0"/>
        <v>41760</v>
      </c>
      <c r="B53">
        <v>81944.803524196919</v>
      </c>
      <c r="C53">
        <v>4277</v>
      </c>
      <c r="D53">
        <v>20257</v>
      </c>
      <c r="E53">
        <v>27984</v>
      </c>
    </row>
    <row r="54" spans="1:5" x14ac:dyDescent="0.2">
      <c r="A54" s="2">
        <f t="shared" si="0"/>
        <v>41791</v>
      </c>
      <c r="B54">
        <v>82234.24506376413</v>
      </c>
      <c r="C54">
        <v>27259</v>
      </c>
      <c r="D54">
        <v>21751</v>
      </c>
      <c r="E54">
        <v>26447</v>
      </c>
    </row>
    <row r="55" spans="1:5" x14ac:dyDescent="0.2">
      <c r="A55" s="2">
        <f t="shared" si="0"/>
        <v>41821</v>
      </c>
      <c r="B55">
        <v>82679.963594470377</v>
      </c>
      <c r="C55">
        <v>29177</v>
      </c>
      <c r="D55">
        <v>12796</v>
      </c>
      <c r="E55">
        <v>28064</v>
      </c>
    </row>
    <row r="56" spans="1:5" x14ac:dyDescent="0.2">
      <c r="A56" s="2">
        <f t="shared" si="0"/>
        <v>41852</v>
      </c>
      <c r="B56">
        <v>83413.847063788766</v>
      </c>
      <c r="C56">
        <v>19321</v>
      </c>
      <c r="D56">
        <v>13855</v>
      </c>
      <c r="E56">
        <v>27920</v>
      </c>
    </row>
    <row r="57" spans="1:5" x14ac:dyDescent="0.2">
      <c r="A57" s="2">
        <f t="shared" si="0"/>
        <v>41883</v>
      </c>
      <c r="B57">
        <v>83919.622088138349</v>
      </c>
      <c r="C57">
        <v>10692</v>
      </c>
      <c r="D57">
        <v>3225</v>
      </c>
      <c r="E57">
        <v>29983</v>
      </c>
    </row>
    <row r="58" spans="1:5" x14ac:dyDescent="0.2">
      <c r="A58" s="2">
        <f t="shared" si="0"/>
        <v>41913</v>
      </c>
      <c r="B58">
        <v>84708.378007182953</v>
      </c>
      <c r="C58">
        <v>30441</v>
      </c>
      <c r="D58">
        <v>6810</v>
      </c>
      <c r="E58">
        <v>29856</v>
      </c>
    </row>
    <row r="59" spans="1:5" x14ac:dyDescent="0.2">
      <c r="A59" s="2">
        <f t="shared" si="0"/>
        <v>41944</v>
      </c>
      <c r="B59">
        <v>85070.946330000486</v>
      </c>
      <c r="C59">
        <v>16070</v>
      </c>
      <c r="D59">
        <v>15924</v>
      </c>
      <c r="E59">
        <v>29068</v>
      </c>
    </row>
    <row r="60" spans="1:5" x14ac:dyDescent="0.2">
      <c r="A60" s="2">
        <f t="shared" si="0"/>
        <v>41974</v>
      </c>
      <c r="B60">
        <v>86032.685173776539</v>
      </c>
      <c r="C60">
        <v>34137</v>
      </c>
      <c r="D60">
        <v>21225</v>
      </c>
      <c r="E60">
        <v>30002</v>
      </c>
    </row>
    <row r="61" spans="1:5" x14ac:dyDescent="0.2">
      <c r="A61" s="2">
        <f t="shared" si="0"/>
        <v>42005</v>
      </c>
      <c r="B61">
        <v>86938.827184634254</v>
      </c>
      <c r="C61">
        <v>21530</v>
      </c>
      <c r="D61">
        <v>25363</v>
      </c>
      <c r="E61">
        <v>30572</v>
      </c>
    </row>
    <row r="62" spans="1:5" x14ac:dyDescent="0.2">
      <c r="A62" s="2">
        <f t="shared" si="0"/>
        <v>42036</v>
      </c>
      <c r="B62">
        <v>87796.101957536026</v>
      </c>
      <c r="C62">
        <v>30385</v>
      </c>
      <c r="D62">
        <v>12740</v>
      </c>
      <c r="E62">
        <v>29761</v>
      </c>
    </row>
    <row r="63" spans="1:5" x14ac:dyDescent="0.2">
      <c r="A63" s="2">
        <f t="shared" si="0"/>
        <v>42064</v>
      </c>
      <c r="B63">
        <v>88124.12853848128</v>
      </c>
      <c r="C63">
        <v>13436</v>
      </c>
      <c r="D63">
        <v>20252</v>
      </c>
      <c r="E63">
        <v>28820</v>
      </c>
    </row>
    <row r="64" spans="1:5" x14ac:dyDescent="0.2">
      <c r="A64" s="2">
        <f t="shared" si="0"/>
        <v>42095</v>
      </c>
      <c r="B64">
        <v>88831.916162063164</v>
      </c>
      <c r="C64">
        <v>34409</v>
      </c>
      <c r="D64">
        <v>22732</v>
      </c>
      <c r="E64">
        <v>28553</v>
      </c>
    </row>
    <row r="65" spans="1:5" x14ac:dyDescent="0.2">
      <c r="A65" s="2">
        <f t="shared" si="0"/>
        <v>42125</v>
      </c>
      <c r="B65">
        <v>89467.967373920867</v>
      </c>
      <c r="C65">
        <v>16054</v>
      </c>
      <c r="D65">
        <v>17715</v>
      </c>
      <c r="E65">
        <v>31341</v>
      </c>
    </row>
    <row r="66" spans="1:5" x14ac:dyDescent="0.2">
      <c r="A66" s="2">
        <f t="shared" si="0"/>
        <v>42156</v>
      </c>
      <c r="B66">
        <v>90370.361687097422</v>
      </c>
      <c r="C66">
        <v>12750</v>
      </c>
      <c r="D66">
        <v>13763</v>
      </c>
      <c r="E66">
        <v>30834</v>
      </c>
    </row>
    <row r="67" spans="1:5" x14ac:dyDescent="0.2">
      <c r="A67" s="2">
        <f t="shared" si="0"/>
        <v>42186</v>
      </c>
      <c r="B67">
        <v>90855.043953273533</v>
      </c>
      <c r="C67">
        <v>18768</v>
      </c>
      <c r="D67">
        <v>15390</v>
      </c>
      <c r="E67">
        <v>30386</v>
      </c>
    </row>
    <row r="68" spans="1:5" x14ac:dyDescent="0.2">
      <c r="A68" s="2">
        <f t="shared" ref="A68:A73" si="1">EDATE(A67,1)</f>
        <v>42217</v>
      </c>
      <c r="B68">
        <v>91743.356565426511</v>
      </c>
      <c r="C68">
        <v>36636</v>
      </c>
      <c r="D68">
        <v>156</v>
      </c>
      <c r="E68">
        <v>30081</v>
      </c>
    </row>
    <row r="69" spans="1:5" x14ac:dyDescent="0.2">
      <c r="A69" s="2">
        <f t="shared" si="1"/>
        <v>42248</v>
      </c>
      <c r="B69">
        <v>92085.633834950873</v>
      </c>
      <c r="C69">
        <v>8369</v>
      </c>
      <c r="D69">
        <v>14661</v>
      </c>
      <c r="E69">
        <v>32315</v>
      </c>
    </row>
    <row r="70" spans="1:5" x14ac:dyDescent="0.2">
      <c r="A70" s="2">
        <f t="shared" si="1"/>
        <v>42278</v>
      </c>
      <c r="B70">
        <v>92674.705675542195</v>
      </c>
      <c r="C70">
        <v>748</v>
      </c>
      <c r="D70">
        <v>12997</v>
      </c>
      <c r="E70">
        <v>29026</v>
      </c>
    </row>
    <row r="71" spans="1:5" x14ac:dyDescent="0.2">
      <c r="A71" s="2">
        <f t="shared" si="1"/>
        <v>42309</v>
      </c>
      <c r="B71">
        <v>93269.240910856926</v>
      </c>
      <c r="C71">
        <v>1299</v>
      </c>
      <c r="D71">
        <v>23594</v>
      </c>
      <c r="E71">
        <v>30820</v>
      </c>
    </row>
    <row r="72" spans="1:5" x14ac:dyDescent="0.2">
      <c r="A72" s="2">
        <f t="shared" si="1"/>
        <v>42339</v>
      </c>
      <c r="B72">
        <v>93643.617250102092</v>
      </c>
      <c r="C72">
        <v>9131</v>
      </c>
      <c r="D72">
        <v>444</v>
      </c>
      <c r="E72">
        <v>31697</v>
      </c>
    </row>
    <row r="73" spans="1:5" x14ac:dyDescent="0.2">
      <c r="A73" s="2">
        <f t="shared" si="1"/>
        <v>42370</v>
      </c>
      <c r="B73">
        <v>94525.665370763279</v>
      </c>
      <c r="C73">
        <v>6707</v>
      </c>
      <c r="D73">
        <v>15568</v>
      </c>
      <c r="E73">
        <v>30261</v>
      </c>
    </row>
    <row r="74" spans="1:5" x14ac:dyDescent="0.2">
      <c r="A74" s="2">
        <f>EDATE(A73,1)</f>
        <v>42401</v>
      </c>
      <c r="B74">
        <v>95753.232383719238</v>
      </c>
      <c r="C74">
        <v>38010</v>
      </c>
      <c r="D74">
        <v>2293</v>
      </c>
      <c r="E74">
        <v>32341</v>
      </c>
    </row>
    <row r="75" spans="1:5" x14ac:dyDescent="0.2">
      <c r="A75" s="2">
        <f t="shared" ref="A75:A101" si="2">EDATE(A74,1)</f>
        <v>42430</v>
      </c>
      <c r="B75">
        <v>96812.151128658166</v>
      </c>
      <c r="C75">
        <v>32260</v>
      </c>
      <c r="D75">
        <v>28836</v>
      </c>
      <c r="E75">
        <v>33702</v>
      </c>
    </row>
    <row r="76" spans="1:5" x14ac:dyDescent="0.2">
      <c r="A76" s="2">
        <f t="shared" si="2"/>
        <v>42461</v>
      </c>
      <c r="B76">
        <v>97928.719326106104</v>
      </c>
      <c r="C76">
        <v>34546</v>
      </c>
      <c r="D76">
        <v>2164</v>
      </c>
      <c r="E76">
        <v>34208</v>
      </c>
    </row>
    <row r="77" spans="1:5" x14ac:dyDescent="0.2">
      <c r="A77" s="2">
        <f t="shared" si="2"/>
        <v>42491</v>
      </c>
      <c r="B77">
        <v>98420.122132630277</v>
      </c>
      <c r="C77">
        <v>7365</v>
      </c>
      <c r="D77">
        <v>21045</v>
      </c>
      <c r="E77">
        <v>32224</v>
      </c>
    </row>
    <row r="78" spans="1:5" x14ac:dyDescent="0.2">
      <c r="A78" s="2">
        <f t="shared" si="2"/>
        <v>42522</v>
      </c>
      <c r="B78">
        <v>99283.195408119427</v>
      </c>
      <c r="C78">
        <v>35114</v>
      </c>
      <c r="D78">
        <v>27808</v>
      </c>
      <c r="E78">
        <v>31098</v>
      </c>
    </row>
    <row r="79" spans="1:5" x14ac:dyDescent="0.2">
      <c r="A79" s="2">
        <f t="shared" si="2"/>
        <v>42552</v>
      </c>
      <c r="B79">
        <v>99980.654403060806</v>
      </c>
      <c r="C79">
        <v>1164</v>
      </c>
      <c r="D79">
        <v>14677</v>
      </c>
      <c r="E79">
        <v>31021</v>
      </c>
    </row>
    <row r="80" spans="1:5" x14ac:dyDescent="0.2">
      <c r="A80" s="2">
        <f t="shared" si="2"/>
        <v>42583</v>
      </c>
      <c r="B80">
        <v>101229.94632813391</v>
      </c>
      <c r="C80">
        <v>2637</v>
      </c>
      <c r="D80">
        <v>27482</v>
      </c>
      <c r="E80">
        <v>33689</v>
      </c>
    </row>
    <row r="81" spans="1:5" x14ac:dyDescent="0.2">
      <c r="A81" s="2">
        <f t="shared" si="2"/>
        <v>42614</v>
      </c>
      <c r="B81">
        <v>101758.66051201422</v>
      </c>
      <c r="C81">
        <v>28370</v>
      </c>
      <c r="D81">
        <v>13288</v>
      </c>
      <c r="E81">
        <v>32325</v>
      </c>
    </row>
    <row r="82" spans="1:5" x14ac:dyDescent="0.2">
      <c r="A82" s="2">
        <f t="shared" si="2"/>
        <v>42644</v>
      </c>
      <c r="B82">
        <v>102983.47743241244</v>
      </c>
      <c r="C82">
        <v>8250</v>
      </c>
      <c r="D82">
        <v>11075</v>
      </c>
      <c r="E82">
        <v>32295</v>
      </c>
    </row>
    <row r="83" spans="1:5" x14ac:dyDescent="0.2">
      <c r="A83" s="2">
        <f t="shared" si="2"/>
        <v>42675</v>
      </c>
      <c r="B83">
        <v>104125.96532647958</v>
      </c>
      <c r="C83">
        <v>14530</v>
      </c>
      <c r="D83">
        <v>8193</v>
      </c>
      <c r="E83">
        <v>34656</v>
      </c>
    </row>
    <row r="84" spans="1:5" x14ac:dyDescent="0.2">
      <c r="A84" s="2">
        <f t="shared" si="2"/>
        <v>42705</v>
      </c>
      <c r="B84">
        <v>104997.10014043511</v>
      </c>
      <c r="C84">
        <v>11115</v>
      </c>
      <c r="D84">
        <v>27625</v>
      </c>
      <c r="E84">
        <v>36069</v>
      </c>
    </row>
    <row r="85" spans="1:5" x14ac:dyDescent="0.2">
      <c r="A85" s="2">
        <f t="shared" si="2"/>
        <v>42736</v>
      </c>
      <c r="B85">
        <v>106037.67838214205</v>
      </c>
      <c r="C85">
        <v>40215</v>
      </c>
      <c r="D85">
        <v>12498</v>
      </c>
      <c r="E85">
        <v>35706</v>
      </c>
    </row>
    <row r="86" spans="1:5" x14ac:dyDescent="0.2">
      <c r="A86" s="2">
        <f t="shared" si="2"/>
        <v>42767</v>
      </c>
      <c r="B86">
        <v>106694.65048811618</v>
      </c>
      <c r="C86">
        <v>19272</v>
      </c>
      <c r="D86">
        <v>5657</v>
      </c>
      <c r="E86">
        <v>36473</v>
      </c>
    </row>
    <row r="87" spans="1:5" x14ac:dyDescent="0.2">
      <c r="A87" s="2">
        <f t="shared" si="2"/>
        <v>42795</v>
      </c>
      <c r="B87">
        <v>107695.18867827214</v>
      </c>
      <c r="C87">
        <v>41027</v>
      </c>
      <c r="D87">
        <v>332</v>
      </c>
      <c r="E87">
        <v>34971</v>
      </c>
    </row>
    <row r="88" spans="1:5" x14ac:dyDescent="0.2">
      <c r="A88" s="2">
        <f t="shared" si="2"/>
        <v>42826</v>
      </c>
      <c r="B88">
        <v>108990.4096264229</v>
      </c>
      <c r="C88">
        <v>39557</v>
      </c>
      <c r="D88">
        <v>30545</v>
      </c>
      <c r="E88">
        <v>36212</v>
      </c>
    </row>
    <row r="89" spans="1:5" x14ac:dyDescent="0.2">
      <c r="A89" s="2">
        <f t="shared" si="2"/>
        <v>42856</v>
      </c>
      <c r="B89">
        <v>110202.96215697486</v>
      </c>
      <c r="C89">
        <v>24171</v>
      </c>
      <c r="D89">
        <v>27634</v>
      </c>
      <c r="E89">
        <v>34744</v>
      </c>
    </row>
    <row r="90" spans="1:5" x14ac:dyDescent="0.2">
      <c r="A90" s="2">
        <f t="shared" si="2"/>
        <v>42887</v>
      </c>
      <c r="B90">
        <v>111527.58761014436</v>
      </c>
      <c r="C90">
        <v>25256</v>
      </c>
      <c r="D90">
        <v>27918</v>
      </c>
      <c r="E90">
        <v>34997</v>
      </c>
    </row>
    <row r="91" spans="1:5" x14ac:dyDescent="0.2">
      <c r="A91" s="2">
        <f t="shared" si="2"/>
        <v>42917</v>
      </c>
      <c r="B91">
        <v>112333.75459096656</v>
      </c>
      <c r="C91">
        <v>21323</v>
      </c>
      <c r="D91">
        <v>10688</v>
      </c>
      <c r="E91">
        <v>37803</v>
      </c>
    </row>
    <row r="92" spans="1:5" x14ac:dyDescent="0.2">
      <c r="A92" s="2">
        <f t="shared" si="2"/>
        <v>42948</v>
      </c>
      <c r="B92">
        <v>112970.12897050177</v>
      </c>
      <c r="C92">
        <v>10863</v>
      </c>
      <c r="D92">
        <v>16333</v>
      </c>
      <c r="E92">
        <v>36362</v>
      </c>
    </row>
    <row r="93" spans="1:5" x14ac:dyDescent="0.2">
      <c r="A93" s="2">
        <f t="shared" si="2"/>
        <v>42979</v>
      </c>
      <c r="B93">
        <v>114228.70150283916</v>
      </c>
      <c r="C93">
        <v>17986</v>
      </c>
      <c r="D93">
        <v>11105</v>
      </c>
      <c r="E93">
        <v>39004</v>
      </c>
    </row>
    <row r="94" spans="1:5" x14ac:dyDescent="0.2">
      <c r="A94" s="2">
        <f t="shared" si="2"/>
        <v>43009</v>
      </c>
      <c r="B94">
        <v>114659.2811126091</v>
      </c>
      <c r="C94">
        <v>9899</v>
      </c>
      <c r="D94">
        <v>9860</v>
      </c>
      <c r="E94">
        <v>38350</v>
      </c>
    </row>
    <row r="95" spans="1:5" x14ac:dyDescent="0.2">
      <c r="A95" s="2">
        <f t="shared" si="2"/>
        <v>43040</v>
      </c>
      <c r="B95">
        <v>115399.9900930864</v>
      </c>
      <c r="C95">
        <v>19273</v>
      </c>
      <c r="D95">
        <v>16930</v>
      </c>
      <c r="E95">
        <v>39264</v>
      </c>
    </row>
    <row r="96" spans="1:5" x14ac:dyDescent="0.2">
      <c r="A96" s="2">
        <f t="shared" si="2"/>
        <v>43070</v>
      </c>
      <c r="B96">
        <v>115917.47103525818</v>
      </c>
      <c r="C96">
        <v>38177</v>
      </c>
      <c r="D96">
        <v>32209</v>
      </c>
      <c r="E96">
        <v>39429</v>
      </c>
    </row>
    <row r="97" spans="1:5" x14ac:dyDescent="0.2">
      <c r="A97" s="2">
        <f t="shared" si="2"/>
        <v>43101</v>
      </c>
      <c r="B97">
        <v>117333.94546818562</v>
      </c>
      <c r="C97">
        <v>44845</v>
      </c>
      <c r="D97">
        <v>2212</v>
      </c>
      <c r="E97">
        <v>36615</v>
      </c>
    </row>
    <row r="98" spans="1:5" x14ac:dyDescent="0.2">
      <c r="A98" s="2">
        <f t="shared" si="2"/>
        <v>43132</v>
      </c>
      <c r="B98">
        <v>117893.14869733644</v>
      </c>
      <c r="C98">
        <v>10262</v>
      </c>
      <c r="D98">
        <v>33226</v>
      </c>
      <c r="E98">
        <v>38964</v>
      </c>
    </row>
    <row r="99" spans="1:5" x14ac:dyDescent="0.2">
      <c r="A99" s="2">
        <f t="shared" si="2"/>
        <v>43160</v>
      </c>
      <c r="B99">
        <v>118473.96587813568</v>
      </c>
      <c r="C99">
        <v>3992</v>
      </c>
      <c r="D99">
        <v>25080</v>
      </c>
      <c r="E99">
        <v>39134</v>
      </c>
    </row>
    <row r="100" spans="1:5" x14ac:dyDescent="0.2">
      <c r="A100" s="2">
        <f t="shared" si="2"/>
        <v>43191</v>
      </c>
      <c r="B100">
        <v>118989.66419671195</v>
      </c>
      <c r="C100">
        <v>9434</v>
      </c>
      <c r="D100">
        <v>31083</v>
      </c>
      <c r="E100">
        <v>38065</v>
      </c>
    </row>
    <row r="101" spans="1:5" x14ac:dyDescent="0.2">
      <c r="A101" s="2">
        <f t="shared" si="2"/>
        <v>43221</v>
      </c>
      <c r="B101">
        <v>120213.02860400493</v>
      </c>
      <c r="C101">
        <v>166</v>
      </c>
      <c r="D101">
        <v>31806</v>
      </c>
      <c r="E101">
        <v>40353</v>
      </c>
    </row>
    <row r="102" spans="1:5" x14ac:dyDescent="0.2">
      <c r="A102" s="2">
        <f>EDATE(A101,1)</f>
        <v>43252</v>
      </c>
      <c r="B102">
        <v>121603.73306447586</v>
      </c>
      <c r="C102">
        <v>6820</v>
      </c>
      <c r="D102">
        <v>20220</v>
      </c>
      <c r="E102">
        <v>40040</v>
      </c>
    </row>
    <row r="103" spans="1:5" x14ac:dyDescent="0.2">
      <c r="A103" s="2">
        <f t="shared" ref="A103:A133" si="3">EDATE(A102,1)</f>
        <v>43282</v>
      </c>
      <c r="B103">
        <v>123166.2434694227</v>
      </c>
      <c r="C103">
        <v>17428</v>
      </c>
      <c r="D103">
        <v>34006</v>
      </c>
      <c r="E103">
        <v>39988</v>
      </c>
    </row>
    <row r="104" spans="1:5" x14ac:dyDescent="0.2">
      <c r="A104" s="2">
        <f t="shared" si="3"/>
        <v>43313</v>
      </c>
      <c r="B104">
        <v>124372.32890885077</v>
      </c>
      <c r="C104">
        <v>9425</v>
      </c>
      <c r="D104">
        <v>36702</v>
      </c>
      <c r="E104">
        <v>41971</v>
      </c>
    </row>
    <row r="105" spans="1:5" x14ac:dyDescent="0.2">
      <c r="A105" s="2">
        <f t="shared" si="3"/>
        <v>43344</v>
      </c>
      <c r="B105">
        <v>125904.16480041227</v>
      </c>
      <c r="C105">
        <v>4288</v>
      </c>
      <c r="D105">
        <v>25683</v>
      </c>
      <c r="E105">
        <v>40500</v>
      </c>
    </row>
    <row r="106" spans="1:5" x14ac:dyDescent="0.2">
      <c r="A106" s="2">
        <f t="shared" si="3"/>
        <v>43374</v>
      </c>
      <c r="B106">
        <v>127424.59963247462</v>
      </c>
      <c r="C106">
        <v>14272</v>
      </c>
      <c r="D106">
        <v>594</v>
      </c>
      <c r="E106">
        <v>40293</v>
      </c>
    </row>
    <row r="107" spans="1:5" x14ac:dyDescent="0.2">
      <c r="A107" s="2">
        <f t="shared" si="3"/>
        <v>43405</v>
      </c>
      <c r="B107">
        <v>128804.83407028667</v>
      </c>
      <c r="C107">
        <v>39746</v>
      </c>
      <c r="D107">
        <v>30149</v>
      </c>
      <c r="E107">
        <v>42333</v>
      </c>
    </row>
    <row r="108" spans="1:5" x14ac:dyDescent="0.2">
      <c r="A108" s="2">
        <f t="shared" si="3"/>
        <v>43435</v>
      </c>
      <c r="B108">
        <v>130442.62170199366</v>
      </c>
      <c r="C108">
        <v>12376</v>
      </c>
      <c r="D108">
        <v>7556</v>
      </c>
      <c r="E108">
        <v>41170</v>
      </c>
    </row>
    <row r="109" spans="1:5" x14ac:dyDescent="0.2">
      <c r="A109" s="2">
        <f t="shared" si="3"/>
        <v>43466</v>
      </c>
      <c r="B109">
        <v>132123.71736849457</v>
      </c>
      <c r="C109">
        <v>40330</v>
      </c>
      <c r="D109">
        <v>15993</v>
      </c>
      <c r="E109">
        <v>43304</v>
      </c>
    </row>
    <row r="110" spans="1:5" x14ac:dyDescent="0.2">
      <c r="A110" s="2">
        <f t="shared" si="3"/>
        <v>43497</v>
      </c>
      <c r="B110">
        <v>133023.81155217608</v>
      </c>
      <c r="C110">
        <v>20629</v>
      </c>
      <c r="D110">
        <v>27675</v>
      </c>
      <c r="E110">
        <v>43282</v>
      </c>
    </row>
    <row r="111" spans="1:5" x14ac:dyDescent="0.2">
      <c r="A111" s="2">
        <f t="shared" si="3"/>
        <v>43525</v>
      </c>
      <c r="B111">
        <v>134199.45121352954</v>
      </c>
      <c r="C111">
        <v>34895</v>
      </c>
      <c r="D111">
        <v>37743</v>
      </c>
      <c r="E111">
        <v>42606</v>
      </c>
    </row>
    <row r="112" spans="1:5" x14ac:dyDescent="0.2">
      <c r="A112" s="2">
        <f t="shared" si="3"/>
        <v>43556</v>
      </c>
      <c r="B112">
        <v>135782.91134335686</v>
      </c>
      <c r="C112">
        <v>49416</v>
      </c>
      <c r="D112">
        <v>4690</v>
      </c>
      <c r="E112">
        <v>45651</v>
      </c>
    </row>
    <row r="113" spans="1:5" x14ac:dyDescent="0.2">
      <c r="A113" s="2">
        <f t="shared" si="3"/>
        <v>43586</v>
      </c>
      <c r="B113">
        <v>136890.45624876759</v>
      </c>
      <c r="C113">
        <v>2779</v>
      </c>
      <c r="D113">
        <v>12413</v>
      </c>
      <c r="E113">
        <v>45348</v>
      </c>
    </row>
    <row r="114" spans="1:5" x14ac:dyDescent="0.2">
      <c r="A114" s="2">
        <f t="shared" si="3"/>
        <v>43617</v>
      </c>
      <c r="B114">
        <v>137351.94159921221</v>
      </c>
      <c r="C114">
        <v>14220</v>
      </c>
      <c r="D114">
        <v>2334</v>
      </c>
      <c r="E114">
        <v>42783</v>
      </c>
    </row>
    <row r="115" spans="1:5" x14ac:dyDescent="0.2">
      <c r="A115" s="2">
        <f t="shared" si="3"/>
        <v>43647</v>
      </c>
      <c r="B115">
        <v>138989.1677729121</v>
      </c>
      <c r="C115">
        <v>28314</v>
      </c>
      <c r="D115">
        <v>20861</v>
      </c>
      <c r="E115">
        <v>46000</v>
      </c>
    </row>
    <row r="116" spans="1:5" x14ac:dyDescent="0.2">
      <c r="A116" s="2">
        <f t="shared" si="3"/>
        <v>43678</v>
      </c>
      <c r="B116">
        <v>139952.2665950394</v>
      </c>
      <c r="C116">
        <v>48545</v>
      </c>
      <c r="D116">
        <v>16335</v>
      </c>
      <c r="E116">
        <v>43447</v>
      </c>
    </row>
    <row r="117" spans="1:5" x14ac:dyDescent="0.2">
      <c r="A117" s="2">
        <f t="shared" si="3"/>
        <v>43709</v>
      </c>
      <c r="B117">
        <v>140717.4281067198</v>
      </c>
      <c r="C117">
        <v>46119</v>
      </c>
      <c r="D117">
        <v>12406</v>
      </c>
      <c r="E117">
        <v>44756</v>
      </c>
    </row>
    <row r="118" spans="1:5" x14ac:dyDescent="0.2">
      <c r="A118" s="2">
        <f t="shared" si="3"/>
        <v>43739</v>
      </c>
      <c r="B118">
        <v>141647.97543007665</v>
      </c>
      <c r="C118">
        <v>21093</v>
      </c>
      <c r="D118">
        <v>4126</v>
      </c>
      <c r="E118">
        <v>44956</v>
      </c>
    </row>
    <row r="119" spans="1:5" x14ac:dyDescent="0.2">
      <c r="A119" s="2">
        <f t="shared" si="3"/>
        <v>43770</v>
      </c>
      <c r="B119">
        <v>142288.3905289394</v>
      </c>
      <c r="C119">
        <v>9176</v>
      </c>
      <c r="D119">
        <v>14196</v>
      </c>
      <c r="E119">
        <v>44808</v>
      </c>
    </row>
    <row r="120" spans="1:5" x14ac:dyDescent="0.2">
      <c r="A120" s="2">
        <f t="shared" si="3"/>
        <v>43800</v>
      </c>
      <c r="B120">
        <v>143924.76846523347</v>
      </c>
      <c r="C120">
        <v>5929</v>
      </c>
      <c r="D120">
        <v>14948</v>
      </c>
      <c r="E120">
        <v>46546</v>
      </c>
    </row>
    <row r="121" spans="1:5" x14ac:dyDescent="0.2">
      <c r="A121" s="2">
        <f t="shared" si="3"/>
        <v>43831</v>
      </c>
      <c r="B121">
        <v>144658.12652333509</v>
      </c>
      <c r="C121">
        <v>43935</v>
      </c>
      <c r="D121">
        <v>35972</v>
      </c>
      <c r="E121">
        <v>48154</v>
      </c>
    </row>
    <row r="122" spans="1:5" x14ac:dyDescent="0.2">
      <c r="A122" s="2">
        <f t="shared" si="3"/>
        <v>43862</v>
      </c>
      <c r="B122">
        <v>145609.14737553167</v>
      </c>
      <c r="C122">
        <v>57326</v>
      </c>
      <c r="D122">
        <v>6304</v>
      </c>
      <c r="E122">
        <v>47649</v>
      </c>
    </row>
    <row r="123" spans="1:5" x14ac:dyDescent="0.2">
      <c r="A123" s="2">
        <f t="shared" si="3"/>
        <v>43891</v>
      </c>
      <c r="B123">
        <v>146302.9059657623</v>
      </c>
      <c r="C123">
        <v>17892</v>
      </c>
      <c r="D123">
        <v>19927</v>
      </c>
      <c r="E123">
        <v>46910</v>
      </c>
    </row>
    <row r="124" spans="1:5" x14ac:dyDescent="0.2">
      <c r="A124" s="2">
        <f t="shared" si="3"/>
        <v>43922</v>
      </c>
      <c r="B124">
        <v>147422.03028780161</v>
      </c>
      <c r="C124">
        <v>18021</v>
      </c>
      <c r="D124">
        <v>1330</v>
      </c>
      <c r="E124">
        <v>49150</v>
      </c>
    </row>
    <row r="125" spans="1:5" x14ac:dyDescent="0.2">
      <c r="A125" s="2">
        <f t="shared" si="3"/>
        <v>43952</v>
      </c>
      <c r="B125">
        <v>148808.48053465688</v>
      </c>
      <c r="C125">
        <v>7476</v>
      </c>
      <c r="D125">
        <v>40586</v>
      </c>
      <c r="E125">
        <v>48290</v>
      </c>
    </row>
    <row r="126" spans="1:5" x14ac:dyDescent="0.2">
      <c r="A126" s="2">
        <f t="shared" si="3"/>
        <v>43983</v>
      </c>
      <c r="B126">
        <v>150223.06274887634</v>
      </c>
      <c r="C126">
        <v>40483</v>
      </c>
      <c r="D126">
        <v>33026</v>
      </c>
      <c r="E126">
        <v>47527</v>
      </c>
    </row>
    <row r="127" spans="1:5" x14ac:dyDescent="0.2">
      <c r="A127" s="2">
        <f t="shared" si="3"/>
        <v>44013</v>
      </c>
      <c r="B127">
        <v>152000.0289163226</v>
      </c>
      <c r="C127">
        <v>26667</v>
      </c>
      <c r="D127">
        <v>36066</v>
      </c>
      <c r="E127">
        <v>48230</v>
      </c>
    </row>
    <row r="128" spans="1:5" x14ac:dyDescent="0.2">
      <c r="A128" s="2">
        <f t="shared" si="3"/>
        <v>44044</v>
      </c>
      <c r="B128">
        <v>153909.1930174219</v>
      </c>
      <c r="C128">
        <v>11106</v>
      </c>
      <c r="D128">
        <v>45454</v>
      </c>
      <c r="E128">
        <v>47500</v>
      </c>
    </row>
    <row r="129" spans="1:5" x14ac:dyDescent="0.2">
      <c r="A129" s="2">
        <f t="shared" si="3"/>
        <v>44075</v>
      </c>
      <c r="B129">
        <v>155583.83102958332</v>
      </c>
      <c r="C129">
        <v>55144</v>
      </c>
      <c r="D129">
        <v>10469</v>
      </c>
      <c r="E129">
        <v>51099</v>
      </c>
    </row>
    <row r="130" spans="1:5" x14ac:dyDescent="0.2">
      <c r="A130" s="2">
        <f t="shared" si="3"/>
        <v>44105</v>
      </c>
      <c r="B130">
        <v>157482.99290436931</v>
      </c>
      <c r="C130">
        <v>10788</v>
      </c>
      <c r="D130">
        <v>38579</v>
      </c>
      <c r="E130">
        <v>51238</v>
      </c>
    </row>
    <row r="131" spans="1:5" x14ac:dyDescent="0.2">
      <c r="A131" s="2">
        <f t="shared" si="3"/>
        <v>44136</v>
      </c>
      <c r="B131">
        <v>159443.61191239333</v>
      </c>
      <c r="C131">
        <v>53282</v>
      </c>
      <c r="D131">
        <v>26620</v>
      </c>
      <c r="E131">
        <v>52547</v>
      </c>
    </row>
    <row r="132" spans="1:5" x14ac:dyDescent="0.2">
      <c r="A132" s="2">
        <f t="shared" si="3"/>
        <v>44166</v>
      </c>
      <c r="B132">
        <v>160257.37541174726</v>
      </c>
      <c r="C132">
        <v>21655</v>
      </c>
      <c r="D132">
        <v>12523</v>
      </c>
      <c r="E132">
        <v>49736</v>
      </c>
    </row>
    <row r="133" spans="1:5" x14ac:dyDescent="0.2">
      <c r="A133" s="2">
        <f t="shared" si="3"/>
        <v>44197</v>
      </c>
      <c r="B133">
        <v>160945.13437117427</v>
      </c>
      <c r="C133">
        <v>29019</v>
      </c>
      <c r="D133">
        <v>45022</v>
      </c>
      <c r="E133">
        <v>49451</v>
      </c>
    </row>
    <row r="134" spans="1:5" x14ac:dyDescent="0.2">
      <c r="A134" s="2">
        <f>EDATE(A133,1)</f>
        <v>44228</v>
      </c>
      <c r="B134">
        <v>162026.63538410218</v>
      </c>
      <c r="C134">
        <v>18347</v>
      </c>
      <c r="D134">
        <v>822</v>
      </c>
      <c r="E134">
        <v>53259</v>
      </c>
    </row>
    <row r="135" spans="1:5" x14ac:dyDescent="0.2">
      <c r="A135" s="2">
        <f t="shared" ref="A135:A146" si="4">EDATE(A134,1)</f>
        <v>44256</v>
      </c>
      <c r="B135">
        <v>162653.29119296101</v>
      </c>
      <c r="C135">
        <v>49188</v>
      </c>
      <c r="D135">
        <v>1877</v>
      </c>
      <c r="E135">
        <v>51613</v>
      </c>
    </row>
    <row r="136" spans="1:5" x14ac:dyDescent="0.2">
      <c r="A136" s="2">
        <f t="shared" si="4"/>
        <v>44287</v>
      </c>
      <c r="B136">
        <v>163598.70416726003</v>
      </c>
      <c r="C136">
        <v>58814</v>
      </c>
      <c r="D136">
        <v>8757</v>
      </c>
      <c r="E136">
        <v>52719</v>
      </c>
    </row>
    <row r="137" spans="1:5" x14ac:dyDescent="0.2">
      <c r="A137" s="2">
        <f t="shared" si="4"/>
        <v>44317</v>
      </c>
      <c r="B137">
        <v>164257.61210719691</v>
      </c>
      <c r="C137">
        <v>61488</v>
      </c>
      <c r="D137">
        <v>10853</v>
      </c>
      <c r="E137">
        <v>51347</v>
      </c>
    </row>
    <row r="138" spans="1:5" x14ac:dyDescent="0.2">
      <c r="A138" s="2">
        <f t="shared" si="4"/>
        <v>44348</v>
      </c>
      <c r="B138">
        <v>165100.80092448759</v>
      </c>
      <c r="C138">
        <v>27044</v>
      </c>
      <c r="D138">
        <v>16612</v>
      </c>
      <c r="E138">
        <v>50554</v>
      </c>
    </row>
    <row r="139" spans="1:5" x14ac:dyDescent="0.2">
      <c r="A139" s="2">
        <f t="shared" si="4"/>
        <v>44378</v>
      </c>
      <c r="B139">
        <v>166150.73045146352</v>
      </c>
      <c r="C139">
        <v>4836</v>
      </c>
      <c r="D139">
        <v>33526</v>
      </c>
      <c r="E139">
        <v>53550</v>
      </c>
    </row>
    <row r="140" spans="1:5" x14ac:dyDescent="0.2">
      <c r="A140" s="2">
        <f t="shared" si="4"/>
        <v>44409</v>
      </c>
      <c r="B140">
        <v>168303.76275861796</v>
      </c>
      <c r="C140">
        <v>37945</v>
      </c>
      <c r="D140">
        <v>22214</v>
      </c>
      <c r="E140">
        <v>54817</v>
      </c>
    </row>
    <row r="141" spans="1:5" x14ac:dyDescent="0.2">
      <c r="A141" s="2">
        <f t="shared" si="4"/>
        <v>44440</v>
      </c>
      <c r="B141">
        <v>169186.52559687771</v>
      </c>
      <c r="C141">
        <v>40039</v>
      </c>
      <c r="D141">
        <v>18953</v>
      </c>
      <c r="E141">
        <v>53332</v>
      </c>
    </row>
    <row r="142" spans="1:5" x14ac:dyDescent="0.2">
      <c r="A142" s="2">
        <f t="shared" si="4"/>
        <v>44470</v>
      </c>
      <c r="B142">
        <v>170227.73233615785</v>
      </c>
      <c r="C142">
        <v>3261</v>
      </c>
      <c r="D142">
        <v>40751</v>
      </c>
      <c r="E142">
        <v>53876</v>
      </c>
    </row>
    <row r="143" spans="1:5" x14ac:dyDescent="0.2">
      <c r="A143" s="2">
        <f t="shared" si="4"/>
        <v>44501</v>
      </c>
      <c r="B143">
        <v>172261.0919120172</v>
      </c>
      <c r="C143">
        <v>4215</v>
      </c>
      <c r="D143">
        <v>2140</v>
      </c>
      <c r="E143">
        <v>56663</v>
      </c>
    </row>
    <row r="144" spans="1:5" x14ac:dyDescent="0.2">
      <c r="A144" s="2">
        <f t="shared" si="4"/>
        <v>44531</v>
      </c>
      <c r="B144">
        <v>173304.39973327075</v>
      </c>
      <c r="C144">
        <v>61327</v>
      </c>
      <c r="D144">
        <v>5779</v>
      </c>
      <c r="E144">
        <v>55366</v>
      </c>
    </row>
    <row r="145" spans="1:5" x14ac:dyDescent="0.2">
      <c r="A145" s="2">
        <f t="shared" si="4"/>
        <v>44562</v>
      </c>
      <c r="B145">
        <v>174848.44560920092</v>
      </c>
      <c r="C145">
        <v>18227</v>
      </c>
      <c r="D145">
        <v>23903</v>
      </c>
      <c r="E145">
        <v>56435</v>
      </c>
    </row>
    <row r="146" spans="1:5" x14ac:dyDescent="0.2">
      <c r="A146" s="2">
        <f t="shared" si="4"/>
        <v>44593</v>
      </c>
      <c r="B146">
        <v>175732.9953478931</v>
      </c>
      <c r="C146">
        <v>39130</v>
      </c>
      <c r="D146">
        <v>3611</v>
      </c>
      <c r="E146">
        <v>55739</v>
      </c>
    </row>
    <row r="147" spans="1:5" x14ac:dyDescent="0.2">
      <c r="A147" s="2">
        <f>DATE(2022,1,1)</f>
        <v>44562</v>
      </c>
      <c r="B147">
        <v>177683.2634644873</v>
      </c>
      <c r="C147">
        <v>20538</v>
      </c>
      <c r="D147">
        <v>41375</v>
      </c>
      <c r="E147">
        <v>58036</v>
      </c>
    </row>
    <row r="148" spans="1:5" x14ac:dyDescent="0.2">
      <c r="A148" s="2">
        <f>EDATE(A147,1)</f>
        <v>44593</v>
      </c>
      <c r="B148">
        <v>178573.88807122456</v>
      </c>
      <c r="C148">
        <v>33344</v>
      </c>
      <c r="D148">
        <v>10854</v>
      </c>
      <c r="E148">
        <v>57221</v>
      </c>
    </row>
    <row r="149" spans="1:5" x14ac:dyDescent="0.2">
      <c r="A149" s="2">
        <f t="shared" ref="A149:A176" si="5">EDATE(A148,1)</f>
        <v>44621</v>
      </c>
      <c r="B149">
        <v>180719.89407307989</v>
      </c>
      <c r="C149">
        <v>58545</v>
      </c>
      <c r="D149">
        <v>21071</v>
      </c>
      <c r="E149">
        <v>58658</v>
      </c>
    </row>
    <row r="150" spans="1:5" x14ac:dyDescent="0.2">
      <c r="A150" s="2">
        <f t="shared" si="5"/>
        <v>44652</v>
      </c>
      <c r="B150">
        <v>181721.17275496793</v>
      </c>
      <c r="C150">
        <v>39550</v>
      </c>
      <c r="D150">
        <v>45868</v>
      </c>
      <c r="E150">
        <v>57313</v>
      </c>
    </row>
    <row r="151" spans="1:5" x14ac:dyDescent="0.2">
      <c r="A151" s="2">
        <f t="shared" si="5"/>
        <v>44682</v>
      </c>
      <c r="B151">
        <v>182618.08383169302</v>
      </c>
      <c r="C151">
        <v>941</v>
      </c>
      <c r="D151">
        <v>4523</v>
      </c>
      <c r="E151">
        <v>54880</v>
      </c>
    </row>
    <row r="152" spans="1:5" x14ac:dyDescent="0.2">
      <c r="A152" s="2">
        <f t="shared" si="5"/>
        <v>44713</v>
      </c>
      <c r="B152">
        <v>183921.23795537162</v>
      </c>
      <c r="C152">
        <v>5992</v>
      </c>
      <c r="D152">
        <v>36275</v>
      </c>
      <c r="E152">
        <v>58432</v>
      </c>
    </row>
    <row r="153" spans="1:5" x14ac:dyDescent="0.2">
      <c r="A153" s="2">
        <f t="shared" si="5"/>
        <v>44743</v>
      </c>
      <c r="B153">
        <v>185628.8800311333</v>
      </c>
      <c r="C153">
        <v>13871</v>
      </c>
      <c r="D153">
        <v>11638</v>
      </c>
      <c r="E153">
        <v>58651</v>
      </c>
    </row>
    <row r="154" spans="1:5" x14ac:dyDescent="0.2">
      <c r="A154" s="2">
        <f t="shared" si="5"/>
        <v>44774</v>
      </c>
      <c r="B154">
        <v>187741.59505066674</v>
      </c>
      <c r="C154">
        <v>19316</v>
      </c>
      <c r="D154">
        <v>40635</v>
      </c>
      <c r="E154">
        <v>58995</v>
      </c>
    </row>
    <row r="155" spans="1:5" x14ac:dyDescent="0.2">
      <c r="A155" s="2">
        <f t="shared" si="5"/>
        <v>44805</v>
      </c>
      <c r="B155">
        <v>189181.77966939169</v>
      </c>
      <c r="C155">
        <v>49557</v>
      </c>
      <c r="D155">
        <v>34081</v>
      </c>
      <c r="E155">
        <v>56354</v>
      </c>
    </row>
    <row r="156" spans="1:5" x14ac:dyDescent="0.2">
      <c r="A156" s="2">
        <f t="shared" si="5"/>
        <v>44835</v>
      </c>
      <c r="B156">
        <v>190789.26168761533</v>
      </c>
      <c r="C156">
        <v>18882</v>
      </c>
      <c r="D156">
        <v>10450</v>
      </c>
      <c r="E156">
        <v>58300</v>
      </c>
    </row>
    <row r="157" spans="1:5" x14ac:dyDescent="0.2">
      <c r="A157" s="2">
        <f t="shared" si="5"/>
        <v>44866</v>
      </c>
      <c r="B157">
        <v>192291.03669586629</v>
      </c>
      <c r="C157">
        <v>45111</v>
      </c>
      <c r="D157">
        <v>41041</v>
      </c>
      <c r="E157">
        <v>61030</v>
      </c>
    </row>
    <row r="158" spans="1:5" x14ac:dyDescent="0.2">
      <c r="A158" s="2">
        <f t="shared" si="5"/>
        <v>44896</v>
      </c>
      <c r="B158">
        <v>193103.59135186957</v>
      </c>
      <c r="C158">
        <v>12627</v>
      </c>
      <c r="D158">
        <v>37451</v>
      </c>
      <c r="E158">
        <v>61045</v>
      </c>
    </row>
    <row r="159" spans="1:5" x14ac:dyDescent="0.2">
      <c r="A159" s="2">
        <f t="shared" si="5"/>
        <v>44927</v>
      </c>
      <c r="B159">
        <v>195172.41154567894</v>
      </c>
      <c r="C159">
        <v>48756</v>
      </c>
      <c r="D159">
        <v>18650</v>
      </c>
      <c r="E159">
        <v>58421</v>
      </c>
    </row>
    <row r="160" spans="1:5" x14ac:dyDescent="0.2">
      <c r="A160" s="2">
        <f t="shared" si="5"/>
        <v>44958</v>
      </c>
      <c r="B160">
        <v>196968.2483287408</v>
      </c>
      <c r="C160">
        <v>13498</v>
      </c>
      <c r="D160">
        <v>37280</v>
      </c>
      <c r="E160">
        <v>59872</v>
      </c>
    </row>
    <row r="161" spans="1:5" x14ac:dyDescent="0.2">
      <c r="A161" s="2">
        <f t="shared" si="5"/>
        <v>44986</v>
      </c>
      <c r="B161">
        <v>198905.42201296749</v>
      </c>
      <c r="C161">
        <v>8227</v>
      </c>
      <c r="D161">
        <v>9829</v>
      </c>
      <c r="E161">
        <v>62693</v>
      </c>
    </row>
    <row r="162" spans="1:5" x14ac:dyDescent="0.2">
      <c r="A162" s="2">
        <f t="shared" si="5"/>
        <v>45017</v>
      </c>
      <c r="B162">
        <v>200915.96117351769</v>
      </c>
      <c r="C162">
        <v>9386</v>
      </c>
      <c r="D162">
        <v>2351</v>
      </c>
      <c r="E162">
        <v>63346</v>
      </c>
    </row>
    <row r="163" spans="1:5" x14ac:dyDescent="0.2">
      <c r="A163" s="2">
        <f t="shared" si="5"/>
        <v>45047</v>
      </c>
      <c r="B163">
        <v>202514.55311485045</v>
      </c>
      <c r="C163">
        <v>27434</v>
      </c>
      <c r="D163">
        <v>21719</v>
      </c>
      <c r="E163">
        <v>62556</v>
      </c>
    </row>
    <row r="164" spans="1:5" x14ac:dyDescent="0.2">
      <c r="A164" s="2">
        <f t="shared" si="5"/>
        <v>45078</v>
      </c>
      <c r="B164">
        <v>205018.19963413841</v>
      </c>
      <c r="C164">
        <v>59331</v>
      </c>
      <c r="D164">
        <v>25711</v>
      </c>
      <c r="E164">
        <v>60872</v>
      </c>
    </row>
    <row r="165" spans="1:5" x14ac:dyDescent="0.2">
      <c r="A165" s="2">
        <f t="shared" si="5"/>
        <v>45108</v>
      </c>
      <c r="B165">
        <v>207462.89596914305</v>
      </c>
      <c r="C165">
        <v>62599</v>
      </c>
      <c r="D165">
        <v>56608</v>
      </c>
      <c r="E165">
        <v>62158</v>
      </c>
    </row>
    <row r="166" spans="1:5" x14ac:dyDescent="0.2">
      <c r="A166" s="2">
        <f t="shared" si="5"/>
        <v>45139</v>
      </c>
      <c r="B166">
        <v>209316.31414596835</v>
      </c>
      <c r="C166">
        <v>56311</v>
      </c>
      <c r="D166">
        <v>1528</v>
      </c>
      <c r="E166">
        <v>61926</v>
      </c>
    </row>
    <row r="167" spans="1:5" x14ac:dyDescent="0.2">
      <c r="A167" s="2">
        <f t="shared" si="5"/>
        <v>45170</v>
      </c>
      <c r="B167">
        <v>210332.99389024693</v>
      </c>
      <c r="C167">
        <v>24549</v>
      </c>
      <c r="D167">
        <v>42174</v>
      </c>
      <c r="E167">
        <v>65885</v>
      </c>
    </row>
    <row r="168" spans="1:5" x14ac:dyDescent="0.2">
      <c r="A168" s="2">
        <f t="shared" si="5"/>
        <v>45200</v>
      </c>
      <c r="B168">
        <v>212759.89939300876</v>
      </c>
      <c r="C168">
        <v>71428</v>
      </c>
      <c r="D168">
        <v>3402</v>
      </c>
      <c r="E168">
        <v>65174</v>
      </c>
    </row>
    <row r="169" spans="1:5" x14ac:dyDescent="0.2">
      <c r="A169" s="2">
        <f t="shared" si="5"/>
        <v>45231</v>
      </c>
      <c r="B169">
        <v>213903.73258622905</v>
      </c>
      <c r="C169">
        <v>13345</v>
      </c>
      <c r="D169">
        <v>52394</v>
      </c>
      <c r="E169">
        <v>66965</v>
      </c>
    </row>
    <row r="170" spans="1:5" x14ac:dyDescent="0.2">
      <c r="A170" s="2">
        <f t="shared" si="5"/>
        <v>45261</v>
      </c>
      <c r="B170">
        <v>215426.66442585533</v>
      </c>
      <c r="C170">
        <v>18611</v>
      </c>
      <c r="D170">
        <v>29981</v>
      </c>
      <c r="E170">
        <v>66436</v>
      </c>
    </row>
    <row r="171" spans="1:5" x14ac:dyDescent="0.2">
      <c r="A171" s="2">
        <f t="shared" si="5"/>
        <v>45292</v>
      </c>
      <c r="B171">
        <v>216552.30094110596</v>
      </c>
      <c r="C171">
        <v>30090</v>
      </c>
      <c r="D171">
        <v>7275</v>
      </c>
      <c r="E171">
        <v>66507</v>
      </c>
    </row>
    <row r="172" spans="1:5" x14ac:dyDescent="0.2">
      <c r="A172" s="2">
        <f t="shared" si="5"/>
        <v>45323</v>
      </c>
      <c r="B172">
        <v>218763.01974203702</v>
      </c>
      <c r="C172">
        <v>69740</v>
      </c>
      <c r="D172">
        <v>21765</v>
      </c>
      <c r="E172">
        <v>65802</v>
      </c>
    </row>
    <row r="173" spans="1:5" x14ac:dyDescent="0.2">
      <c r="A173" s="2">
        <f t="shared" si="5"/>
        <v>45352</v>
      </c>
      <c r="B173">
        <v>220074.96294274423</v>
      </c>
      <c r="C173">
        <v>38607</v>
      </c>
      <c r="D173">
        <v>20775</v>
      </c>
      <c r="E173">
        <v>68538</v>
      </c>
    </row>
    <row r="174" spans="1:5" x14ac:dyDescent="0.2">
      <c r="A174" s="2">
        <f t="shared" si="5"/>
        <v>45383</v>
      </c>
      <c r="B174">
        <v>222548.98159825031</v>
      </c>
      <c r="C174">
        <v>32335</v>
      </c>
      <c r="D174">
        <v>38837</v>
      </c>
      <c r="E174">
        <v>69392</v>
      </c>
    </row>
    <row r="175" spans="1:5" x14ac:dyDescent="0.2">
      <c r="A175" s="2">
        <f t="shared" si="5"/>
        <v>45413</v>
      </c>
      <c r="B175">
        <v>224784.56987970773</v>
      </c>
      <c r="C175">
        <v>56436</v>
      </c>
      <c r="D175">
        <v>39435</v>
      </c>
      <c r="E175">
        <v>67564</v>
      </c>
    </row>
    <row r="176" spans="1:5" x14ac:dyDescent="0.2">
      <c r="A176" s="2">
        <f t="shared" si="5"/>
        <v>45444</v>
      </c>
      <c r="B176">
        <v>226702.48358565901</v>
      </c>
      <c r="C176">
        <v>44452</v>
      </c>
      <c r="D176">
        <v>4350</v>
      </c>
      <c r="E176">
        <v>68221</v>
      </c>
    </row>
    <row r="177" spans="1:1" x14ac:dyDescent="0.2">
      <c r="A177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F9E9-B2DD-0C41-891B-7E535073CBD9}">
  <dimension ref="A1:L19"/>
  <sheetViews>
    <sheetView workbookViewId="0">
      <selection activeCell="F2" sqref="F2"/>
    </sheetView>
  </sheetViews>
  <sheetFormatPr baseColWidth="10" defaultRowHeight="16" x14ac:dyDescent="0.2"/>
  <cols>
    <col min="1" max="1" width="18.33203125" customWidth="1"/>
    <col min="2" max="2" width="14.6640625" customWidth="1"/>
    <col min="3" max="3" width="20.6640625" customWidth="1"/>
    <col min="4" max="4" width="16.1640625" customWidth="1"/>
    <col min="6" max="6" width="17.83203125" customWidth="1"/>
  </cols>
  <sheetData>
    <row r="1" spans="1:12" ht="26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F1" t="s">
        <v>12</v>
      </c>
      <c r="I1" t="s">
        <v>13</v>
      </c>
    </row>
    <row r="2" spans="1:12" x14ac:dyDescent="0.2">
      <c r="A2" t="s">
        <v>9</v>
      </c>
      <c r="B2">
        <f>Dashboard!H4</f>
        <v>1.4999999999999999E-2</v>
      </c>
      <c r="C2">
        <f>Dashboard!H4</f>
        <v>1.4999999999999999E-2</v>
      </c>
      <c r="D2">
        <f>Dashboard!H4</f>
        <v>1.4999999999999999E-2</v>
      </c>
      <c r="F2" t="s">
        <v>8</v>
      </c>
      <c r="I2" cm="1">
        <f t="array" ref="I2">GrowthRate</f>
        <v>1.4999999999999999E-2</v>
      </c>
    </row>
    <row r="3" spans="1:12" x14ac:dyDescent="0.2">
      <c r="A3" t="s">
        <v>10</v>
      </c>
      <c r="B3">
        <v>20</v>
      </c>
      <c r="C3">
        <v>30</v>
      </c>
      <c r="D3">
        <v>45</v>
      </c>
      <c r="I3" cm="1">
        <f t="array" ref="I3">CollectionDays</f>
        <v>45</v>
      </c>
      <c r="L3" cm="1">
        <f t="array" ref="L3">GrowthRate</f>
        <v>1.4999999999999999E-2</v>
      </c>
    </row>
    <row r="4" spans="1:12" x14ac:dyDescent="0.2">
      <c r="A4" t="s">
        <v>11</v>
      </c>
      <c r="B4">
        <v>15</v>
      </c>
      <c r="C4">
        <v>30</v>
      </c>
      <c r="D4">
        <v>45</v>
      </c>
      <c r="F4" cm="1">
        <f t="array" ref="F4">UncertaintyLevel</f>
        <v>1.4999999999999999E-2</v>
      </c>
      <c r="I4" cm="1">
        <f t="array" ref="I4">PaymentTerms</f>
        <v>45</v>
      </c>
    </row>
    <row r="5" spans="1:12" x14ac:dyDescent="0.2">
      <c r="I5" t="str">
        <f>SelectedScenario</f>
        <v>Worst</v>
      </c>
    </row>
    <row r="7" spans="1:12" x14ac:dyDescent="0.2">
      <c r="A7" s="1" t="s">
        <v>33</v>
      </c>
      <c r="B7" s="1" t="s">
        <v>34</v>
      </c>
      <c r="C7" s="1" t="s">
        <v>47</v>
      </c>
    </row>
    <row r="8" spans="1:12" x14ac:dyDescent="0.2">
      <c r="A8">
        <v>1</v>
      </c>
      <c r="B8" t="s">
        <v>35</v>
      </c>
      <c r="C8">
        <v>-0.06</v>
      </c>
    </row>
    <row r="9" spans="1:12" x14ac:dyDescent="0.2">
      <c r="A9">
        <v>2</v>
      </c>
      <c r="B9" t="s">
        <v>36</v>
      </c>
      <c r="C9">
        <v>0.03</v>
      </c>
    </row>
    <row r="10" spans="1:12" x14ac:dyDescent="0.2">
      <c r="A10">
        <v>3</v>
      </c>
      <c r="B10" t="s">
        <v>37</v>
      </c>
      <c r="C10">
        <v>-0.5</v>
      </c>
    </row>
    <row r="11" spans="1:12" x14ac:dyDescent="0.2">
      <c r="A11">
        <v>4</v>
      </c>
      <c r="B11" t="s">
        <v>38</v>
      </c>
      <c r="C11">
        <v>-0.03</v>
      </c>
    </row>
    <row r="12" spans="1:12" x14ac:dyDescent="0.2">
      <c r="A12">
        <v>5</v>
      </c>
      <c r="B12" t="s">
        <v>39</v>
      </c>
      <c r="C12">
        <v>-0.08</v>
      </c>
    </row>
    <row r="13" spans="1:12" x14ac:dyDescent="0.2">
      <c r="A13">
        <v>6</v>
      </c>
      <c r="B13" t="s">
        <v>40</v>
      </c>
      <c r="C13">
        <v>1E-4</v>
      </c>
    </row>
    <row r="14" spans="1:12" x14ac:dyDescent="0.2">
      <c r="A14">
        <v>7</v>
      </c>
      <c r="B14" t="s">
        <v>41</v>
      </c>
      <c r="C14">
        <v>-0.12</v>
      </c>
    </row>
    <row r="15" spans="1:12" x14ac:dyDescent="0.2">
      <c r="A15">
        <v>8</v>
      </c>
      <c r="B15" t="s">
        <v>42</v>
      </c>
      <c r="C15">
        <v>-1</v>
      </c>
    </row>
    <row r="16" spans="1:12" x14ac:dyDescent="0.2">
      <c r="A16">
        <v>9</v>
      </c>
      <c r="B16" t="s">
        <v>43</v>
      </c>
      <c r="C16">
        <v>3</v>
      </c>
    </row>
    <row r="17" spans="1:3" x14ac:dyDescent="0.2">
      <c r="A17">
        <v>10</v>
      </c>
      <c r="B17" t="s">
        <v>44</v>
      </c>
      <c r="C17">
        <v>7.0000000000000007E-2</v>
      </c>
    </row>
    <row r="18" spans="1:3" x14ac:dyDescent="0.2">
      <c r="A18">
        <v>11</v>
      </c>
      <c r="B18" t="s">
        <v>45</v>
      </c>
      <c r="C18">
        <v>1</v>
      </c>
    </row>
    <row r="19" spans="1:3" x14ac:dyDescent="0.2">
      <c r="A19">
        <v>12</v>
      </c>
      <c r="B19" t="s">
        <v>46</v>
      </c>
      <c r="C19">
        <v>-0.1</v>
      </c>
    </row>
  </sheetData>
  <dataValidations count="1">
    <dataValidation type="list" allowBlank="1" showInputMessage="1" showErrorMessage="1" sqref="F2" xr:uid="{62FAA8A6-6742-914A-95B6-F9067603E6CD}">
      <formula1>B1:D1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50F191-68B7-3449-A1F2-D4D0D8ADB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Table1</vt:lpstr>
      <vt:lpstr>KPIs</vt:lpstr>
      <vt:lpstr>Dashboard</vt:lpstr>
      <vt:lpstr>Forecast</vt:lpstr>
      <vt:lpstr>HistoricalData</vt:lpstr>
      <vt:lpstr>Assumption</vt:lpstr>
      <vt:lpstr>SelectedScenario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suryan0@student.ubc.ca</dc:creator>
  <cp:lastModifiedBy>suryan0@student.ubc.ca</cp:lastModifiedBy>
  <dcterms:created xsi:type="dcterms:W3CDTF">2025-05-28T07:21:20Z</dcterms:created>
  <dcterms:modified xsi:type="dcterms:W3CDTF">2025-05-28T17:39:51Z</dcterms:modified>
</cp:coreProperties>
</file>