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ss paysheet" sheetId="3" r:id="rId1"/>
    <sheet name="safe paysheet" sheetId="4" r:id="rId2"/>
    <sheet name="SSSC JUNE" sheetId="5" r:id="rId3"/>
    <sheet name="SAFE JUNE" sheetId="6" r:id="rId4"/>
  </sheets>
  <definedNames>
    <definedName name="_xlnm.Print_Area" localSheetId="1">'safe paysheet'!$A$1:$P$40</definedName>
  </definedNames>
  <calcPr calcId="124519"/>
</workbook>
</file>

<file path=xl/calcChain.xml><?xml version="1.0" encoding="utf-8"?>
<calcChain xmlns="http://schemas.openxmlformats.org/spreadsheetml/2006/main">
  <c r="Q56" i="4"/>
  <c r="Q54"/>
  <c r="Q52"/>
  <c r="Q50"/>
  <c r="Q48"/>
  <c r="Q46"/>
  <c r="Q42"/>
  <c r="Q36"/>
  <c r="Q34"/>
  <c r="Q32"/>
  <c r="Q30"/>
  <c r="Q28"/>
  <c r="Q26"/>
  <c r="Q24"/>
  <c r="Q22"/>
  <c r="Q20"/>
  <c r="Q52" i="3"/>
  <c r="Q48"/>
  <c r="Q50"/>
  <c r="Q42"/>
  <c r="Q40"/>
  <c r="Q38"/>
  <c r="Q36"/>
  <c r="Q32"/>
  <c r="Q30"/>
  <c r="Q24"/>
  <c r="Q20"/>
  <c r="Q18"/>
  <c r="Q14"/>
  <c r="Q12"/>
  <c r="Q10"/>
  <c r="Q6"/>
  <c r="E29" i="6"/>
  <c r="G28"/>
  <c r="G27"/>
  <c r="G26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E30" i="5"/>
  <c r="G29"/>
  <c r="G28"/>
  <c r="G27"/>
  <c r="G26"/>
  <c r="G25"/>
  <c r="G24"/>
  <c r="G23"/>
  <c r="G22"/>
  <c r="G21"/>
  <c r="G20"/>
  <c r="G19"/>
  <c r="G18"/>
  <c r="G17"/>
  <c r="G16"/>
  <c r="G14"/>
  <c r="G13"/>
  <c r="G12"/>
  <c r="G11"/>
  <c r="G9"/>
  <c r="G8"/>
  <c r="G7"/>
  <c r="G6"/>
  <c r="K5" i="4"/>
  <c r="I6"/>
  <c r="J6"/>
  <c r="K7"/>
  <c r="I8"/>
  <c r="J8"/>
  <c r="K9"/>
  <c r="I10"/>
  <c r="J10"/>
  <c r="K11"/>
  <c r="I12"/>
  <c r="J12"/>
  <c r="K13"/>
  <c r="I14"/>
  <c r="M14" s="1"/>
  <c r="J14"/>
  <c r="K15"/>
  <c r="I16"/>
  <c r="M16" s="1"/>
  <c r="J16"/>
  <c r="K17"/>
  <c r="I18"/>
  <c r="M18" s="1"/>
  <c r="J18"/>
  <c r="K19"/>
  <c r="I20"/>
  <c r="M20" s="1"/>
  <c r="J20"/>
  <c r="K21"/>
  <c r="I22"/>
  <c r="M22" s="1"/>
  <c r="J22"/>
  <c r="K23"/>
  <c r="I24"/>
  <c r="J24"/>
  <c r="K25"/>
  <c r="I26"/>
  <c r="M26" s="1"/>
  <c r="J26"/>
  <c r="K27"/>
  <c r="I28"/>
  <c r="M28" s="1"/>
  <c r="J28"/>
  <c r="K29"/>
  <c r="I30"/>
  <c r="M30" s="1"/>
  <c r="J30"/>
  <c r="K31"/>
  <c r="I32"/>
  <c r="M32" s="1"/>
  <c r="J32"/>
  <c r="K33"/>
  <c r="I34"/>
  <c r="M34" s="1"/>
  <c r="J34"/>
  <c r="K35"/>
  <c r="I36"/>
  <c r="M36" s="1"/>
  <c r="J36"/>
  <c r="K37"/>
  <c r="I38"/>
  <c r="M38" s="1"/>
  <c r="J38"/>
  <c r="K39"/>
  <c r="I40"/>
  <c r="M40" s="1"/>
  <c r="J40"/>
  <c r="K41"/>
  <c r="I42"/>
  <c r="J42"/>
  <c r="K43"/>
  <c r="I44"/>
  <c r="M44" s="1"/>
  <c r="J44"/>
  <c r="K45"/>
  <c r="I46"/>
  <c r="M46" s="1"/>
  <c r="J46"/>
  <c r="K47"/>
  <c r="I48"/>
  <c r="J48"/>
  <c r="K49"/>
  <c r="I50"/>
  <c r="M50" s="1"/>
  <c r="J50"/>
  <c r="K51"/>
  <c r="I52"/>
  <c r="M52" s="1"/>
  <c r="J52"/>
  <c r="K53"/>
  <c r="I54"/>
  <c r="M54" s="1"/>
  <c r="J54"/>
  <c r="K55"/>
  <c r="I56"/>
  <c r="J56"/>
  <c r="K57"/>
  <c r="I58"/>
  <c r="M58" s="1"/>
  <c r="J58"/>
  <c r="K5" i="3"/>
  <c r="I6"/>
  <c r="J6"/>
  <c r="L6" s="1"/>
  <c r="M6"/>
  <c r="K7"/>
  <c r="I8"/>
  <c r="M8" s="1"/>
  <c r="J8"/>
  <c r="K9"/>
  <c r="I10"/>
  <c r="M10" s="1"/>
  <c r="J10"/>
  <c r="K11"/>
  <c r="I12"/>
  <c r="M12" s="1"/>
  <c r="J12"/>
  <c r="K13"/>
  <c r="I14"/>
  <c r="M14" s="1"/>
  <c r="J14"/>
  <c r="K15"/>
  <c r="I16"/>
  <c r="M16" s="1"/>
  <c r="J16"/>
  <c r="K17"/>
  <c r="I18"/>
  <c r="M18" s="1"/>
  <c r="J18"/>
  <c r="K19"/>
  <c r="I20"/>
  <c r="M20" s="1"/>
  <c r="J20"/>
  <c r="K21"/>
  <c r="I22"/>
  <c r="M22" s="1"/>
  <c r="J22"/>
  <c r="K23"/>
  <c r="I24"/>
  <c r="M24" s="1"/>
  <c r="J24"/>
  <c r="K25"/>
  <c r="I26"/>
  <c r="M26" s="1"/>
  <c r="J26"/>
  <c r="K27"/>
  <c r="I28"/>
  <c r="M28" s="1"/>
  <c r="J28"/>
  <c r="K29"/>
  <c r="I30"/>
  <c r="M30" s="1"/>
  <c r="J30"/>
  <c r="K31"/>
  <c r="I32"/>
  <c r="M32" s="1"/>
  <c r="J32"/>
  <c r="K33"/>
  <c r="I34"/>
  <c r="M34" s="1"/>
  <c r="J34"/>
  <c r="K35"/>
  <c r="I36"/>
  <c r="M36" s="1"/>
  <c r="J36"/>
  <c r="K37"/>
  <c r="I38"/>
  <c r="M38" s="1"/>
  <c r="J38"/>
  <c r="K39"/>
  <c r="I40"/>
  <c r="M40" s="1"/>
  <c r="J40"/>
  <c r="K41"/>
  <c r="I42"/>
  <c r="M42" s="1"/>
  <c r="J42"/>
  <c r="K43"/>
  <c r="I44"/>
  <c r="M44" s="1"/>
  <c r="J44"/>
  <c r="K45"/>
  <c r="I46"/>
  <c r="M46" s="1"/>
  <c r="J46"/>
  <c r="K47"/>
  <c r="I48"/>
  <c r="M48" s="1"/>
  <c r="J48"/>
  <c r="K49"/>
  <c r="I50"/>
  <c r="M50" s="1"/>
  <c r="J50"/>
  <c r="K51"/>
  <c r="I52"/>
  <c r="M52" s="1"/>
  <c r="J52"/>
  <c r="K53"/>
  <c r="L44" l="1"/>
  <c r="Q44" s="1"/>
  <c r="L34"/>
  <c r="Q34" s="1"/>
  <c r="L8" i="4"/>
  <c r="O8" s="1"/>
  <c r="N28" i="3"/>
  <c r="N16"/>
  <c r="N44"/>
  <c r="N12"/>
  <c r="N20"/>
  <c r="N48"/>
  <c r="L46"/>
  <c r="Q46" s="1"/>
  <c r="N40"/>
  <c r="L38"/>
  <c r="N36"/>
  <c r="N32"/>
  <c r="N30"/>
  <c r="N24"/>
  <c r="N22"/>
  <c r="N14"/>
  <c r="N8"/>
  <c r="L48"/>
  <c r="L40"/>
  <c r="L32"/>
  <c r="L30"/>
  <c r="L22"/>
  <c r="Q22" s="1"/>
  <c r="L14"/>
  <c r="L8"/>
  <c r="Q8" s="1"/>
  <c r="N50"/>
  <c r="N46"/>
  <c r="N42"/>
  <c r="N38"/>
  <c r="N34"/>
  <c r="N26"/>
  <c r="N18"/>
  <c r="N10"/>
  <c r="N6"/>
  <c r="L24"/>
  <c r="L16"/>
  <c r="L42" i="4"/>
  <c r="N24"/>
  <c r="N32"/>
  <c r="L58"/>
  <c r="L56"/>
  <c r="L50"/>
  <c r="M42"/>
  <c r="L24"/>
  <c r="N16"/>
  <c r="L12"/>
  <c r="O12" s="1"/>
  <c r="K59"/>
  <c r="N40"/>
  <c r="N36"/>
  <c r="L48"/>
  <c r="L32"/>
  <c r="M24"/>
  <c r="L16"/>
  <c r="O16" s="1"/>
  <c r="N44"/>
  <c r="N34"/>
  <c r="M48"/>
  <c r="N42"/>
  <c r="L34"/>
  <c r="L26"/>
  <c r="L18"/>
  <c r="N52"/>
  <c r="N26"/>
  <c r="N18"/>
  <c r="M56"/>
  <c r="N58"/>
  <c r="N56"/>
  <c r="N50"/>
  <c r="N48"/>
  <c r="L40"/>
  <c r="Q40" s="1"/>
  <c r="N28"/>
  <c r="N20"/>
  <c r="N14"/>
  <c r="L10"/>
  <c r="O10" s="1"/>
  <c r="L6"/>
  <c r="O6" s="1"/>
  <c r="N54"/>
  <c r="N38"/>
  <c r="N30"/>
  <c r="L52"/>
  <c r="L44"/>
  <c r="L36"/>
  <c r="L28"/>
  <c r="L20"/>
  <c r="L54"/>
  <c r="L46"/>
  <c r="L38"/>
  <c r="Q38" s="1"/>
  <c r="L30"/>
  <c r="L22"/>
  <c r="L14"/>
  <c r="N46"/>
  <c r="N22"/>
  <c r="M53" i="3"/>
  <c r="N52"/>
  <c r="L50"/>
  <c r="L42"/>
  <c r="L26"/>
  <c r="L18"/>
  <c r="L10"/>
  <c r="L52"/>
  <c r="L36"/>
  <c r="L28"/>
  <c r="Q28" s="1"/>
  <c r="L20"/>
  <c r="L12"/>
  <c r="O38" l="1"/>
  <c r="O46"/>
  <c r="N53"/>
  <c r="O30"/>
  <c r="O24"/>
  <c r="O22"/>
  <c r="O48"/>
  <c r="O16"/>
  <c r="O14"/>
  <c r="O40"/>
  <c r="O8"/>
  <c r="O32"/>
  <c r="O6"/>
  <c r="O26" i="4"/>
  <c r="O24"/>
  <c r="O58"/>
  <c r="O56"/>
  <c r="O42"/>
  <c r="O32"/>
  <c r="O50"/>
  <c r="O48"/>
  <c r="O40"/>
  <c r="O18"/>
  <c r="O34"/>
  <c r="N59"/>
  <c r="M59"/>
  <c r="O14"/>
  <c r="O46"/>
  <c r="O36"/>
  <c r="O38"/>
  <c r="O28"/>
  <c r="O30"/>
  <c r="O20"/>
  <c r="O52"/>
  <c r="O22"/>
  <c r="O54"/>
  <c r="O44"/>
  <c r="L59"/>
  <c r="O12" i="3"/>
  <c r="O44"/>
  <c r="O26"/>
  <c r="O36"/>
  <c r="O18"/>
  <c r="O50"/>
  <c r="O28"/>
  <c r="O10"/>
  <c r="O42"/>
  <c r="O20"/>
  <c r="O52"/>
  <c r="O34"/>
  <c r="L53"/>
  <c r="O59" i="4" l="1"/>
  <c r="O53" i="3"/>
</calcChain>
</file>

<file path=xl/sharedStrings.xml><?xml version="1.0" encoding="utf-8"?>
<sst xmlns="http://schemas.openxmlformats.org/spreadsheetml/2006/main" count="256" uniqueCount="92">
  <si>
    <t>NAME  AND ADDRESS OF THE FACTORY:   SRI SATYA SAI CORRUGATORS, NARASIMHAPURAM</t>
  </si>
  <si>
    <t>S.NO</t>
  </si>
  <si>
    <t>NAME OF EMPLOYEE</t>
  </si>
  <si>
    <t>DESIGNATION</t>
  </si>
  <si>
    <t>NO.OF DAYS WORKED</t>
  </si>
  <si>
    <t>ACTUAL SALARY</t>
  </si>
  <si>
    <t>GUDLA VENKANNABABU</t>
  </si>
  <si>
    <t>WORKER</t>
  </si>
  <si>
    <t>VEERAVALLI SRIDEVI</t>
  </si>
  <si>
    <t>POTINEEDU SIVA SHANKAR BHAVANI</t>
  </si>
  <si>
    <t>SANABOINA LAKSHMI</t>
  </si>
  <si>
    <t>PAMPANA LAKSHMI</t>
  </si>
  <si>
    <t>LEFT</t>
  </si>
  <si>
    <t>POTINEEDU SATYAVATHI</t>
  </si>
  <si>
    <t>YILLA DHANALAKSHMI</t>
  </si>
  <si>
    <t>GORLI SIMHACHALAM</t>
  </si>
  <si>
    <t>KETHA RANI</t>
  </si>
  <si>
    <t>BUDI SATYAVATHI</t>
  </si>
  <si>
    <t>VEERAVALLI ANASUYA</t>
  </si>
  <si>
    <t>GUNAPALLI SRINU</t>
  </si>
  <si>
    <t>THATIPARTHI PADMA</t>
  </si>
  <si>
    <t>THATIPARTHI NANDINI</t>
  </si>
  <si>
    <t>SIDDHANI NAGENDRA BABU</t>
  </si>
  <si>
    <t>SUPERVISOR</t>
  </si>
  <si>
    <t>KADALI VARALAKSHMI</t>
  </si>
  <si>
    <t>B HEMANTH KUMAR</t>
  </si>
  <si>
    <t>KADALI SATYAVATHI</t>
  </si>
  <si>
    <t>KETA NAGASULOCHANA</t>
  </si>
  <si>
    <t>RAMPA JOHNY WILLIAMS</t>
  </si>
  <si>
    <t>DARMARA SINGU PHILIPS</t>
  </si>
  <si>
    <t>VEERAVALLI VIJAYA LAKSHMI</t>
  </si>
  <si>
    <t>BODDU PARVATHI</t>
  </si>
  <si>
    <t>CHITIKINETI KAVITHA</t>
  </si>
  <si>
    <t>TOTAL</t>
  </si>
  <si>
    <t>NAME  AND ADDRESS OF THE FACTORY:   SAFE PACK, NARASIMHAPURAM</t>
  </si>
  <si>
    <t>G. GOPINATH</t>
  </si>
  <si>
    <t>Oparetor</t>
  </si>
  <si>
    <t>M. V. SESHA RAO</t>
  </si>
  <si>
    <t>SATHIWADA DHARMAYYA</t>
  </si>
  <si>
    <t>P.BALAKRISHNA RAJU</t>
  </si>
  <si>
    <t>K.SAI BABA</t>
  </si>
  <si>
    <t xml:space="preserve">K.YEDUKONDALU </t>
  </si>
  <si>
    <t>CH.HARI BABU</t>
  </si>
  <si>
    <t>CH. MUTYALAMMA</t>
  </si>
  <si>
    <t>N. LAKSHMI</t>
  </si>
  <si>
    <t>R.MANIKUMARI</t>
  </si>
  <si>
    <t>SK.MASTANBIBI</t>
  </si>
  <si>
    <t>G.V SATYANARAYANA</t>
  </si>
  <si>
    <t>R BALA KRISHNAMRAJU</t>
  </si>
  <si>
    <t xml:space="preserve">A USHA RANI </t>
  </si>
  <si>
    <t>DASARI DURGA PRASAD</t>
  </si>
  <si>
    <t>B VENKATA SUBBA RAO</t>
  </si>
  <si>
    <t>B RAMA LAXMI</t>
  </si>
  <si>
    <t>BALI SURESH</t>
  </si>
  <si>
    <t>SYED SUBANI</t>
  </si>
  <si>
    <t>ACCOUNTANT</t>
  </si>
  <si>
    <t>KORLA RAMBABU</t>
  </si>
  <si>
    <t>DRIVER</t>
  </si>
  <si>
    <t>UDDARAJU RAJESWARI</t>
  </si>
  <si>
    <t>MADDALA PUNYAVATHI</t>
  </si>
  <si>
    <t>CHAMAKURI BUJJI BABU</t>
  </si>
  <si>
    <t>UNSKILLED WORKMEN</t>
  </si>
  <si>
    <t>CLERK</t>
  </si>
  <si>
    <t>SIGNATURE OF EMPLOYEE</t>
  </si>
  <si>
    <t>NET AMOUNT PAID</t>
  </si>
  <si>
    <t>ESI</t>
  </si>
  <si>
    <t>EPF</t>
  </si>
  <si>
    <t>EARNED TOTAL</t>
  </si>
  <si>
    <t>HRA</t>
  </si>
  <si>
    <t>BASIC</t>
  </si>
  <si>
    <t>ABSENT</t>
  </si>
  <si>
    <t>CALCULATED</t>
  </si>
  <si>
    <t>PF NO.</t>
  </si>
  <si>
    <t>BODDAPATI USHA</t>
  </si>
  <si>
    <t>SAI BABA</t>
  </si>
  <si>
    <t xml:space="preserve">ASST. OPERATOR </t>
  </si>
  <si>
    <t>OPERATOR</t>
  </si>
  <si>
    <t>Cashier</t>
  </si>
  <si>
    <t>V.ANIL KUMAR</t>
  </si>
  <si>
    <t>Production Manager</t>
  </si>
  <si>
    <t>V.SIVA KRISHNA RAJU</t>
  </si>
  <si>
    <t>Finance Manager</t>
  </si>
  <si>
    <t>A.DHURGA MAHESWARA RAJU</t>
  </si>
  <si>
    <t>GENERAL MANAGER</t>
  </si>
  <si>
    <t>CH.SATYANARAYANA RAJU</t>
  </si>
  <si>
    <t>ACTUAL</t>
  </si>
  <si>
    <t>EXTRA</t>
  </si>
  <si>
    <t>FORM X/FORM XIII REGISTER OF WAGES  FOR THE MONTH OF  JUNE   - 2017</t>
  </si>
  <si>
    <t>FORM X/FORM XIII REGISTER OF WAGES  FOR THE MONTH OF JUNE - 2017</t>
  </si>
  <si>
    <t>Total</t>
  </si>
  <si>
    <t>FORM X/FORM XIII REGISTER OF WAGES  FOR THE MONTH OF JUNE  - 2017</t>
  </si>
  <si>
    <t>SIDDHANI NAGENDRA BABUsssssss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</si>
</sst>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164" fontId="0" fillId="0" borderId="1" xfId="1" applyNumberFormat="1" applyFont="1" applyBorder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1" fontId="0" fillId="0" borderId="1" xfId="0" applyNumberFormat="1" applyFill="1" applyBorder="1"/>
    <xf numFmtId="1" fontId="0" fillId="0" borderId="0" xfId="0" applyNumberFormat="1"/>
    <xf numFmtId="1" fontId="10" fillId="0" borderId="4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1" fontId="10" fillId="0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/>
    </xf>
    <xf numFmtId="0" fontId="10" fillId="0" borderId="4" xfId="0" applyFont="1" applyFill="1" applyBorder="1"/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6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10" fillId="0" borderId="1" xfId="0" applyFont="1" applyFill="1" applyBorder="1" applyAlignment="1"/>
    <xf numFmtId="0" fontId="4" fillId="0" borderId="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1" fontId="10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10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1" xfId="0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1" fontId="2" fillId="2" borderId="1" xfId="0" applyNumberFormat="1" applyFont="1" applyFill="1" applyBorder="1"/>
    <xf numFmtId="1" fontId="2" fillId="0" borderId="1" xfId="0" applyNumberFormat="1" applyFont="1" applyFill="1" applyBorder="1"/>
    <xf numFmtId="0" fontId="10" fillId="0" borderId="2" xfId="0" applyFont="1" applyFill="1" applyBorder="1" applyAlignment="1"/>
    <xf numFmtId="0" fontId="2" fillId="0" borderId="1" xfId="0" applyFont="1" applyFill="1" applyBorder="1"/>
    <xf numFmtId="1" fontId="2" fillId="0" borderId="1" xfId="0" applyNumberFormat="1" applyFont="1" applyBorder="1"/>
    <xf numFmtId="0" fontId="1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ont="1" applyFill="1"/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abSelected="1" workbookViewId="0">
      <selection activeCell="B5" sqref="B5"/>
    </sheetView>
  </sheetViews>
  <sheetFormatPr defaultRowHeight="15"/>
  <cols>
    <col min="2" max="2" width="36.140625" customWidth="1"/>
    <col min="3" max="3" width="26.7109375" customWidth="1"/>
    <col min="4" max="4" width="20" customWidth="1"/>
    <col min="6" max="6" width="9.140625" customWidth="1"/>
    <col min="8" max="8" width="0" style="44" hidden="1" customWidth="1"/>
    <col min="12" max="12" width="9.140625" style="44"/>
    <col min="16" max="16" width="19.7109375" customWidth="1"/>
  </cols>
  <sheetData>
    <row r="1" spans="1:18">
      <c r="A1" s="66" t="s">
        <v>87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8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8" ht="18.75">
      <c r="A3" s="68" t="s">
        <v>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8" ht="63">
      <c r="A4" s="33" t="s">
        <v>1</v>
      </c>
      <c r="B4" s="33" t="s">
        <v>2</v>
      </c>
      <c r="C4" s="33" t="s">
        <v>3</v>
      </c>
      <c r="D4" s="33" t="s">
        <v>72</v>
      </c>
      <c r="E4" s="33" t="s">
        <v>4</v>
      </c>
      <c r="F4" s="33" t="s">
        <v>71</v>
      </c>
      <c r="G4" s="33" t="s">
        <v>70</v>
      </c>
      <c r="H4" s="41" t="s">
        <v>5</v>
      </c>
      <c r="I4" s="33" t="s">
        <v>69</v>
      </c>
      <c r="J4" s="33" t="s">
        <v>68</v>
      </c>
      <c r="K4" s="33" t="s">
        <v>33</v>
      </c>
      <c r="L4" s="41" t="s">
        <v>67</v>
      </c>
      <c r="M4" s="33" t="s">
        <v>66</v>
      </c>
      <c r="N4" s="33" t="s">
        <v>65</v>
      </c>
      <c r="O4" s="34" t="s">
        <v>64</v>
      </c>
      <c r="P4" s="33" t="s">
        <v>63</v>
      </c>
      <c r="Q4" s="32" t="s">
        <v>86</v>
      </c>
      <c r="R4" s="31"/>
    </row>
    <row r="5" spans="1:18" ht="15.75">
      <c r="A5" s="45">
        <v>1</v>
      </c>
      <c r="B5" s="3" t="s">
        <v>91</v>
      </c>
      <c r="C5" s="15" t="s">
        <v>62</v>
      </c>
      <c r="D5" s="24"/>
      <c r="E5" s="63">
        <v>29</v>
      </c>
      <c r="F5" s="64">
        <v>30</v>
      </c>
      <c r="G5" s="24"/>
      <c r="H5" s="45">
        <v>8500</v>
      </c>
      <c r="I5" s="24">
        <v>8000</v>
      </c>
      <c r="J5" s="24">
        <v>2000</v>
      </c>
      <c r="K5" s="24">
        <f>SUM(I5:J5)</f>
        <v>10000</v>
      </c>
      <c r="L5" s="42"/>
      <c r="M5" s="24"/>
      <c r="N5" s="22"/>
      <c r="O5" s="21"/>
      <c r="P5" s="3"/>
    </row>
    <row r="6" spans="1:18" ht="15.75">
      <c r="A6" s="24"/>
      <c r="C6" s="25"/>
      <c r="D6" s="24"/>
      <c r="E6" s="63"/>
      <c r="F6" s="65"/>
      <c r="G6" s="40"/>
      <c r="H6" s="45"/>
      <c r="I6" s="23">
        <f>I5/F5*E5</f>
        <v>7733.3333333333339</v>
      </c>
      <c r="J6" s="23">
        <f>J5/F5*E5</f>
        <v>1933.3333333333335</v>
      </c>
      <c r="K6" s="24"/>
      <c r="L6" s="43">
        <f>SUM(I6:K6)</f>
        <v>9666.6666666666679</v>
      </c>
      <c r="M6" s="23">
        <f>I6*12%</f>
        <v>928</v>
      </c>
      <c r="N6" s="22">
        <f>I6*1.75%+J6*1.75%</f>
        <v>169.16666666666669</v>
      </c>
      <c r="O6" s="21">
        <f>L6-M6-N6</f>
        <v>8569.5000000000018</v>
      </c>
      <c r="P6" s="3"/>
      <c r="Q6" s="20">
        <f>9667-L6</f>
        <v>0.33333333333212067</v>
      </c>
      <c r="R6" s="20"/>
    </row>
    <row r="7" spans="1:18" ht="15.75">
      <c r="A7" s="45">
        <v>2</v>
      </c>
      <c r="B7" s="3" t="s">
        <v>6</v>
      </c>
      <c r="C7" s="8" t="s">
        <v>61</v>
      </c>
      <c r="D7" s="24"/>
      <c r="E7" s="63">
        <v>22</v>
      </c>
      <c r="F7" s="64">
        <v>30</v>
      </c>
      <c r="G7" s="40"/>
      <c r="H7" s="45">
        <v>7150</v>
      </c>
      <c r="I7" s="24">
        <v>8000</v>
      </c>
      <c r="J7" s="24">
        <v>1500</v>
      </c>
      <c r="K7" s="24">
        <f>SUM(I7:J7)</f>
        <v>9500</v>
      </c>
      <c r="L7" s="42"/>
      <c r="M7" s="24"/>
      <c r="N7" s="22"/>
      <c r="O7" s="21"/>
      <c r="P7" s="3"/>
      <c r="R7" s="20"/>
    </row>
    <row r="8" spans="1:18" ht="15.75">
      <c r="A8" s="24"/>
      <c r="C8" s="25"/>
      <c r="D8" s="24"/>
      <c r="E8" s="63"/>
      <c r="F8" s="65"/>
      <c r="G8" s="40"/>
      <c r="H8" s="45"/>
      <c r="I8" s="23">
        <f>I7/F7*E7</f>
        <v>5866.666666666667</v>
      </c>
      <c r="J8" s="23">
        <f>J7/F7*E7</f>
        <v>1100</v>
      </c>
      <c r="K8" s="24"/>
      <c r="L8" s="43">
        <f>SUM(I8:K8)</f>
        <v>6966.666666666667</v>
      </c>
      <c r="M8" s="23">
        <f>I8*12%</f>
        <v>704</v>
      </c>
      <c r="N8" s="22">
        <f>I8*1.75%+J8*1.75%</f>
        <v>121.91666666666669</v>
      </c>
      <c r="O8" s="21">
        <f>L8-M8-N8</f>
        <v>6140.75</v>
      </c>
      <c r="P8" s="3"/>
      <c r="Q8" s="20">
        <f>6912-L8</f>
        <v>-54.66666666666697</v>
      </c>
      <c r="R8" s="20"/>
    </row>
    <row r="9" spans="1:18" ht="15.75">
      <c r="A9" s="45">
        <v>3</v>
      </c>
      <c r="B9" s="3" t="s">
        <v>8</v>
      </c>
      <c r="C9" s="8" t="s">
        <v>61</v>
      </c>
      <c r="D9" s="24"/>
      <c r="E9" s="63">
        <v>11.5</v>
      </c>
      <c r="F9" s="64">
        <v>30</v>
      </c>
      <c r="G9" s="40"/>
      <c r="H9" s="45">
        <v>4000</v>
      </c>
      <c r="I9" s="24">
        <v>7500</v>
      </c>
      <c r="J9" s="24">
        <v>2000</v>
      </c>
      <c r="K9" s="24">
        <f>SUM(I9:J9)</f>
        <v>9500</v>
      </c>
      <c r="L9" s="42"/>
      <c r="M9" s="24"/>
      <c r="N9" s="22"/>
      <c r="O9" s="21"/>
      <c r="P9" s="3"/>
      <c r="R9" s="20"/>
    </row>
    <row r="10" spans="1:18" ht="15.75">
      <c r="A10" s="24"/>
      <c r="C10" s="25"/>
      <c r="D10" s="24"/>
      <c r="E10" s="63"/>
      <c r="F10" s="65"/>
      <c r="G10" s="40"/>
      <c r="H10" s="45"/>
      <c r="I10" s="23">
        <f>I9/F9*E9</f>
        <v>2875</v>
      </c>
      <c r="J10" s="23">
        <f>J9/F9*E9</f>
        <v>766.66666666666674</v>
      </c>
      <c r="K10" s="24"/>
      <c r="L10" s="43">
        <f>SUM(I10:K10)</f>
        <v>3641.666666666667</v>
      </c>
      <c r="M10" s="23">
        <f>I10*12%</f>
        <v>345</v>
      </c>
      <c r="N10" s="22">
        <f>I10*1.75%+J10*1.75%</f>
        <v>63.729166666666679</v>
      </c>
      <c r="O10" s="21">
        <f>L10-M10-N10</f>
        <v>3232.9375000000005</v>
      </c>
      <c r="P10" s="3"/>
      <c r="Q10" s="20">
        <f>3600-L10</f>
        <v>-41.66666666666697</v>
      </c>
      <c r="R10" s="20"/>
    </row>
    <row r="11" spans="1:18" ht="15.75">
      <c r="A11" s="45">
        <v>4</v>
      </c>
      <c r="B11" s="3" t="s">
        <v>9</v>
      </c>
      <c r="C11" s="8" t="s">
        <v>61</v>
      </c>
      <c r="D11" s="24"/>
      <c r="E11" s="63">
        <v>14</v>
      </c>
      <c r="F11" s="64">
        <v>30</v>
      </c>
      <c r="G11" s="40"/>
      <c r="H11" s="45">
        <v>4000</v>
      </c>
      <c r="I11" s="24">
        <v>7500</v>
      </c>
      <c r="J11" s="24">
        <v>2000</v>
      </c>
      <c r="K11" s="24">
        <f>SUM(I11:J11)</f>
        <v>9500</v>
      </c>
      <c r="L11" s="42"/>
      <c r="M11" s="24"/>
      <c r="N11" s="22"/>
      <c r="O11" s="21"/>
      <c r="P11" s="3"/>
      <c r="R11" s="20"/>
    </row>
    <row r="12" spans="1:18" ht="15.75">
      <c r="A12" s="24"/>
      <c r="C12" s="25"/>
      <c r="D12" s="24"/>
      <c r="E12" s="63"/>
      <c r="F12" s="65"/>
      <c r="G12" s="40"/>
      <c r="H12" s="45"/>
      <c r="I12" s="23">
        <f>I11/F11*E11</f>
        <v>3500</v>
      </c>
      <c r="J12" s="23">
        <f>J11/F11*E11</f>
        <v>933.33333333333337</v>
      </c>
      <c r="K12" s="24"/>
      <c r="L12" s="43">
        <f>SUM(I12:K12)</f>
        <v>4433.333333333333</v>
      </c>
      <c r="M12" s="23">
        <f>I12*12%</f>
        <v>420</v>
      </c>
      <c r="N12" s="22">
        <f>I12*1.75%+J12*1.75%</f>
        <v>77.583333333333343</v>
      </c>
      <c r="O12" s="21">
        <f>L12-M12-N12</f>
        <v>3935.7499999999995</v>
      </c>
      <c r="P12" s="3"/>
      <c r="Q12" s="20">
        <f>4400-L12</f>
        <v>-33.33333333333303</v>
      </c>
      <c r="R12" s="20"/>
    </row>
    <row r="13" spans="1:18" ht="15.75">
      <c r="A13" s="45">
        <v>5</v>
      </c>
      <c r="B13" s="3" t="s">
        <v>10</v>
      </c>
      <c r="C13" s="8" t="s">
        <v>61</v>
      </c>
      <c r="D13" s="24"/>
      <c r="E13" s="63">
        <v>13.5</v>
      </c>
      <c r="F13" s="64">
        <v>30</v>
      </c>
      <c r="G13" s="40"/>
      <c r="H13" s="45">
        <v>4400</v>
      </c>
      <c r="I13" s="24">
        <v>7500</v>
      </c>
      <c r="J13" s="24">
        <v>2000</v>
      </c>
      <c r="K13" s="24">
        <f>SUM(I13:J13)</f>
        <v>9500</v>
      </c>
      <c r="L13" s="43"/>
      <c r="M13" s="24"/>
      <c r="N13" s="22"/>
      <c r="O13" s="21"/>
      <c r="P13" s="3"/>
      <c r="R13" s="20"/>
    </row>
    <row r="14" spans="1:18" ht="15.75">
      <c r="A14" s="24"/>
      <c r="C14" s="25"/>
      <c r="D14" s="24"/>
      <c r="E14" s="63"/>
      <c r="F14" s="65"/>
      <c r="G14" s="40"/>
      <c r="H14" s="45"/>
      <c r="I14" s="23">
        <f>I13/F13*E13</f>
        <v>3375</v>
      </c>
      <c r="J14" s="23">
        <f>J13/F13*E13</f>
        <v>900.00000000000011</v>
      </c>
      <c r="K14" s="24"/>
      <c r="L14" s="43">
        <f>SUM(I14:K14)</f>
        <v>4275</v>
      </c>
      <c r="M14" s="23">
        <f>I14*12%</f>
        <v>405</v>
      </c>
      <c r="N14" s="22">
        <f>I14*1.75%+J14*1.75%</f>
        <v>74.812500000000014</v>
      </c>
      <c r="O14" s="21">
        <f>L14-M14-N14</f>
        <v>3795.1875</v>
      </c>
      <c r="P14" s="3"/>
      <c r="Q14" s="20">
        <f>4253-L14</f>
        <v>-22</v>
      </c>
      <c r="R14" s="20"/>
    </row>
    <row r="15" spans="1:18" ht="15.75">
      <c r="A15" s="57">
        <v>6</v>
      </c>
      <c r="B15" s="3" t="s">
        <v>11</v>
      </c>
      <c r="C15" s="8" t="s">
        <v>61</v>
      </c>
      <c r="D15" s="24"/>
      <c r="E15" s="63">
        <v>0</v>
      </c>
      <c r="F15" s="64">
        <v>30</v>
      </c>
      <c r="G15" s="40"/>
      <c r="H15" s="45">
        <v>3800</v>
      </c>
      <c r="I15" s="24">
        <v>7500</v>
      </c>
      <c r="J15" s="24">
        <v>2000</v>
      </c>
      <c r="K15" s="24">
        <f>SUM(I15:J15)</f>
        <v>9500</v>
      </c>
      <c r="L15" s="42"/>
      <c r="M15" s="24"/>
      <c r="N15" s="22"/>
      <c r="O15" s="21"/>
      <c r="P15" s="3" t="s">
        <v>12</v>
      </c>
      <c r="R15" s="20"/>
    </row>
    <row r="16" spans="1:18" ht="15.75">
      <c r="A16" s="24"/>
      <c r="C16" s="25"/>
      <c r="D16" s="24"/>
      <c r="E16" s="63"/>
      <c r="F16" s="65"/>
      <c r="G16" s="40"/>
      <c r="H16" s="45"/>
      <c r="I16" s="23">
        <f>I15/F15*E15</f>
        <v>0</v>
      </c>
      <c r="J16" s="23">
        <f>J15/F15*E15</f>
        <v>0</v>
      </c>
      <c r="K16" s="24"/>
      <c r="L16" s="43">
        <f>SUM(I16:K16)</f>
        <v>0</v>
      </c>
      <c r="M16" s="23">
        <f>I16*12%</f>
        <v>0</v>
      </c>
      <c r="N16" s="22">
        <f>I16*1.75%+J16*1.75%</f>
        <v>0</v>
      </c>
      <c r="O16" s="21">
        <f>L16-M16-N16</f>
        <v>0</v>
      </c>
      <c r="P16" s="3"/>
      <c r="R16" s="20"/>
    </row>
    <row r="17" spans="1:18" ht="15.75">
      <c r="A17" s="45">
        <v>7</v>
      </c>
      <c r="B17" s="3" t="s">
        <v>13</v>
      </c>
      <c r="C17" s="8" t="s">
        <v>61</v>
      </c>
      <c r="D17" s="24"/>
      <c r="E17" s="63">
        <v>13.5</v>
      </c>
      <c r="F17" s="64">
        <v>30</v>
      </c>
      <c r="G17" s="40"/>
      <c r="H17" s="45">
        <v>4000</v>
      </c>
      <c r="I17" s="24">
        <v>7500</v>
      </c>
      <c r="J17" s="24">
        <v>2000</v>
      </c>
      <c r="K17" s="24">
        <f>SUM(I17:J17)</f>
        <v>9500</v>
      </c>
      <c r="L17" s="42"/>
      <c r="M17" s="24"/>
      <c r="N17" s="22"/>
      <c r="O17" s="21"/>
      <c r="P17" s="3"/>
      <c r="R17" s="20"/>
    </row>
    <row r="18" spans="1:18" ht="15.75">
      <c r="A18" s="24"/>
      <c r="C18" s="25"/>
      <c r="D18" s="24"/>
      <c r="E18" s="63"/>
      <c r="F18" s="65"/>
      <c r="G18" s="40"/>
      <c r="H18" s="45"/>
      <c r="I18" s="23">
        <f>I17/F17*E17</f>
        <v>3375</v>
      </c>
      <c r="J18" s="23">
        <f>J17/F17*E17</f>
        <v>900.00000000000011</v>
      </c>
      <c r="K18" s="24"/>
      <c r="L18" s="43">
        <f>SUM(I18:K18)</f>
        <v>4275</v>
      </c>
      <c r="M18" s="23">
        <f>I18*12%</f>
        <v>405</v>
      </c>
      <c r="N18" s="22">
        <f>I18*1.75%+J18*1.75%</f>
        <v>74.812500000000014</v>
      </c>
      <c r="O18" s="21">
        <f>L18-M18-N18</f>
        <v>3795.1875</v>
      </c>
      <c r="P18" s="3"/>
      <c r="Q18" s="20">
        <f>4253-L18</f>
        <v>-22</v>
      </c>
      <c r="R18" s="20"/>
    </row>
    <row r="19" spans="1:18" ht="15.75">
      <c r="A19" s="45">
        <v>9</v>
      </c>
      <c r="B19" s="3" t="s">
        <v>14</v>
      </c>
      <c r="C19" s="8" t="s">
        <v>61</v>
      </c>
      <c r="D19" s="24"/>
      <c r="E19" s="63">
        <v>11.5</v>
      </c>
      <c r="F19" s="64">
        <v>30</v>
      </c>
      <c r="G19" s="40"/>
      <c r="H19" s="45">
        <v>3800</v>
      </c>
      <c r="I19" s="24">
        <v>7500</v>
      </c>
      <c r="J19" s="24">
        <v>2000</v>
      </c>
      <c r="K19" s="24">
        <f>SUM(I19:J19)</f>
        <v>9500</v>
      </c>
      <c r="L19" s="42"/>
      <c r="M19" s="24"/>
      <c r="N19" s="22"/>
      <c r="O19" s="21"/>
      <c r="P19" s="3"/>
      <c r="R19" s="20"/>
    </row>
    <row r="20" spans="1:18" ht="15.75">
      <c r="A20" s="24"/>
      <c r="C20" s="25"/>
      <c r="D20" s="24"/>
      <c r="E20" s="63"/>
      <c r="F20" s="65"/>
      <c r="G20" s="40"/>
      <c r="H20" s="45"/>
      <c r="I20" s="23">
        <f>I19/F19*E19</f>
        <v>2875</v>
      </c>
      <c r="J20" s="23">
        <f>J19/F19*E19</f>
        <v>766.66666666666674</v>
      </c>
      <c r="K20" s="24"/>
      <c r="L20" s="43">
        <f>SUM(I20:K20)</f>
        <v>3641.666666666667</v>
      </c>
      <c r="M20" s="23">
        <f>I20*12%</f>
        <v>345</v>
      </c>
      <c r="N20" s="22">
        <f>I20*1.75%+J20*1.75%</f>
        <v>63.729166666666679</v>
      </c>
      <c r="O20" s="21">
        <f>L20-M20-N20</f>
        <v>3232.9375000000005</v>
      </c>
      <c r="P20" s="3"/>
      <c r="Q20" s="20">
        <f>3673-L20</f>
        <v>31.33333333333303</v>
      </c>
      <c r="R20" s="20"/>
    </row>
    <row r="21" spans="1:18" ht="15.75">
      <c r="A21" s="45">
        <v>10</v>
      </c>
      <c r="B21" s="3" t="s">
        <v>15</v>
      </c>
      <c r="C21" s="8" t="s">
        <v>61</v>
      </c>
      <c r="D21" s="24"/>
      <c r="E21" s="63">
        <v>12</v>
      </c>
      <c r="F21" s="64">
        <v>30</v>
      </c>
      <c r="G21" s="40"/>
      <c r="H21" s="45">
        <v>4200</v>
      </c>
      <c r="I21" s="24">
        <v>7500</v>
      </c>
      <c r="J21" s="24">
        <v>2000</v>
      </c>
      <c r="K21" s="24">
        <f>SUM(I21:J21)</f>
        <v>9500</v>
      </c>
      <c r="L21" s="42"/>
      <c r="M21" s="24"/>
      <c r="N21" s="22"/>
      <c r="O21" s="21"/>
      <c r="P21" s="3"/>
      <c r="R21" s="20"/>
    </row>
    <row r="22" spans="1:18" ht="15.75">
      <c r="A22" s="24"/>
      <c r="C22" s="25"/>
      <c r="D22" s="24"/>
      <c r="E22" s="63"/>
      <c r="F22" s="65"/>
      <c r="G22" s="40"/>
      <c r="H22" s="45"/>
      <c r="I22" s="23">
        <f>I21/F21*E21</f>
        <v>3000</v>
      </c>
      <c r="J22" s="23">
        <f>J21/F21*E21</f>
        <v>800</v>
      </c>
      <c r="K22" s="24"/>
      <c r="L22" s="43">
        <f>SUM(I22:K22)</f>
        <v>3800</v>
      </c>
      <c r="M22" s="23">
        <f>I22*12%</f>
        <v>360</v>
      </c>
      <c r="N22" s="22">
        <f>I22*1.75%+J22*1.75%</f>
        <v>66.500000000000014</v>
      </c>
      <c r="O22" s="21">
        <f>L22-M22-N22</f>
        <v>3373.5</v>
      </c>
      <c r="P22" s="3"/>
      <c r="Q22" s="20">
        <f>3780-L22</f>
        <v>-20</v>
      </c>
      <c r="R22" s="20"/>
    </row>
    <row r="23" spans="1:18" ht="15.75">
      <c r="A23" s="45">
        <v>11</v>
      </c>
      <c r="B23" s="5" t="s">
        <v>16</v>
      </c>
      <c r="C23" s="8" t="s">
        <v>61</v>
      </c>
      <c r="D23" s="24"/>
      <c r="E23" s="63">
        <v>10.5</v>
      </c>
      <c r="F23" s="64">
        <v>30</v>
      </c>
      <c r="G23" s="40"/>
      <c r="H23" s="45">
        <v>3800</v>
      </c>
      <c r="I23" s="24">
        <v>7500</v>
      </c>
      <c r="J23" s="24">
        <v>2000</v>
      </c>
      <c r="K23" s="24">
        <f>SUM(I23:J23)</f>
        <v>9500</v>
      </c>
      <c r="L23" s="42"/>
      <c r="M23" s="24"/>
      <c r="N23" s="22"/>
      <c r="O23" s="21"/>
      <c r="P23" s="3"/>
      <c r="R23" s="20"/>
    </row>
    <row r="24" spans="1:18" ht="15.75">
      <c r="A24" s="24"/>
      <c r="C24" s="25"/>
      <c r="D24" s="24"/>
      <c r="E24" s="63"/>
      <c r="F24" s="65"/>
      <c r="G24" s="40"/>
      <c r="H24" s="45"/>
      <c r="I24" s="23">
        <f>I23/F23*E23</f>
        <v>2625</v>
      </c>
      <c r="J24" s="23">
        <f>J23/F23*E23</f>
        <v>700</v>
      </c>
      <c r="K24" s="24"/>
      <c r="L24" s="43">
        <f>SUM(I24:K24)</f>
        <v>3325</v>
      </c>
      <c r="M24" s="23">
        <f>I24*12%</f>
        <v>315</v>
      </c>
      <c r="N24" s="22">
        <f>I24*1.75%+J24*1.75%</f>
        <v>58.187500000000007</v>
      </c>
      <c r="O24" s="21">
        <f>L24-M24-N24</f>
        <v>2951.8125</v>
      </c>
      <c r="P24" s="3"/>
      <c r="Q24" s="20">
        <f>3293-L24</f>
        <v>-32</v>
      </c>
      <c r="R24" s="20"/>
    </row>
    <row r="25" spans="1:18" ht="15.75">
      <c r="A25" s="57">
        <v>12</v>
      </c>
      <c r="B25" s="3" t="s">
        <v>17</v>
      </c>
      <c r="C25" s="8" t="s">
        <v>61</v>
      </c>
      <c r="D25" s="24"/>
      <c r="E25" s="63">
        <v>0</v>
      </c>
      <c r="F25" s="64">
        <v>30</v>
      </c>
      <c r="G25" s="40"/>
      <c r="H25" s="45">
        <v>3800</v>
      </c>
      <c r="I25" s="24">
        <v>7500</v>
      </c>
      <c r="J25" s="24">
        <v>2000</v>
      </c>
      <c r="K25" s="24">
        <f>SUM(I25:J25)</f>
        <v>9500</v>
      </c>
      <c r="L25" s="42"/>
      <c r="M25" s="24"/>
      <c r="N25" s="22"/>
      <c r="O25" s="21"/>
      <c r="P25" s="3" t="s">
        <v>12</v>
      </c>
      <c r="R25" s="20"/>
    </row>
    <row r="26" spans="1:18" ht="15.75">
      <c r="A26" s="24"/>
      <c r="C26" s="25"/>
      <c r="D26" s="24"/>
      <c r="E26" s="63"/>
      <c r="F26" s="65"/>
      <c r="G26" s="40"/>
      <c r="H26" s="45"/>
      <c r="I26" s="23">
        <f>I25/F25*E25</f>
        <v>0</v>
      </c>
      <c r="J26" s="23">
        <f>J25/F25*E25</f>
        <v>0</v>
      </c>
      <c r="K26" s="24"/>
      <c r="L26" s="43">
        <f>SUM(I26:K26)</f>
        <v>0</v>
      </c>
      <c r="M26" s="23">
        <f>I26*12%</f>
        <v>0</v>
      </c>
      <c r="N26" s="22">
        <f>I26*1.75%+J26*1.75%</f>
        <v>0</v>
      </c>
      <c r="O26" s="21">
        <f>L26-M26-N26</f>
        <v>0</v>
      </c>
      <c r="P26" s="3"/>
      <c r="R26" s="20"/>
    </row>
    <row r="27" spans="1:18" ht="15.75">
      <c r="A27" s="45">
        <v>13</v>
      </c>
      <c r="B27" s="3" t="s">
        <v>18</v>
      </c>
      <c r="C27" s="8" t="s">
        <v>61</v>
      </c>
      <c r="D27" s="24"/>
      <c r="E27" s="63">
        <v>11</v>
      </c>
      <c r="F27" s="64">
        <v>30</v>
      </c>
      <c r="G27" s="40"/>
      <c r="H27" s="45">
        <v>3800</v>
      </c>
      <c r="I27" s="24">
        <v>7500</v>
      </c>
      <c r="J27" s="24">
        <v>2000</v>
      </c>
      <c r="K27" s="24">
        <f>SUM(I27:J27)</f>
        <v>9500</v>
      </c>
      <c r="L27" s="42"/>
      <c r="M27" s="24"/>
      <c r="N27" s="22"/>
      <c r="O27" s="21"/>
      <c r="P27" s="3"/>
      <c r="R27" s="20"/>
    </row>
    <row r="28" spans="1:18" ht="15.75">
      <c r="A28" s="24"/>
      <c r="B28" s="3"/>
      <c r="C28" s="25"/>
      <c r="D28" s="24"/>
      <c r="E28" s="63"/>
      <c r="F28" s="65"/>
      <c r="G28" s="40"/>
      <c r="H28" s="45"/>
      <c r="I28" s="23">
        <f>I27/F27*E27</f>
        <v>2750</v>
      </c>
      <c r="J28" s="23">
        <f>J27/F27*E27</f>
        <v>733.33333333333337</v>
      </c>
      <c r="K28" s="24"/>
      <c r="L28" s="43">
        <f>SUM(I28:K28)</f>
        <v>3483.3333333333335</v>
      </c>
      <c r="M28" s="23">
        <f>I28*12%</f>
        <v>330</v>
      </c>
      <c r="N28" s="22">
        <f>I28*1.75%+J28*1.75%</f>
        <v>60.958333333333343</v>
      </c>
      <c r="O28" s="21">
        <f>L28-M28-N28</f>
        <v>3092.375</v>
      </c>
      <c r="P28" s="3"/>
      <c r="Q28" s="20">
        <f>3547-L28</f>
        <v>63.666666666666515</v>
      </c>
      <c r="R28" s="20"/>
    </row>
    <row r="29" spans="1:18" ht="15.75">
      <c r="A29" s="45">
        <v>14</v>
      </c>
      <c r="B29" s="3" t="s">
        <v>19</v>
      </c>
      <c r="C29" s="8" t="s">
        <v>61</v>
      </c>
      <c r="D29" s="24"/>
      <c r="E29" s="63">
        <v>16</v>
      </c>
      <c r="F29" s="64">
        <v>30</v>
      </c>
      <c r="G29" s="40"/>
      <c r="H29" s="45">
        <v>6500</v>
      </c>
      <c r="I29" s="24">
        <v>7500</v>
      </c>
      <c r="J29" s="24">
        <v>2000</v>
      </c>
      <c r="K29" s="24">
        <f>SUM(I29:J29)</f>
        <v>9500</v>
      </c>
      <c r="L29" s="42"/>
      <c r="M29" s="24"/>
      <c r="N29" s="22"/>
      <c r="O29" s="21"/>
      <c r="P29" s="3"/>
      <c r="R29" s="20"/>
    </row>
    <row r="30" spans="1:18" ht="15.75">
      <c r="A30" s="24"/>
      <c r="C30" s="25"/>
      <c r="D30" s="24"/>
      <c r="E30" s="63"/>
      <c r="F30" s="65"/>
      <c r="G30" s="40"/>
      <c r="H30" s="45"/>
      <c r="I30" s="23">
        <f>I29/F29*E29</f>
        <v>4000</v>
      </c>
      <c r="J30" s="23">
        <f>J29/F29*E29</f>
        <v>1066.6666666666667</v>
      </c>
      <c r="K30" s="24"/>
      <c r="L30" s="43">
        <f>SUM(I30:K30)</f>
        <v>5066.666666666667</v>
      </c>
      <c r="M30" s="23">
        <f>I30*12%</f>
        <v>480</v>
      </c>
      <c r="N30" s="22">
        <f>I30*1.75%+J30*1.75%</f>
        <v>88.666666666666671</v>
      </c>
      <c r="O30" s="21">
        <f>L30-M30-N30</f>
        <v>4498</v>
      </c>
      <c r="P30" s="3"/>
      <c r="Q30" s="20">
        <f>5092-L30</f>
        <v>25.33333333333303</v>
      </c>
      <c r="R30" s="20"/>
    </row>
    <row r="31" spans="1:18" ht="15.75">
      <c r="A31" s="45">
        <v>15</v>
      </c>
      <c r="B31" s="3" t="s">
        <v>20</v>
      </c>
      <c r="C31" s="8" t="s">
        <v>61</v>
      </c>
      <c r="D31" s="24"/>
      <c r="E31" s="63">
        <v>11.5</v>
      </c>
      <c r="F31" s="64">
        <v>30</v>
      </c>
      <c r="G31" s="40"/>
      <c r="H31" s="45">
        <v>3800</v>
      </c>
      <c r="I31" s="24">
        <v>7500</v>
      </c>
      <c r="J31" s="24">
        <v>2000</v>
      </c>
      <c r="K31" s="24">
        <f>SUM(I31:J31)</f>
        <v>9500</v>
      </c>
      <c r="L31" s="42"/>
      <c r="M31" s="24"/>
      <c r="N31" s="22"/>
      <c r="O31" s="21"/>
      <c r="P31" s="3"/>
      <c r="R31" s="20"/>
    </row>
    <row r="32" spans="1:18" ht="15.75">
      <c r="A32" s="24"/>
      <c r="C32" s="25"/>
      <c r="D32" s="24"/>
      <c r="E32" s="63"/>
      <c r="F32" s="65"/>
      <c r="G32" s="40"/>
      <c r="H32" s="45"/>
      <c r="I32" s="23">
        <f>I31/F31*E31</f>
        <v>2875</v>
      </c>
      <c r="J32" s="23">
        <f>J31/F31*E31</f>
        <v>766.66666666666674</v>
      </c>
      <c r="K32" s="24"/>
      <c r="L32" s="43">
        <f>SUM(I32:K32)</f>
        <v>3641.666666666667</v>
      </c>
      <c r="M32" s="23">
        <f>I32*12%</f>
        <v>345</v>
      </c>
      <c r="N32" s="22">
        <f>I32*1.75%+J32*1.75%</f>
        <v>63.729166666666679</v>
      </c>
      <c r="O32" s="21">
        <f>L32-M32-N32</f>
        <v>3232.9375000000005</v>
      </c>
      <c r="P32" s="3"/>
      <c r="Q32" s="20">
        <f>3610-L32</f>
        <v>-31.66666666666697</v>
      </c>
      <c r="R32" s="20"/>
    </row>
    <row r="33" spans="1:18" ht="15.75">
      <c r="A33" s="45">
        <v>16</v>
      </c>
      <c r="B33" s="3" t="s">
        <v>21</v>
      </c>
      <c r="C33" s="8" t="s">
        <v>61</v>
      </c>
      <c r="D33" s="24"/>
      <c r="E33" s="63">
        <v>11</v>
      </c>
      <c r="F33" s="64">
        <v>30</v>
      </c>
      <c r="G33" s="40"/>
      <c r="H33" s="45">
        <v>3800</v>
      </c>
      <c r="I33" s="24">
        <v>7500</v>
      </c>
      <c r="J33" s="24">
        <v>2000</v>
      </c>
      <c r="K33" s="24">
        <f>SUM(I33:J33)</f>
        <v>9500</v>
      </c>
      <c r="L33" s="42"/>
      <c r="M33" s="24"/>
      <c r="N33" s="22"/>
      <c r="O33" s="21"/>
      <c r="P33" s="3"/>
      <c r="R33" s="20"/>
    </row>
    <row r="34" spans="1:18" ht="15.75">
      <c r="A34" s="24"/>
      <c r="C34" s="30"/>
      <c r="D34" s="24"/>
      <c r="E34" s="63"/>
      <c r="F34" s="65"/>
      <c r="G34" s="40"/>
      <c r="H34" s="45"/>
      <c r="I34" s="23">
        <f>I33/F33*E33</f>
        <v>2750</v>
      </c>
      <c r="J34" s="23">
        <f>J33/F33*E33</f>
        <v>733.33333333333337</v>
      </c>
      <c r="K34" s="24"/>
      <c r="L34" s="43">
        <f>SUM(I34:K34)</f>
        <v>3483.3333333333335</v>
      </c>
      <c r="M34" s="23">
        <f>I34*12%</f>
        <v>330</v>
      </c>
      <c r="N34" s="22">
        <f>I34*1.75%+J34*1.75%</f>
        <v>60.958333333333343</v>
      </c>
      <c r="O34" s="21">
        <f>L34-M34-N34</f>
        <v>3092.375</v>
      </c>
      <c r="P34" s="3"/>
      <c r="Q34" s="20">
        <f>3420-L34</f>
        <v>-63.333333333333485</v>
      </c>
      <c r="R34" s="20"/>
    </row>
    <row r="35" spans="1:18" ht="15.75">
      <c r="A35" s="45">
        <v>17</v>
      </c>
      <c r="B35" s="5" t="s">
        <v>24</v>
      </c>
      <c r="C35" s="28" t="s">
        <v>61</v>
      </c>
      <c r="D35" s="25"/>
      <c r="E35" s="63">
        <v>4</v>
      </c>
      <c r="F35" s="64">
        <v>30</v>
      </c>
      <c r="G35" s="40"/>
      <c r="H35" s="42">
        <v>3800</v>
      </c>
      <c r="I35" s="24">
        <v>7500</v>
      </c>
      <c r="J35" s="24">
        <v>2000</v>
      </c>
      <c r="K35" s="24">
        <f>SUM(I35:J35)</f>
        <v>9500</v>
      </c>
      <c r="L35" s="42"/>
      <c r="M35" s="24"/>
      <c r="N35" s="22"/>
      <c r="O35" s="29"/>
      <c r="P35" s="3"/>
      <c r="R35" s="20"/>
    </row>
    <row r="36" spans="1:18" ht="15.75">
      <c r="A36" s="4"/>
      <c r="D36" s="3"/>
      <c r="E36" s="63"/>
      <c r="F36" s="65"/>
      <c r="G36" s="40"/>
      <c r="H36" s="46"/>
      <c r="I36" s="23">
        <f>I35/F35*E35</f>
        <v>1000</v>
      </c>
      <c r="J36" s="23">
        <f>J35/F35*E35</f>
        <v>266.66666666666669</v>
      </c>
      <c r="K36" s="24"/>
      <c r="L36" s="43">
        <f>SUM(I36:K36)</f>
        <v>1266.6666666666667</v>
      </c>
      <c r="M36" s="23">
        <f>I36*12%</f>
        <v>120</v>
      </c>
      <c r="N36" s="22">
        <f>I36*1.75%+J36*1.75%</f>
        <v>22.166666666666668</v>
      </c>
      <c r="O36" s="21">
        <f>L36-M36-N36</f>
        <v>1124.5</v>
      </c>
      <c r="P36" s="3"/>
      <c r="Q36" s="20">
        <f>1267-L36</f>
        <v>0.33333333333325754</v>
      </c>
      <c r="R36" s="20"/>
    </row>
    <row r="37" spans="1:18" ht="15.75">
      <c r="A37" s="58">
        <v>18</v>
      </c>
      <c r="B37" s="3" t="s">
        <v>25</v>
      </c>
      <c r="C37" s="28" t="s">
        <v>61</v>
      </c>
      <c r="D37" s="3"/>
      <c r="E37" s="63">
        <v>19.5</v>
      </c>
      <c r="F37" s="64">
        <v>30</v>
      </c>
      <c r="G37" s="40"/>
      <c r="H37" s="46">
        <v>7150</v>
      </c>
      <c r="I37" s="24">
        <v>8000</v>
      </c>
      <c r="J37" s="24">
        <v>2000</v>
      </c>
      <c r="K37" s="24">
        <f>SUM(I37:J37)</f>
        <v>10000</v>
      </c>
      <c r="L37" s="42"/>
      <c r="M37" s="24"/>
      <c r="N37" s="22"/>
      <c r="P37" s="3"/>
      <c r="R37" s="20"/>
    </row>
    <row r="38" spans="1:18" ht="15.75">
      <c r="A38" s="4"/>
      <c r="D38" s="3"/>
      <c r="E38" s="63"/>
      <c r="F38" s="65"/>
      <c r="G38" s="40"/>
      <c r="H38" s="46"/>
      <c r="I38" s="23">
        <f>I37/F37*E37</f>
        <v>5200</v>
      </c>
      <c r="J38" s="23">
        <f>J37/F37*E37</f>
        <v>1300</v>
      </c>
      <c r="K38" s="24"/>
      <c r="L38" s="43">
        <f>SUM(I38:K38)</f>
        <v>6500</v>
      </c>
      <c r="M38" s="23">
        <f>I38*12%</f>
        <v>624</v>
      </c>
      <c r="N38" s="22">
        <f>I38*1.75%+J38*1.75%</f>
        <v>113.75000000000001</v>
      </c>
      <c r="O38" s="21">
        <f>L38-M38-N38</f>
        <v>5762.25</v>
      </c>
      <c r="P38" s="3"/>
      <c r="Q38" s="20">
        <f>6554-L38</f>
        <v>54</v>
      </c>
      <c r="R38" s="20"/>
    </row>
    <row r="39" spans="1:18" ht="15.75">
      <c r="A39" s="58">
        <v>19</v>
      </c>
      <c r="B39" s="3" t="s">
        <v>26</v>
      </c>
      <c r="C39" s="28" t="s">
        <v>61</v>
      </c>
      <c r="D39" s="3"/>
      <c r="E39" s="63">
        <v>12.5</v>
      </c>
      <c r="F39" s="64">
        <v>30</v>
      </c>
      <c r="G39" s="40"/>
      <c r="H39" s="46">
        <v>4400</v>
      </c>
      <c r="I39" s="24">
        <v>7500</v>
      </c>
      <c r="J39" s="24">
        <v>2000</v>
      </c>
      <c r="K39" s="24">
        <f>SUM(I39:J39)</f>
        <v>9500</v>
      </c>
      <c r="L39" s="42"/>
      <c r="M39" s="24"/>
      <c r="N39" s="22"/>
      <c r="P39" s="3"/>
      <c r="R39" s="20"/>
    </row>
    <row r="40" spans="1:18" ht="15.75">
      <c r="A40" s="4"/>
      <c r="D40" s="3"/>
      <c r="E40" s="63"/>
      <c r="F40" s="65"/>
      <c r="G40" s="40"/>
      <c r="H40" s="46"/>
      <c r="I40" s="23">
        <f>I39/F39*E39</f>
        <v>3125</v>
      </c>
      <c r="J40" s="23">
        <f>J39/F39*E39</f>
        <v>833.33333333333337</v>
      </c>
      <c r="K40" s="24"/>
      <c r="L40" s="43">
        <f>SUM(I40:K40)</f>
        <v>3958.3333333333335</v>
      </c>
      <c r="M40" s="23">
        <f>I40*12%</f>
        <v>375</v>
      </c>
      <c r="N40" s="22">
        <f>I40*1.75%+J40*1.75%</f>
        <v>69.270833333333343</v>
      </c>
      <c r="O40" s="21">
        <f>L40-M40-N40</f>
        <v>3514.0625</v>
      </c>
      <c r="P40" s="3"/>
      <c r="Q40" s="20">
        <f>3960-L40</f>
        <v>1.6666666666665151</v>
      </c>
      <c r="R40" s="20"/>
    </row>
    <row r="41" spans="1:18" ht="15.75">
      <c r="A41" s="58">
        <v>20</v>
      </c>
      <c r="B41" s="3" t="s">
        <v>27</v>
      </c>
      <c r="C41" s="28" t="s">
        <v>61</v>
      </c>
      <c r="D41" s="3"/>
      <c r="E41" s="63">
        <v>12</v>
      </c>
      <c r="F41" s="64">
        <v>30</v>
      </c>
      <c r="G41" s="40"/>
      <c r="H41" s="46">
        <v>3800</v>
      </c>
      <c r="I41" s="24">
        <v>7500</v>
      </c>
      <c r="J41" s="24">
        <v>2000</v>
      </c>
      <c r="K41" s="24">
        <f>SUM(I41:J41)</f>
        <v>9500</v>
      </c>
      <c r="L41" s="42"/>
      <c r="M41" s="24"/>
      <c r="N41" s="22"/>
      <c r="P41" s="3"/>
      <c r="R41" s="20"/>
    </row>
    <row r="42" spans="1:18" ht="15.75">
      <c r="A42" s="4"/>
      <c r="D42" s="3"/>
      <c r="E42" s="63"/>
      <c r="F42" s="65"/>
      <c r="G42" s="40"/>
      <c r="H42" s="46"/>
      <c r="I42" s="23">
        <f>I41/F41*E41</f>
        <v>3000</v>
      </c>
      <c r="J42" s="23">
        <f>J41/F41*E41</f>
        <v>800</v>
      </c>
      <c r="K42" s="24"/>
      <c r="L42" s="43">
        <f>SUM(I42:K42)</f>
        <v>3800</v>
      </c>
      <c r="M42" s="23">
        <f>I42*12%</f>
        <v>360</v>
      </c>
      <c r="N42" s="22">
        <f>I42*1.75%+J42*1.75%</f>
        <v>66.500000000000014</v>
      </c>
      <c r="O42" s="21">
        <f>L42-M42-N42</f>
        <v>3373.5</v>
      </c>
      <c r="P42" s="3"/>
      <c r="Q42" s="20">
        <f>3780-L42</f>
        <v>-20</v>
      </c>
      <c r="R42" s="20"/>
    </row>
    <row r="43" spans="1:18" ht="15.75">
      <c r="A43" s="58">
        <v>21</v>
      </c>
      <c r="B43" s="3" t="s">
        <v>28</v>
      </c>
      <c r="C43" s="28" t="s">
        <v>61</v>
      </c>
      <c r="D43" s="3"/>
      <c r="E43" s="63">
        <v>14.5</v>
      </c>
      <c r="F43" s="64">
        <v>30</v>
      </c>
      <c r="G43" s="40"/>
      <c r="H43" s="46">
        <v>6500</v>
      </c>
      <c r="I43" s="24">
        <v>8000</v>
      </c>
      <c r="J43" s="24">
        <v>2000</v>
      </c>
      <c r="K43" s="24">
        <f>SUM(I43:J43)</f>
        <v>10000</v>
      </c>
      <c r="L43" s="42"/>
      <c r="M43" s="24"/>
      <c r="N43" s="22"/>
      <c r="P43" s="3"/>
      <c r="R43" s="20"/>
    </row>
    <row r="44" spans="1:18" ht="15.75">
      <c r="A44" s="4"/>
      <c r="D44" s="3"/>
      <c r="E44" s="63"/>
      <c r="F44" s="65"/>
      <c r="G44" s="40"/>
      <c r="H44" s="46"/>
      <c r="I44" s="23">
        <f>I43/F43*E43</f>
        <v>3866.666666666667</v>
      </c>
      <c r="J44" s="23">
        <f>J43/F43*E43</f>
        <v>966.66666666666674</v>
      </c>
      <c r="K44" s="24"/>
      <c r="L44" s="43">
        <f>SUM(I44:K44)</f>
        <v>4833.3333333333339</v>
      </c>
      <c r="M44" s="23">
        <f>I44*12%</f>
        <v>464</v>
      </c>
      <c r="N44" s="22">
        <f>I44*1.75%+J44*1.75%</f>
        <v>84.583333333333343</v>
      </c>
      <c r="O44" s="21">
        <f>L44-M44-N44</f>
        <v>4284.7500000000009</v>
      </c>
      <c r="P44" s="3"/>
      <c r="Q44" s="20">
        <f>4767-L44</f>
        <v>-66.33333333333394</v>
      </c>
      <c r="R44" s="20"/>
    </row>
    <row r="45" spans="1:18" ht="15.75">
      <c r="A45" s="58">
        <v>22</v>
      </c>
      <c r="B45" s="3" t="s">
        <v>29</v>
      </c>
      <c r="C45" s="28" t="s">
        <v>61</v>
      </c>
      <c r="D45" s="3"/>
      <c r="E45" s="63">
        <v>19</v>
      </c>
      <c r="F45" s="64">
        <v>30</v>
      </c>
      <c r="G45" s="40"/>
      <c r="H45" s="46">
        <v>6500</v>
      </c>
      <c r="I45" s="24">
        <v>8000</v>
      </c>
      <c r="J45" s="24">
        <v>2000</v>
      </c>
      <c r="K45" s="24">
        <f>SUM(I45:J45)</f>
        <v>10000</v>
      </c>
      <c r="L45" s="42"/>
      <c r="M45" s="24"/>
      <c r="N45" s="22"/>
      <c r="P45" s="3"/>
      <c r="R45" s="20"/>
    </row>
    <row r="46" spans="1:18" ht="15.75">
      <c r="A46" s="4"/>
      <c r="D46" s="3"/>
      <c r="E46" s="63"/>
      <c r="F46" s="65"/>
      <c r="G46" s="40"/>
      <c r="H46" s="46"/>
      <c r="I46" s="23">
        <f>I45/F45*E45</f>
        <v>5066.666666666667</v>
      </c>
      <c r="J46" s="23">
        <f>J45/F45*E45</f>
        <v>1266.6666666666667</v>
      </c>
      <c r="K46" s="24"/>
      <c r="L46" s="43">
        <f>SUM(I46:K46)</f>
        <v>6333.3333333333339</v>
      </c>
      <c r="M46" s="23">
        <f>I46*12%</f>
        <v>608</v>
      </c>
      <c r="N46" s="22">
        <f>I46*1.75%+J46*1.75%</f>
        <v>110.83333333333336</v>
      </c>
      <c r="O46" s="21">
        <f>L46-M46-N46</f>
        <v>5614.5000000000009</v>
      </c>
      <c r="P46" s="3"/>
      <c r="Q46" s="20">
        <f>6283-L46</f>
        <v>-50.33333333333394</v>
      </c>
      <c r="R46" s="20"/>
    </row>
    <row r="47" spans="1:18" ht="15.75">
      <c r="A47" s="58">
        <v>23</v>
      </c>
      <c r="B47" s="5" t="s">
        <v>30</v>
      </c>
      <c r="C47" s="28" t="s">
        <v>61</v>
      </c>
      <c r="D47" s="3"/>
      <c r="E47" s="63">
        <v>12</v>
      </c>
      <c r="F47" s="64">
        <v>30</v>
      </c>
      <c r="G47" s="40"/>
      <c r="H47" s="46">
        <v>3800</v>
      </c>
      <c r="I47" s="24">
        <v>7500</v>
      </c>
      <c r="J47" s="24">
        <v>2000</v>
      </c>
      <c r="K47" s="24">
        <f>SUM(I47:J47)</f>
        <v>9500</v>
      </c>
      <c r="L47" s="42"/>
      <c r="M47" s="24"/>
      <c r="N47" s="22"/>
      <c r="P47" s="3"/>
      <c r="R47" s="20"/>
    </row>
    <row r="48" spans="1:18" ht="15.75">
      <c r="A48" s="27"/>
      <c r="D48" s="3"/>
      <c r="E48" s="71"/>
      <c r="F48" s="65"/>
      <c r="G48" s="40"/>
      <c r="H48" s="46"/>
      <c r="I48" s="26">
        <f>I47/F47*E47</f>
        <v>3000</v>
      </c>
      <c r="J48" s="23">
        <f>J47/F47*E47</f>
        <v>800</v>
      </c>
      <c r="K48" s="24"/>
      <c r="L48" s="43">
        <f>SUM(I48:K48)</f>
        <v>3800</v>
      </c>
      <c r="M48" s="23">
        <f>I48*12%</f>
        <v>360</v>
      </c>
      <c r="N48" s="22">
        <f>I48*1.75%+J48*1.75%</f>
        <v>66.500000000000014</v>
      </c>
      <c r="O48" s="21">
        <f>L48-M48-N48</f>
        <v>3373.5</v>
      </c>
      <c r="P48" s="3"/>
      <c r="Q48" s="20">
        <f>3800-L48</f>
        <v>0</v>
      </c>
      <c r="R48" s="20"/>
    </row>
    <row r="49" spans="1:19" ht="15.75">
      <c r="A49" s="58">
        <v>24</v>
      </c>
      <c r="B49" s="5" t="s">
        <v>31</v>
      </c>
      <c r="C49" s="8" t="s">
        <v>61</v>
      </c>
      <c r="D49" s="3"/>
      <c r="E49" s="63">
        <v>11</v>
      </c>
      <c r="F49" s="64">
        <v>30</v>
      </c>
      <c r="G49" s="40"/>
      <c r="H49" s="46">
        <v>3800</v>
      </c>
      <c r="I49" s="24">
        <v>7500</v>
      </c>
      <c r="J49" s="24">
        <v>2000</v>
      </c>
      <c r="K49" s="24">
        <f>SUM(I49:J49)</f>
        <v>9500</v>
      </c>
      <c r="L49" s="42"/>
      <c r="M49" s="24"/>
      <c r="N49" s="22"/>
      <c r="P49" s="3"/>
      <c r="R49" s="20"/>
    </row>
    <row r="50" spans="1:19" ht="15.75">
      <c r="A50" s="4"/>
      <c r="B50" s="3"/>
      <c r="C50" s="25"/>
      <c r="D50" s="3"/>
      <c r="E50" s="63"/>
      <c r="F50" s="65"/>
      <c r="G50" s="40"/>
      <c r="H50" s="46"/>
      <c r="I50" s="23">
        <f>I49/F49*E49</f>
        <v>2750</v>
      </c>
      <c r="J50" s="23">
        <f>J49/F49*E49</f>
        <v>733.33333333333337</v>
      </c>
      <c r="K50" s="24"/>
      <c r="L50" s="43">
        <f>SUM(I50:K50)</f>
        <v>3483.3333333333335</v>
      </c>
      <c r="M50" s="23">
        <f>I50*12%</f>
        <v>330</v>
      </c>
      <c r="N50" s="22">
        <f>I50*1.75%+J50*1.75%</f>
        <v>60.958333333333343</v>
      </c>
      <c r="O50" s="21">
        <f>L50-M50-N50</f>
        <v>3092.375</v>
      </c>
      <c r="P50" s="3"/>
      <c r="Q50" s="20">
        <f>3420-L50</f>
        <v>-63.333333333333485</v>
      </c>
      <c r="R50" s="20"/>
    </row>
    <row r="51" spans="1:19" ht="15.75">
      <c r="A51" s="58">
        <v>25</v>
      </c>
      <c r="B51" s="5" t="s">
        <v>32</v>
      </c>
      <c r="C51" s="8" t="s">
        <v>61</v>
      </c>
      <c r="D51" s="3"/>
      <c r="E51" s="70">
        <v>11</v>
      </c>
      <c r="F51" s="64">
        <v>30</v>
      </c>
      <c r="G51" s="40"/>
      <c r="H51" s="46">
        <v>3800</v>
      </c>
      <c r="I51" s="24">
        <v>7500</v>
      </c>
      <c r="J51" s="24">
        <v>2000</v>
      </c>
      <c r="K51" s="24">
        <f>SUM(I51:J51)</f>
        <v>9500</v>
      </c>
      <c r="L51" s="42"/>
      <c r="M51" s="24"/>
      <c r="N51" s="22"/>
      <c r="O51" s="21"/>
      <c r="P51" s="3"/>
      <c r="R51" s="20"/>
    </row>
    <row r="52" spans="1:19" ht="15.75">
      <c r="A52" s="3"/>
      <c r="B52" s="3"/>
      <c r="C52" s="25"/>
      <c r="D52" s="3"/>
      <c r="E52" s="70"/>
      <c r="F52" s="65"/>
      <c r="G52" s="40"/>
      <c r="H52" s="46"/>
      <c r="I52" s="23">
        <f>I51/F51*E51</f>
        <v>2750</v>
      </c>
      <c r="J52" s="23">
        <f>J51/F51*E51</f>
        <v>733.33333333333337</v>
      </c>
      <c r="K52" s="24"/>
      <c r="L52" s="43">
        <f>SUM(I52:K52)</f>
        <v>3483.3333333333335</v>
      </c>
      <c r="M52" s="23">
        <f>I52*12%</f>
        <v>330</v>
      </c>
      <c r="N52" s="22">
        <f>I52*1.75%+J52*1.75%</f>
        <v>60.958333333333343</v>
      </c>
      <c r="O52" s="21">
        <f>L52-M52-N52</f>
        <v>3092.375</v>
      </c>
      <c r="P52" s="3"/>
      <c r="Q52" s="20">
        <f>3420-L52</f>
        <v>-63.333333333333485</v>
      </c>
      <c r="R52" s="20"/>
    </row>
    <row r="53" spans="1:19" ht="15" customHeight="1">
      <c r="A53" s="60" t="s">
        <v>89</v>
      </c>
      <c r="B53" s="61"/>
      <c r="C53" s="61"/>
      <c r="D53" s="61"/>
      <c r="E53" s="61"/>
      <c r="F53" s="61"/>
      <c r="G53" s="61"/>
      <c r="H53" s="61"/>
      <c r="I53" s="61"/>
      <c r="J53" s="62"/>
      <c r="K53" s="9">
        <f>SUM(K5:K52)</f>
        <v>230000</v>
      </c>
      <c r="L53" s="52">
        <f>SUM(L5:L52)</f>
        <v>97158.333333333299</v>
      </c>
      <c r="M53" s="53">
        <f>SUM(M5:M52)</f>
        <v>9283</v>
      </c>
      <c r="N53" s="53">
        <f>SUM(N5:N52)</f>
        <v>1700.270833333333</v>
      </c>
      <c r="O53" s="53">
        <f>SUM(O5:O52)</f>
        <v>86175.0625</v>
      </c>
      <c r="P53" s="19"/>
      <c r="Q53" s="19"/>
      <c r="R53" s="19"/>
      <c r="S53" s="19"/>
    </row>
    <row r="54" spans="1:19" ht="15" customHeight="1">
      <c r="F54" s="54"/>
    </row>
  </sheetData>
  <mergeCells count="51">
    <mergeCell ref="E31:E32"/>
    <mergeCell ref="F31:F32"/>
    <mergeCell ref="E41:E42"/>
    <mergeCell ref="F41:F42"/>
    <mergeCell ref="F29:F30"/>
    <mergeCell ref="E35:E36"/>
    <mergeCell ref="F35:F36"/>
    <mergeCell ref="E37:E38"/>
    <mergeCell ref="F37:F38"/>
    <mergeCell ref="E51:E52"/>
    <mergeCell ref="E49:E50"/>
    <mergeCell ref="F49:F50"/>
    <mergeCell ref="F51:F52"/>
    <mergeCell ref="E43:E44"/>
    <mergeCell ref="F43:F44"/>
    <mergeCell ref="E45:E46"/>
    <mergeCell ref="F45:F46"/>
    <mergeCell ref="F47:F48"/>
    <mergeCell ref="E47:E48"/>
    <mergeCell ref="E25:E26"/>
    <mergeCell ref="F25:F26"/>
    <mergeCell ref="A1:P2"/>
    <mergeCell ref="A3:P3"/>
    <mergeCell ref="E39:E40"/>
    <mergeCell ref="F39:F40"/>
    <mergeCell ref="F15:F16"/>
    <mergeCell ref="E21:E22"/>
    <mergeCell ref="F21:F22"/>
    <mergeCell ref="E23:E24"/>
    <mergeCell ref="F23:F24"/>
    <mergeCell ref="E27:E28"/>
    <mergeCell ref="F27:F28"/>
    <mergeCell ref="E29:E30"/>
    <mergeCell ref="E33:E34"/>
    <mergeCell ref="F33:F34"/>
    <mergeCell ref="A53:J53"/>
    <mergeCell ref="E5:E6"/>
    <mergeCell ref="F5:F6"/>
    <mergeCell ref="E7:E8"/>
    <mergeCell ref="F7:F8"/>
    <mergeCell ref="E9:E10"/>
    <mergeCell ref="F9:F10"/>
    <mergeCell ref="E17:E18"/>
    <mergeCell ref="F17:F18"/>
    <mergeCell ref="E19:E20"/>
    <mergeCell ref="F19:F20"/>
    <mergeCell ref="E11:E12"/>
    <mergeCell ref="F11:F12"/>
    <mergeCell ref="E13:E14"/>
    <mergeCell ref="F13:F14"/>
    <mergeCell ref="E15:E16"/>
  </mergeCells>
  <pageMargins left="0.25" right="0.16" top="0.37" bottom="0.27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9"/>
  <sheetViews>
    <sheetView topLeftCell="A4" workbookViewId="0">
      <selection activeCell="B5" sqref="B5"/>
    </sheetView>
  </sheetViews>
  <sheetFormatPr defaultRowHeight="15"/>
  <cols>
    <col min="2" max="2" width="26.42578125" customWidth="1"/>
    <col min="3" max="3" width="19.5703125" customWidth="1"/>
    <col min="4" max="4" width="4" customWidth="1"/>
    <col min="5" max="5" width="7.28515625" customWidth="1"/>
    <col min="6" max="6" width="8.28515625" hidden="1" customWidth="1"/>
    <col min="7" max="7" width="0.28515625" customWidth="1"/>
    <col min="8" max="8" width="8.85546875" style="48" customWidth="1"/>
    <col min="9" max="9" width="9.140625" style="59"/>
    <col min="10" max="11" width="9.140625" style="48"/>
    <col min="12" max="12" width="9.140625" style="59"/>
    <col min="16" max="16" width="18.42578125" customWidth="1"/>
  </cols>
  <sheetData>
    <row r="1" spans="1:18">
      <c r="A1" s="66" t="s">
        <v>90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8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8" ht="18.75">
      <c r="A3" s="73" t="s">
        <v>34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39"/>
      <c r="N3" s="39"/>
      <c r="O3" s="39"/>
      <c r="P3" s="39"/>
    </row>
    <row r="4" spans="1:18" ht="94.5">
      <c r="A4" s="33" t="s">
        <v>1</v>
      </c>
      <c r="B4" s="33" t="s">
        <v>2</v>
      </c>
      <c r="C4" s="33" t="s">
        <v>3</v>
      </c>
      <c r="D4" s="33" t="s">
        <v>72</v>
      </c>
      <c r="E4" s="33" t="s">
        <v>4</v>
      </c>
      <c r="F4" s="33" t="s">
        <v>71</v>
      </c>
      <c r="G4" s="33" t="s">
        <v>70</v>
      </c>
      <c r="H4" s="33" t="s">
        <v>85</v>
      </c>
      <c r="I4" s="41" t="s">
        <v>69</v>
      </c>
      <c r="J4" s="33" t="s">
        <v>68</v>
      </c>
      <c r="K4" s="33" t="s">
        <v>33</v>
      </c>
      <c r="L4" s="41" t="s">
        <v>67</v>
      </c>
      <c r="M4" s="33" t="s">
        <v>66</v>
      </c>
      <c r="N4" s="33" t="s">
        <v>65</v>
      </c>
      <c r="O4" s="34" t="s">
        <v>64</v>
      </c>
      <c r="P4" s="33" t="s">
        <v>63</v>
      </c>
    </row>
    <row r="5" spans="1:18" ht="15.75">
      <c r="A5" s="24">
        <v>1</v>
      </c>
      <c r="B5" s="12" t="s">
        <v>84</v>
      </c>
      <c r="C5" s="2" t="s">
        <v>83</v>
      </c>
      <c r="D5" s="24"/>
      <c r="E5" s="63">
        <v>30</v>
      </c>
      <c r="F5" s="64">
        <v>30</v>
      </c>
      <c r="G5" s="24"/>
      <c r="H5" s="40">
        <v>25000</v>
      </c>
      <c r="I5" s="45">
        <v>25000</v>
      </c>
      <c r="J5" s="40">
        <v>0</v>
      </c>
      <c r="K5" s="40">
        <f>SUM(I5:J5)</f>
        <v>25000</v>
      </c>
      <c r="L5" s="42"/>
      <c r="M5" s="24"/>
      <c r="N5" s="38"/>
      <c r="O5" s="21"/>
      <c r="P5" s="3"/>
      <c r="R5" s="20"/>
    </row>
    <row r="6" spans="1:18" ht="15.75">
      <c r="A6" s="24"/>
      <c r="B6" s="25"/>
      <c r="C6" s="25"/>
      <c r="D6" s="24"/>
      <c r="E6" s="63"/>
      <c r="F6" s="65"/>
      <c r="G6" s="24"/>
      <c r="H6" s="40"/>
      <c r="I6" s="45">
        <f>I5/F5*E5</f>
        <v>25000</v>
      </c>
      <c r="J6" s="40">
        <f>J5/F5*E5</f>
        <v>0</v>
      </c>
      <c r="K6" s="40"/>
      <c r="L6" s="43">
        <f>SUM(I6:K6)</f>
        <v>25000</v>
      </c>
      <c r="M6" s="24"/>
      <c r="N6" s="22"/>
      <c r="O6" s="21">
        <f>L6-M6-N6</f>
        <v>25000</v>
      </c>
      <c r="P6" s="3"/>
      <c r="Q6">
        <v>0</v>
      </c>
      <c r="R6" s="20"/>
    </row>
    <row r="7" spans="1:18" ht="20.25" customHeight="1">
      <c r="A7" s="17">
        <v>2</v>
      </c>
      <c r="B7" s="37" t="s">
        <v>82</v>
      </c>
      <c r="C7" s="36" t="s">
        <v>81</v>
      </c>
      <c r="D7" s="24"/>
      <c r="E7" s="63">
        <v>30</v>
      </c>
      <c r="F7" s="64">
        <v>30</v>
      </c>
      <c r="G7" s="24"/>
      <c r="H7" s="40">
        <v>22000</v>
      </c>
      <c r="I7" s="45">
        <v>22000</v>
      </c>
      <c r="J7" s="40">
        <v>0</v>
      </c>
      <c r="K7" s="40">
        <f>SUM(I7:J7)</f>
        <v>22000</v>
      </c>
      <c r="L7" s="42"/>
      <c r="M7" s="24"/>
      <c r="N7" s="22"/>
      <c r="O7" s="21"/>
      <c r="P7" s="3"/>
      <c r="R7" s="20"/>
    </row>
    <row r="8" spans="1:18" ht="15.75">
      <c r="A8" s="24"/>
      <c r="B8" s="25"/>
      <c r="C8" s="25"/>
      <c r="D8" s="24"/>
      <c r="E8" s="63"/>
      <c r="F8" s="65"/>
      <c r="G8" s="24"/>
      <c r="H8" s="40"/>
      <c r="I8" s="45">
        <f>I7/F7*E7</f>
        <v>22000</v>
      </c>
      <c r="J8" s="40">
        <f>J7/F7*E7</f>
        <v>0</v>
      </c>
      <c r="K8" s="40"/>
      <c r="L8" s="43">
        <f>SUM(I8:K8)</f>
        <v>22000</v>
      </c>
      <c r="M8" s="24"/>
      <c r="N8" s="22"/>
      <c r="O8" s="21">
        <f>L8-M8-N8</f>
        <v>22000</v>
      </c>
      <c r="P8" s="3"/>
      <c r="Q8">
        <v>0</v>
      </c>
      <c r="R8" s="20"/>
    </row>
    <row r="9" spans="1:18" ht="15" customHeight="1">
      <c r="A9" s="24">
        <v>3</v>
      </c>
      <c r="B9" s="12" t="s">
        <v>80</v>
      </c>
      <c r="C9" s="36" t="s">
        <v>79</v>
      </c>
      <c r="D9" s="24"/>
      <c r="E9" s="63">
        <v>30</v>
      </c>
      <c r="F9" s="64">
        <v>30</v>
      </c>
      <c r="G9" s="24"/>
      <c r="H9" s="40">
        <v>22000</v>
      </c>
      <c r="I9" s="45">
        <v>22000</v>
      </c>
      <c r="J9" s="40">
        <v>0</v>
      </c>
      <c r="K9" s="40">
        <f>SUM(I9:J9)</f>
        <v>22000</v>
      </c>
      <c r="L9" s="42"/>
      <c r="M9" s="24"/>
      <c r="N9" s="22"/>
      <c r="O9" s="21"/>
      <c r="P9" s="3"/>
      <c r="R9" s="20"/>
    </row>
    <row r="10" spans="1:18" ht="15.75">
      <c r="A10" s="24"/>
      <c r="B10" s="25"/>
      <c r="C10" s="25"/>
      <c r="D10" s="24"/>
      <c r="E10" s="63"/>
      <c r="F10" s="65"/>
      <c r="G10" s="24"/>
      <c r="H10" s="40"/>
      <c r="I10" s="45">
        <f>I9/F9*E9</f>
        <v>22000</v>
      </c>
      <c r="J10" s="40">
        <f>J9/F9*E9</f>
        <v>0</v>
      </c>
      <c r="K10" s="40"/>
      <c r="L10" s="43">
        <f>SUM(I10:K10)</f>
        <v>22000</v>
      </c>
      <c r="M10" s="24"/>
      <c r="N10" s="22"/>
      <c r="O10" s="21">
        <f>L10-M10-N10</f>
        <v>22000</v>
      </c>
      <c r="P10" s="3"/>
      <c r="Q10">
        <v>0</v>
      </c>
      <c r="R10" s="20"/>
    </row>
    <row r="11" spans="1:18" ht="15.75">
      <c r="A11" s="24">
        <v>4</v>
      </c>
      <c r="B11" s="12" t="s">
        <v>78</v>
      </c>
      <c r="C11" s="2" t="s">
        <v>77</v>
      </c>
      <c r="D11" s="24"/>
      <c r="E11" s="63">
        <v>30</v>
      </c>
      <c r="F11" s="64">
        <v>30</v>
      </c>
      <c r="G11" s="24"/>
      <c r="H11" s="40">
        <v>22000</v>
      </c>
      <c r="I11" s="45">
        <v>22000</v>
      </c>
      <c r="J11" s="40">
        <v>0</v>
      </c>
      <c r="K11" s="40">
        <f>SUM(I11:J11)</f>
        <v>22000</v>
      </c>
      <c r="L11" s="42"/>
      <c r="M11" s="24"/>
      <c r="N11" s="22"/>
      <c r="O11" s="21"/>
      <c r="P11" s="3"/>
      <c r="R11" s="20"/>
    </row>
    <row r="12" spans="1:18" ht="15.75">
      <c r="A12" s="24"/>
      <c r="B12" s="25"/>
      <c r="C12" s="25"/>
      <c r="D12" s="24"/>
      <c r="E12" s="63"/>
      <c r="F12" s="65"/>
      <c r="G12" s="24"/>
      <c r="H12" s="40"/>
      <c r="I12" s="45">
        <f>I11/F11*E11</f>
        <v>22000</v>
      </c>
      <c r="J12" s="40">
        <f>J11/F11*E11</f>
        <v>0</v>
      </c>
      <c r="K12" s="40"/>
      <c r="L12" s="43">
        <f>SUM(I12:K12)</f>
        <v>22000</v>
      </c>
      <c r="M12" s="24"/>
      <c r="N12" s="22"/>
      <c r="O12" s="21">
        <f>L12-M12-N12</f>
        <v>22000</v>
      </c>
      <c r="P12" s="3"/>
      <c r="Q12">
        <v>0</v>
      </c>
      <c r="R12" s="20"/>
    </row>
    <row r="13" spans="1:18" ht="15.75">
      <c r="A13" s="24">
        <v>6</v>
      </c>
      <c r="B13" s="12" t="s">
        <v>54</v>
      </c>
      <c r="C13" s="15" t="s">
        <v>62</v>
      </c>
      <c r="D13" s="24"/>
      <c r="E13" s="63">
        <v>26</v>
      </c>
      <c r="F13" s="64">
        <v>30</v>
      </c>
      <c r="G13" s="24"/>
      <c r="H13" s="40">
        <v>15000</v>
      </c>
      <c r="I13" s="45">
        <v>10000</v>
      </c>
      <c r="J13" s="40">
        <v>5000</v>
      </c>
      <c r="K13" s="40">
        <f>SUM(I13:J13)</f>
        <v>15000</v>
      </c>
      <c r="L13" s="42"/>
      <c r="M13" s="24"/>
      <c r="N13" s="22"/>
      <c r="O13" s="21"/>
      <c r="P13" s="3"/>
      <c r="R13" s="20"/>
    </row>
    <row r="14" spans="1:18" ht="15.75">
      <c r="A14" s="24"/>
      <c r="B14" s="25"/>
      <c r="C14" s="25"/>
      <c r="D14" s="24"/>
      <c r="E14" s="63"/>
      <c r="F14" s="65"/>
      <c r="G14" s="24"/>
      <c r="H14" s="40"/>
      <c r="I14" s="43">
        <f>I13/F13*E13</f>
        <v>8666.6666666666661</v>
      </c>
      <c r="J14" s="23">
        <f>J13/F13*E13</f>
        <v>4333.333333333333</v>
      </c>
      <c r="K14" s="40"/>
      <c r="L14" s="43">
        <f>SUM(I14:K14)</f>
        <v>13000</v>
      </c>
      <c r="M14" s="23">
        <f>I14*12%</f>
        <v>1040</v>
      </c>
      <c r="N14" s="22">
        <f>I14*1.75%+J14*1.75%</f>
        <v>227.5</v>
      </c>
      <c r="O14" s="21">
        <f>L14-M14-N14</f>
        <v>11732.5</v>
      </c>
      <c r="P14" s="3"/>
      <c r="Q14">
        <v>0</v>
      </c>
      <c r="R14" s="20"/>
    </row>
    <row r="15" spans="1:18" ht="15.75">
      <c r="A15" s="24">
        <v>7</v>
      </c>
      <c r="B15" s="12" t="s">
        <v>35</v>
      </c>
      <c r="C15" s="8" t="s">
        <v>76</v>
      </c>
      <c r="D15" s="24"/>
      <c r="E15" s="63">
        <v>30</v>
      </c>
      <c r="F15" s="64">
        <v>30</v>
      </c>
      <c r="G15" s="24"/>
      <c r="H15" s="40">
        <v>12650</v>
      </c>
      <c r="I15" s="45">
        <v>8500</v>
      </c>
      <c r="J15" s="40">
        <v>4150</v>
      </c>
      <c r="K15" s="40">
        <f>SUM(I15:J15)</f>
        <v>12650</v>
      </c>
      <c r="L15" s="42"/>
      <c r="M15" s="24"/>
      <c r="N15" s="22"/>
      <c r="O15" s="21"/>
      <c r="P15" s="3"/>
      <c r="R15" s="20"/>
    </row>
    <row r="16" spans="1:18" ht="15.75">
      <c r="A16" s="24"/>
      <c r="B16" s="25"/>
      <c r="C16" s="25"/>
      <c r="D16" s="24"/>
      <c r="E16" s="63"/>
      <c r="F16" s="65"/>
      <c r="G16" s="40"/>
      <c r="H16" s="40"/>
      <c r="I16" s="43">
        <f>I15/F15*E15</f>
        <v>8500</v>
      </c>
      <c r="J16" s="23">
        <f>J15/F15*E15</f>
        <v>4150</v>
      </c>
      <c r="K16" s="40"/>
      <c r="L16" s="43">
        <f>SUM(I16:K16)</f>
        <v>12650</v>
      </c>
      <c r="M16" s="23">
        <f>I16*12%</f>
        <v>1020</v>
      </c>
      <c r="N16" s="22">
        <f>I16*1.75%+J16*1.75%</f>
        <v>221.375</v>
      </c>
      <c r="O16" s="21">
        <f>L16-M16-N16</f>
        <v>11408.625</v>
      </c>
      <c r="P16" s="3"/>
      <c r="Q16">
        <v>0</v>
      </c>
      <c r="R16" s="20"/>
    </row>
    <row r="17" spans="1:18" ht="15.75">
      <c r="A17" s="24">
        <v>8</v>
      </c>
      <c r="B17" s="12" t="s">
        <v>47</v>
      </c>
      <c r="C17" s="8" t="s">
        <v>75</v>
      </c>
      <c r="D17" s="24"/>
      <c r="E17" s="63">
        <v>28.5</v>
      </c>
      <c r="F17" s="64">
        <v>30</v>
      </c>
      <c r="G17" s="40"/>
      <c r="H17" s="40">
        <v>11500</v>
      </c>
      <c r="I17" s="45">
        <v>8500</v>
      </c>
      <c r="J17" s="40">
        <v>3000</v>
      </c>
      <c r="K17" s="40">
        <f>SUM(I17:J17)</f>
        <v>11500</v>
      </c>
      <c r="L17" s="42"/>
      <c r="M17" s="24"/>
      <c r="N17" s="22"/>
      <c r="O17" s="21"/>
      <c r="P17" s="3"/>
      <c r="R17" s="20"/>
    </row>
    <row r="18" spans="1:18" ht="15.75">
      <c r="A18" s="24"/>
      <c r="B18" s="25"/>
      <c r="C18" s="25"/>
      <c r="D18" s="24"/>
      <c r="E18" s="63"/>
      <c r="F18" s="65"/>
      <c r="G18" s="40"/>
      <c r="H18" s="40"/>
      <c r="I18" s="43">
        <f>I17/F17*E17</f>
        <v>8074.9999999999991</v>
      </c>
      <c r="J18" s="23">
        <f>J17/F17*E17</f>
        <v>2850</v>
      </c>
      <c r="K18" s="40"/>
      <c r="L18" s="43">
        <f>SUM(I18:K18)</f>
        <v>10925</v>
      </c>
      <c r="M18" s="23">
        <f>I18*12%</f>
        <v>968.99999999999989</v>
      </c>
      <c r="N18" s="22">
        <f>I18*1.75%+J18*1.75%</f>
        <v>191.1875</v>
      </c>
      <c r="O18" s="21">
        <f>L18-M18-N18</f>
        <v>9764.8125</v>
      </c>
      <c r="P18" s="3"/>
      <c r="Q18">
        <v>0</v>
      </c>
      <c r="R18" s="20"/>
    </row>
    <row r="19" spans="1:18" ht="15.75">
      <c r="A19" s="24">
        <v>9</v>
      </c>
      <c r="B19" s="12" t="s">
        <v>37</v>
      </c>
      <c r="C19" s="8" t="s">
        <v>75</v>
      </c>
      <c r="D19" s="24"/>
      <c r="E19" s="63">
        <v>25</v>
      </c>
      <c r="F19" s="64">
        <v>30</v>
      </c>
      <c r="G19" s="40"/>
      <c r="H19" s="40">
        <v>8800</v>
      </c>
      <c r="I19" s="45">
        <v>8000</v>
      </c>
      <c r="J19" s="40">
        <v>2000</v>
      </c>
      <c r="K19" s="40">
        <f>SUM(I19:J19)</f>
        <v>10000</v>
      </c>
      <c r="L19" s="43"/>
      <c r="M19" s="24"/>
      <c r="N19" s="22"/>
      <c r="O19" s="21"/>
      <c r="P19" s="3"/>
      <c r="R19" s="20"/>
    </row>
    <row r="20" spans="1:18" ht="15.75">
      <c r="A20" s="24"/>
      <c r="B20" s="25"/>
      <c r="C20" s="25"/>
      <c r="D20" s="24"/>
      <c r="E20" s="63"/>
      <c r="F20" s="65"/>
      <c r="G20" s="40"/>
      <c r="H20" s="40"/>
      <c r="I20" s="43">
        <f>I19/F19*E19</f>
        <v>6666.666666666667</v>
      </c>
      <c r="J20" s="23">
        <f>J19/F19*E19</f>
        <v>1666.6666666666667</v>
      </c>
      <c r="K20" s="40"/>
      <c r="L20" s="43">
        <f>SUM(I20:K20)</f>
        <v>8333.3333333333339</v>
      </c>
      <c r="M20" s="23">
        <f>I20*12%</f>
        <v>800</v>
      </c>
      <c r="N20" s="22">
        <f>I20*1.75%+J20*1.75%</f>
        <v>145.83333333333337</v>
      </c>
      <c r="O20" s="21">
        <f>L20-M20-N20</f>
        <v>7387.5000000000009</v>
      </c>
      <c r="P20" s="3"/>
      <c r="Q20" s="20">
        <f>8360-L20</f>
        <v>26.66666666666606</v>
      </c>
      <c r="R20" s="20"/>
    </row>
    <row r="21" spans="1:18" ht="15.75">
      <c r="A21" s="24">
        <v>10</v>
      </c>
      <c r="B21" s="12" t="s">
        <v>38</v>
      </c>
      <c r="C21" s="8" t="s">
        <v>61</v>
      </c>
      <c r="D21" s="24"/>
      <c r="E21" s="63">
        <v>21</v>
      </c>
      <c r="F21" s="64">
        <v>30</v>
      </c>
      <c r="G21" s="40"/>
      <c r="H21" s="40">
        <v>8250</v>
      </c>
      <c r="I21" s="45">
        <v>8000</v>
      </c>
      <c r="J21" s="40">
        <v>2000</v>
      </c>
      <c r="K21" s="40">
        <f>SUM(I21:J21)</f>
        <v>10000</v>
      </c>
      <c r="L21" s="42"/>
      <c r="M21" s="24"/>
      <c r="N21" s="22"/>
      <c r="O21" s="21"/>
      <c r="P21" s="3"/>
      <c r="R21" s="20"/>
    </row>
    <row r="22" spans="1:18" ht="15.75">
      <c r="A22" s="24"/>
      <c r="B22" s="25"/>
      <c r="C22" s="25"/>
      <c r="D22" s="24"/>
      <c r="E22" s="63"/>
      <c r="F22" s="65"/>
      <c r="G22" s="40"/>
      <c r="H22" s="40"/>
      <c r="I22" s="43">
        <f>I21/F21*E21</f>
        <v>5600</v>
      </c>
      <c r="J22" s="23">
        <f>J21/F21*E21</f>
        <v>1400</v>
      </c>
      <c r="K22" s="40"/>
      <c r="L22" s="43">
        <f>SUM(I22:K22)</f>
        <v>7000</v>
      </c>
      <c r="M22" s="23">
        <f>I22*12%</f>
        <v>672</v>
      </c>
      <c r="N22" s="22">
        <f>I22*1.75%+J22*1.75%</f>
        <v>122.50000000000001</v>
      </c>
      <c r="O22" s="21">
        <f>L22-M22-N22</f>
        <v>6205.5</v>
      </c>
      <c r="P22" s="3"/>
      <c r="Q22" s="20">
        <f>7013-L22</f>
        <v>13</v>
      </c>
      <c r="R22" s="20"/>
    </row>
    <row r="23" spans="1:18" ht="15.75">
      <c r="A23" s="24">
        <v>11</v>
      </c>
      <c r="B23" s="12" t="s">
        <v>39</v>
      </c>
      <c r="C23" s="8" t="s">
        <v>61</v>
      </c>
      <c r="D23" s="24"/>
      <c r="E23" s="63">
        <v>21.5</v>
      </c>
      <c r="F23" s="64">
        <v>30</v>
      </c>
      <c r="G23" s="40"/>
      <c r="H23" s="40">
        <v>8250</v>
      </c>
      <c r="I23" s="45">
        <v>8000</v>
      </c>
      <c r="J23" s="40">
        <v>2000</v>
      </c>
      <c r="K23" s="40">
        <f>SUM(I23:J23)</f>
        <v>10000</v>
      </c>
      <c r="L23" s="42"/>
      <c r="M23" s="24"/>
      <c r="N23" s="22"/>
      <c r="O23" s="21"/>
      <c r="P23" s="3"/>
      <c r="R23" s="20"/>
    </row>
    <row r="24" spans="1:18" ht="15.75">
      <c r="A24" s="24"/>
      <c r="B24" s="25"/>
      <c r="C24" s="25"/>
      <c r="D24" s="24"/>
      <c r="E24" s="63"/>
      <c r="F24" s="65"/>
      <c r="G24" s="40"/>
      <c r="H24" s="40"/>
      <c r="I24" s="43">
        <f>I23/F23*E23</f>
        <v>5733.3333333333339</v>
      </c>
      <c r="J24" s="23">
        <f>J23/F23*E23</f>
        <v>1433.3333333333335</v>
      </c>
      <c r="K24" s="40"/>
      <c r="L24" s="43">
        <f>SUM(I24:K24)</f>
        <v>7166.6666666666679</v>
      </c>
      <c r="M24" s="23">
        <f>I24*12%</f>
        <v>688</v>
      </c>
      <c r="N24" s="22">
        <f>I24*1.75%+J24*1.75%</f>
        <v>125.4166666666667</v>
      </c>
      <c r="O24" s="21">
        <f>L24-M24-N24</f>
        <v>6353.2500000000009</v>
      </c>
      <c r="P24" s="3"/>
      <c r="Q24" s="20">
        <f>7150-L24</f>
        <v>-16.666666666667879</v>
      </c>
      <c r="R24" s="20"/>
    </row>
    <row r="25" spans="1:18" ht="15.75">
      <c r="A25" s="24">
        <v>12</v>
      </c>
      <c r="B25" s="12" t="s">
        <v>74</v>
      </c>
      <c r="C25" s="8" t="s">
        <v>61</v>
      </c>
      <c r="D25" s="24"/>
      <c r="E25" s="63">
        <v>21.5</v>
      </c>
      <c r="F25" s="64">
        <v>30</v>
      </c>
      <c r="G25" s="40"/>
      <c r="H25" s="40">
        <v>7150</v>
      </c>
      <c r="I25" s="45">
        <v>8000</v>
      </c>
      <c r="J25" s="40">
        <v>2000</v>
      </c>
      <c r="K25" s="40">
        <f>SUM(I25:J25)</f>
        <v>10000</v>
      </c>
      <c r="L25" s="42"/>
      <c r="M25" s="24"/>
      <c r="N25" s="22"/>
      <c r="O25" s="21"/>
      <c r="P25" s="3"/>
      <c r="R25" s="20"/>
    </row>
    <row r="26" spans="1:18" ht="15.75">
      <c r="A26" s="24"/>
      <c r="B26" s="25"/>
      <c r="C26" s="25"/>
      <c r="D26" s="24"/>
      <c r="E26" s="63"/>
      <c r="F26" s="65"/>
      <c r="G26" s="40"/>
      <c r="H26" s="40"/>
      <c r="I26" s="43">
        <f>I25/F25*E25</f>
        <v>5733.3333333333339</v>
      </c>
      <c r="J26" s="23">
        <f>J25/F25*E25</f>
        <v>1433.3333333333335</v>
      </c>
      <c r="K26" s="40"/>
      <c r="L26" s="43">
        <f>SUM(I26:K26)</f>
        <v>7166.6666666666679</v>
      </c>
      <c r="M26" s="23">
        <f>I26*12%</f>
        <v>688</v>
      </c>
      <c r="N26" s="22">
        <f>I26*1.75%+J26*1.75%</f>
        <v>125.4166666666667</v>
      </c>
      <c r="O26" s="21">
        <f>L26-M26-N26</f>
        <v>6353.2500000000009</v>
      </c>
      <c r="P26" s="3"/>
      <c r="Q26" s="20">
        <f>7150-L26</f>
        <v>-16.666666666667879</v>
      </c>
      <c r="R26" s="20"/>
    </row>
    <row r="27" spans="1:18" ht="15.75">
      <c r="A27" s="24">
        <v>13</v>
      </c>
      <c r="B27" s="12" t="s">
        <v>41</v>
      </c>
      <c r="C27" s="8" t="s">
        <v>61</v>
      </c>
      <c r="D27" s="24"/>
      <c r="E27" s="63">
        <v>18</v>
      </c>
      <c r="F27" s="64">
        <v>30</v>
      </c>
      <c r="G27" s="40"/>
      <c r="H27" s="40">
        <v>7700</v>
      </c>
      <c r="I27" s="45">
        <v>8000</v>
      </c>
      <c r="J27" s="40">
        <v>2000</v>
      </c>
      <c r="K27" s="40">
        <f>SUM(I27:J27)</f>
        <v>10000</v>
      </c>
      <c r="L27" s="42"/>
      <c r="M27" s="24"/>
      <c r="N27" s="22"/>
      <c r="O27" s="21"/>
      <c r="P27" s="3"/>
      <c r="R27" s="20"/>
    </row>
    <row r="28" spans="1:18" ht="15.75">
      <c r="A28" s="24"/>
      <c r="B28" s="25"/>
      <c r="C28" s="25"/>
      <c r="D28" s="24"/>
      <c r="E28" s="63"/>
      <c r="F28" s="65"/>
      <c r="G28" s="40"/>
      <c r="H28" s="40"/>
      <c r="I28" s="43">
        <f>I27/F27*E27</f>
        <v>4800</v>
      </c>
      <c r="J28" s="23">
        <f>J27/F27*E27</f>
        <v>1200</v>
      </c>
      <c r="K28" s="40"/>
      <c r="L28" s="43">
        <f>SUM(I28:K28)</f>
        <v>6000</v>
      </c>
      <c r="M28" s="23">
        <f>I28*12%</f>
        <v>576</v>
      </c>
      <c r="N28" s="22">
        <f>I28*1.75%+J28*1.75%</f>
        <v>105.00000000000001</v>
      </c>
      <c r="O28" s="21">
        <f>L28-M28-N28</f>
        <v>5319</v>
      </c>
      <c r="P28" s="3"/>
      <c r="Q28" s="20">
        <f>6032-L28</f>
        <v>32</v>
      </c>
      <c r="R28" s="20"/>
    </row>
    <row r="29" spans="1:18" ht="15.75">
      <c r="A29" s="24">
        <v>14</v>
      </c>
      <c r="B29" s="12" t="s">
        <v>42</v>
      </c>
      <c r="C29" s="8" t="s">
        <v>61</v>
      </c>
      <c r="D29" s="24"/>
      <c r="E29" s="63">
        <v>18.5</v>
      </c>
      <c r="F29" s="64">
        <v>30</v>
      </c>
      <c r="G29" s="40"/>
      <c r="H29" s="40">
        <v>8250</v>
      </c>
      <c r="I29" s="45">
        <v>8000</v>
      </c>
      <c r="J29" s="40">
        <v>2000</v>
      </c>
      <c r="K29" s="40">
        <f>SUM(I29:J29)</f>
        <v>10000</v>
      </c>
      <c r="L29" s="42"/>
      <c r="M29" s="24"/>
      <c r="N29" s="22"/>
      <c r="O29" s="21"/>
      <c r="P29" s="3"/>
      <c r="R29" s="20"/>
    </row>
    <row r="30" spans="1:18" ht="15.75">
      <c r="A30" s="24"/>
      <c r="B30" s="25"/>
      <c r="C30" s="25"/>
      <c r="D30" s="24"/>
      <c r="E30" s="63"/>
      <c r="F30" s="65"/>
      <c r="G30" s="40"/>
      <c r="H30" s="40"/>
      <c r="I30" s="43">
        <f>I29/F29*E29</f>
        <v>4933.3333333333339</v>
      </c>
      <c r="J30" s="23">
        <f>J29/F29*E29</f>
        <v>1233.3333333333335</v>
      </c>
      <c r="K30" s="40"/>
      <c r="L30" s="43">
        <f>SUM(I30:K30)</f>
        <v>6166.6666666666679</v>
      </c>
      <c r="M30" s="23">
        <f>I30*12%</f>
        <v>592</v>
      </c>
      <c r="N30" s="22">
        <f>I30*1.75%+J30*1.75%</f>
        <v>107.9166666666667</v>
      </c>
      <c r="O30" s="21">
        <f>L30-M30-N30</f>
        <v>5466.7500000000009</v>
      </c>
      <c r="P30" s="3"/>
      <c r="Q30" s="20">
        <f>6188-L30</f>
        <v>21.333333333332121</v>
      </c>
      <c r="R30" s="20"/>
    </row>
    <row r="31" spans="1:18" ht="15.75">
      <c r="A31" s="24">
        <v>15</v>
      </c>
      <c r="B31" s="12" t="s">
        <v>43</v>
      </c>
      <c r="C31" s="8" t="s">
        <v>61</v>
      </c>
      <c r="D31" s="24"/>
      <c r="E31" s="63">
        <v>14</v>
      </c>
      <c r="F31" s="64">
        <v>30</v>
      </c>
      <c r="G31" s="40"/>
      <c r="H31" s="40">
        <v>4950</v>
      </c>
      <c r="I31" s="45">
        <v>7500</v>
      </c>
      <c r="J31" s="40">
        <v>2000</v>
      </c>
      <c r="K31" s="40">
        <f>SUM(I31:J31)</f>
        <v>9500</v>
      </c>
      <c r="L31" s="42"/>
      <c r="M31" s="24"/>
      <c r="N31" s="22"/>
      <c r="O31" s="21"/>
      <c r="P31" s="3"/>
      <c r="R31" s="20"/>
    </row>
    <row r="32" spans="1:18" ht="15.75">
      <c r="A32" s="24"/>
      <c r="B32" s="25"/>
      <c r="C32" s="25"/>
      <c r="D32" s="24"/>
      <c r="E32" s="63"/>
      <c r="F32" s="65"/>
      <c r="G32" s="40"/>
      <c r="H32" s="40"/>
      <c r="I32" s="43">
        <f>I31/F31*E31</f>
        <v>3500</v>
      </c>
      <c r="J32" s="23">
        <f>J31/F31*E31</f>
        <v>933.33333333333337</v>
      </c>
      <c r="K32" s="40"/>
      <c r="L32" s="43">
        <f>SUM(I32:K32)</f>
        <v>4433.333333333333</v>
      </c>
      <c r="M32" s="23">
        <f>I32*12%</f>
        <v>420</v>
      </c>
      <c r="N32" s="22">
        <f>I32*1.75%+J32*1.75%</f>
        <v>77.583333333333343</v>
      </c>
      <c r="O32" s="21">
        <f>L32-M32-N32</f>
        <v>3935.7499999999995</v>
      </c>
      <c r="P32" s="3"/>
      <c r="Q32" s="20">
        <f>4455-L32</f>
        <v>21.66666666666697</v>
      </c>
      <c r="R32" s="20"/>
    </row>
    <row r="33" spans="1:18" ht="15.75">
      <c r="A33" s="24">
        <v>16</v>
      </c>
      <c r="B33" s="12" t="s">
        <v>44</v>
      </c>
      <c r="C33" s="8" t="s">
        <v>61</v>
      </c>
      <c r="D33" s="24"/>
      <c r="E33" s="63">
        <v>12.5</v>
      </c>
      <c r="F33" s="64">
        <v>30</v>
      </c>
      <c r="G33" s="40"/>
      <c r="H33" s="40">
        <v>4950</v>
      </c>
      <c r="I33" s="45">
        <v>7500</v>
      </c>
      <c r="J33" s="40">
        <v>2000</v>
      </c>
      <c r="K33" s="40">
        <f>SUM(I33:J33)</f>
        <v>9500</v>
      </c>
      <c r="L33" s="42"/>
      <c r="M33" s="24"/>
      <c r="N33" s="22"/>
      <c r="O33" s="21"/>
      <c r="P33" s="3"/>
      <c r="R33" s="20"/>
    </row>
    <row r="34" spans="1:18" ht="15.75">
      <c r="A34" s="24"/>
      <c r="B34" s="25"/>
      <c r="C34" s="25"/>
      <c r="D34" s="24"/>
      <c r="E34" s="63"/>
      <c r="F34" s="65"/>
      <c r="G34" s="40"/>
      <c r="H34" s="40"/>
      <c r="I34" s="43">
        <f>I33/F33*E33</f>
        <v>3125</v>
      </c>
      <c r="J34" s="23">
        <f>J33/F33*E33</f>
        <v>833.33333333333337</v>
      </c>
      <c r="K34" s="40"/>
      <c r="L34" s="43">
        <f>SUM(I34:K34)</f>
        <v>3958.3333333333335</v>
      </c>
      <c r="M34" s="23">
        <f>I34*12%</f>
        <v>375</v>
      </c>
      <c r="N34" s="22">
        <f>I34*1.75%+J34*1.75%</f>
        <v>69.270833333333343</v>
      </c>
      <c r="O34" s="21">
        <f>L34-M34-N34</f>
        <v>3514.0625</v>
      </c>
      <c r="P34" s="3"/>
      <c r="Q34" s="20">
        <f>3960-L34</f>
        <v>1.6666666666665151</v>
      </c>
      <c r="R34" s="20"/>
    </row>
    <row r="35" spans="1:18" ht="15.75">
      <c r="A35" s="24">
        <v>17</v>
      </c>
      <c r="B35" s="12" t="s">
        <v>45</v>
      </c>
      <c r="C35" s="8" t="s">
        <v>61</v>
      </c>
      <c r="D35" s="24"/>
      <c r="E35" s="63">
        <v>14</v>
      </c>
      <c r="F35" s="64">
        <v>30</v>
      </c>
      <c r="G35" s="40"/>
      <c r="H35" s="40">
        <v>4950</v>
      </c>
      <c r="I35" s="45">
        <v>7500</v>
      </c>
      <c r="J35" s="40">
        <v>2000</v>
      </c>
      <c r="K35" s="40">
        <f>SUM(I35:J35)</f>
        <v>9500</v>
      </c>
      <c r="L35" s="42"/>
      <c r="M35" s="24"/>
      <c r="N35" s="22"/>
      <c r="O35" s="21"/>
      <c r="P35" s="3"/>
      <c r="R35" s="20"/>
    </row>
    <row r="36" spans="1:18" ht="15.75">
      <c r="A36" s="24"/>
      <c r="B36" s="25"/>
      <c r="C36" s="25"/>
      <c r="D36" s="24"/>
      <c r="E36" s="63"/>
      <c r="F36" s="65"/>
      <c r="G36" s="40"/>
      <c r="H36" s="40"/>
      <c r="I36" s="43">
        <f>I35/F35*E35</f>
        <v>3500</v>
      </c>
      <c r="J36" s="23">
        <f>J35/F35*E35</f>
        <v>933.33333333333337</v>
      </c>
      <c r="K36" s="40"/>
      <c r="L36" s="43">
        <f>SUM(I36:K36)</f>
        <v>4433.333333333333</v>
      </c>
      <c r="M36" s="23">
        <f>I36*12%</f>
        <v>420</v>
      </c>
      <c r="N36" s="22">
        <f>I36*1.75%+J36*1.75%</f>
        <v>77.583333333333343</v>
      </c>
      <c r="O36" s="21">
        <f>L36-M36-N36</f>
        <v>3935.7499999999995</v>
      </c>
      <c r="P36" s="3"/>
      <c r="Q36" s="20">
        <f>4455-L36</f>
        <v>21.66666666666697</v>
      </c>
      <c r="R36" s="20"/>
    </row>
    <row r="37" spans="1:18" ht="15.75">
      <c r="A37" s="24">
        <v>18</v>
      </c>
      <c r="B37" s="12" t="s">
        <v>46</v>
      </c>
      <c r="C37" s="8" t="s">
        <v>61</v>
      </c>
      <c r="D37" s="24"/>
      <c r="E37" s="63">
        <v>13.5</v>
      </c>
      <c r="F37" s="64">
        <v>30</v>
      </c>
      <c r="G37" s="40"/>
      <c r="H37" s="40">
        <v>4950</v>
      </c>
      <c r="I37" s="45">
        <v>7500</v>
      </c>
      <c r="J37" s="40">
        <v>2000</v>
      </c>
      <c r="K37" s="40">
        <f>SUM(I37:J37)</f>
        <v>9500</v>
      </c>
      <c r="L37" s="42"/>
      <c r="M37" s="24"/>
      <c r="N37" s="22"/>
      <c r="O37" s="21"/>
      <c r="P37" s="3"/>
      <c r="R37" s="20"/>
    </row>
    <row r="38" spans="1:18" ht="15.75">
      <c r="A38" s="24"/>
      <c r="B38" s="25"/>
      <c r="C38" s="25"/>
      <c r="D38" s="24"/>
      <c r="E38" s="63"/>
      <c r="F38" s="65"/>
      <c r="G38" s="40"/>
      <c r="H38" s="40"/>
      <c r="I38" s="43">
        <f>I37/F37*E37</f>
        <v>3375</v>
      </c>
      <c r="J38" s="23">
        <f>J37/F37*E37</f>
        <v>900.00000000000011</v>
      </c>
      <c r="K38" s="40"/>
      <c r="L38" s="43">
        <f>SUM(I38:K38)</f>
        <v>4275</v>
      </c>
      <c r="M38" s="23">
        <f>I38*12%</f>
        <v>405</v>
      </c>
      <c r="N38" s="22">
        <f>I38*1.75%+J38*1.75%</f>
        <v>74.812500000000014</v>
      </c>
      <c r="O38" s="21">
        <f>L38-M38-N38</f>
        <v>3795.1875</v>
      </c>
      <c r="P38" s="3"/>
      <c r="Q38" s="20">
        <f>4208-L38</f>
        <v>-67</v>
      </c>
      <c r="R38" s="20"/>
    </row>
    <row r="39" spans="1:18" ht="15.75">
      <c r="A39" s="24">
        <v>19</v>
      </c>
      <c r="B39" s="14" t="s">
        <v>48</v>
      </c>
      <c r="C39" s="8" t="s">
        <v>61</v>
      </c>
      <c r="D39" s="24"/>
      <c r="E39" s="63">
        <v>21</v>
      </c>
      <c r="F39" s="64">
        <v>30</v>
      </c>
      <c r="G39" s="40"/>
      <c r="H39" s="40">
        <v>6500</v>
      </c>
      <c r="I39" s="45">
        <v>8000</v>
      </c>
      <c r="J39" s="40">
        <v>2000</v>
      </c>
      <c r="K39" s="40">
        <f>SUM(I39:J39)</f>
        <v>10000</v>
      </c>
      <c r="L39" s="42"/>
      <c r="M39" s="24"/>
      <c r="N39" s="22"/>
      <c r="O39" s="21"/>
      <c r="P39" s="3"/>
      <c r="R39" s="20"/>
    </row>
    <row r="40" spans="1:18" ht="15.75">
      <c r="A40" s="24"/>
      <c r="B40" s="25"/>
      <c r="C40" s="25"/>
      <c r="D40" s="24"/>
      <c r="E40" s="63"/>
      <c r="F40" s="65"/>
      <c r="G40" s="40"/>
      <c r="H40" s="40"/>
      <c r="I40" s="43">
        <f>I39/F39*E39</f>
        <v>5600</v>
      </c>
      <c r="J40" s="23">
        <f>J39/F39*E39</f>
        <v>1400</v>
      </c>
      <c r="K40" s="40"/>
      <c r="L40" s="43">
        <f>SUM(I40:K40)</f>
        <v>7000</v>
      </c>
      <c r="M40" s="23">
        <f>I40*12%</f>
        <v>672</v>
      </c>
      <c r="N40" s="22">
        <f>I40*1.75%+J40*1.75%</f>
        <v>122.50000000000001</v>
      </c>
      <c r="O40" s="21">
        <f>L40-M40-N40</f>
        <v>6205.5</v>
      </c>
      <c r="P40" s="3"/>
      <c r="Q40" s="20">
        <f>6935-L40</f>
        <v>-65</v>
      </c>
      <c r="R40" s="20"/>
    </row>
    <row r="41" spans="1:18" ht="15.75">
      <c r="A41" s="24">
        <v>20</v>
      </c>
      <c r="B41" s="12" t="s">
        <v>73</v>
      </c>
      <c r="C41" s="8" t="s">
        <v>61</v>
      </c>
      <c r="D41" s="24"/>
      <c r="E41" s="63">
        <v>13.5</v>
      </c>
      <c r="F41" s="64">
        <v>30</v>
      </c>
      <c r="G41" s="40"/>
      <c r="H41" s="40">
        <v>4950</v>
      </c>
      <c r="I41" s="45">
        <v>7500</v>
      </c>
      <c r="J41" s="40">
        <v>2000</v>
      </c>
      <c r="K41" s="40">
        <f>SUM(I41:J41)</f>
        <v>9500</v>
      </c>
      <c r="L41" s="42"/>
      <c r="M41" s="24"/>
      <c r="N41" s="22"/>
      <c r="O41" s="21"/>
      <c r="P41" s="3"/>
      <c r="R41" s="20"/>
    </row>
    <row r="42" spans="1:18" ht="15.75">
      <c r="A42" s="24"/>
      <c r="B42" s="25"/>
      <c r="C42" s="25"/>
      <c r="D42" s="24"/>
      <c r="E42" s="63"/>
      <c r="F42" s="65"/>
      <c r="G42" s="40"/>
      <c r="H42" s="40"/>
      <c r="I42" s="43">
        <f>I41/F41*E41</f>
        <v>3375</v>
      </c>
      <c r="J42" s="23">
        <f>J41/F41*E41</f>
        <v>900.00000000000011</v>
      </c>
      <c r="K42" s="40"/>
      <c r="L42" s="43">
        <f>SUM(I42:K42)</f>
        <v>4275</v>
      </c>
      <c r="M42" s="23">
        <f>I42*12%</f>
        <v>405</v>
      </c>
      <c r="N42" s="22">
        <f>I42*1.75%+J42*1.75%</f>
        <v>74.812500000000014</v>
      </c>
      <c r="O42" s="21">
        <f>L42-M42-N42</f>
        <v>3795.1875</v>
      </c>
      <c r="P42" s="3"/>
      <c r="Q42" s="20">
        <f>4208-L42</f>
        <v>-67</v>
      </c>
      <c r="R42" s="20"/>
    </row>
    <row r="43" spans="1:18" ht="15.75">
      <c r="A43" s="24">
        <v>21</v>
      </c>
      <c r="B43" s="12" t="s">
        <v>50</v>
      </c>
      <c r="C43" s="8" t="s">
        <v>61</v>
      </c>
      <c r="D43" s="25"/>
      <c r="E43" s="63">
        <v>28</v>
      </c>
      <c r="F43" s="64">
        <v>30</v>
      </c>
      <c r="G43" s="40"/>
      <c r="H43" s="25">
        <v>11000</v>
      </c>
      <c r="I43" s="45">
        <v>8000</v>
      </c>
      <c r="J43" s="40">
        <v>3000</v>
      </c>
      <c r="K43" s="40">
        <f>SUM(I43:J43)</f>
        <v>11000</v>
      </c>
      <c r="L43" s="42"/>
      <c r="M43" s="24"/>
      <c r="N43" s="22"/>
      <c r="O43" s="29"/>
      <c r="P43" s="3"/>
      <c r="R43" s="20"/>
    </row>
    <row r="44" spans="1:18" ht="15.75">
      <c r="A44" s="4"/>
      <c r="B44" s="3"/>
      <c r="C44" s="3"/>
      <c r="D44" s="3"/>
      <c r="E44" s="63"/>
      <c r="F44" s="65"/>
      <c r="G44" s="40"/>
      <c r="H44" s="47"/>
      <c r="I44" s="43">
        <f>I43/F43*E43</f>
        <v>7466.666666666667</v>
      </c>
      <c r="J44" s="23">
        <f>J43/F43*E43</f>
        <v>2800</v>
      </c>
      <c r="K44" s="40"/>
      <c r="L44" s="43">
        <f>SUM(I44:K44)</f>
        <v>10266.666666666668</v>
      </c>
      <c r="M44" s="23">
        <f>I44*12%</f>
        <v>896</v>
      </c>
      <c r="N44" s="22">
        <f>I44*1.75%+J44*1.75%</f>
        <v>179.66666666666669</v>
      </c>
      <c r="O44" s="21">
        <f>L44-M44-N44</f>
        <v>9191.0000000000018</v>
      </c>
      <c r="P44" s="3"/>
      <c r="Q44">
        <v>0</v>
      </c>
      <c r="R44" s="20"/>
    </row>
    <row r="45" spans="1:18" ht="15.75">
      <c r="A45" s="4">
        <v>22</v>
      </c>
      <c r="B45" s="12" t="s">
        <v>51</v>
      </c>
      <c r="C45" s="8" t="s">
        <v>61</v>
      </c>
      <c r="D45" s="3"/>
      <c r="E45" s="63">
        <v>16</v>
      </c>
      <c r="F45" s="64">
        <v>30</v>
      </c>
      <c r="G45" s="40"/>
      <c r="H45" s="47">
        <v>7000</v>
      </c>
      <c r="I45" s="45">
        <v>8000</v>
      </c>
      <c r="J45" s="40">
        <v>2000</v>
      </c>
      <c r="K45" s="40">
        <f>SUM(I45:J45)</f>
        <v>10000</v>
      </c>
      <c r="L45" s="42"/>
      <c r="M45" s="24"/>
      <c r="N45" s="22"/>
      <c r="P45" s="3"/>
      <c r="R45" s="20"/>
    </row>
    <row r="46" spans="1:18" ht="15.75">
      <c r="A46" s="4"/>
      <c r="B46" s="3"/>
      <c r="C46" s="3"/>
      <c r="D46" s="3"/>
      <c r="E46" s="63"/>
      <c r="F46" s="65"/>
      <c r="G46" s="40"/>
      <c r="H46" s="47"/>
      <c r="I46" s="43">
        <f>I45/F45*E45</f>
        <v>4266.666666666667</v>
      </c>
      <c r="J46" s="23">
        <f>J45/F45*E45</f>
        <v>1066.6666666666667</v>
      </c>
      <c r="K46" s="40"/>
      <c r="L46" s="43">
        <f>SUM(I46:K46)</f>
        <v>5333.3333333333339</v>
      </c>
      <c r="M46" s="23">
        <f>I46*12%</f>
        <v>512</v>
      </c>
      <c r="N46" s="22">
        <f>I46*1.75%+J46*1.75%</f>
        <v>93.333333333333357</v>
      </c>
      <c r="O46" s="21">
        <f>L46-M46-N46</f>
        <v>4728.0000000000009</v>
      </c>
      <c r="P46" s="3"/>
      <c r="Q46" s="20">
        <f>5367-L46</f>
        <v>33.66666666666606</v>
      </c>
      <c r="R46" s="20"/>
    </row>
    <row r="47" spans="1:18" ht="15.75">
      <c r="A47" s="4">
        <v>23</v>
      </c>
      <c r="B47" s="12" t="s">
        <v>52</v>
      </c>
      <c r="C47" s="8" t="s">
        <v>61</v>
      </c>
      <c r="D47" s="3"/>
      <c r="E47" s="63">
        <v>5</v>
      </c>
      <c r="F47" s="64">
        <v>30</v>
      </c>
      <c r="G47" s="40"/>
      <c r="H47" s="47">
        <v>3800</v>
      </c>
      <c r="I47" s="45">
        <v>7500</v>
      </c>
      <c r="J47" s="40">
        <v>2000</v>
      </c>
      <c r="K47" s="40">
        <f>SUM(I47:J47)</f>
        <v>9500</v>
      </c>
      <c r="L47" s="42"/>
      <c r="M47" s="24"/>
      <c r="N47" s="22"/>
      <c r="P47" s="3"/>
      <c r="R47" s="20"/>
    </row>
    <row r="48" spans="1:18" ht="15.75">
      <c r="A48" s="4"/>
      <c r="B48" s="3"/>
      <c r="C48" s="3"/>
      <c r="D48" s="3"/>
      <c r="E48" s="63"/>
      <c r="F48" s="65"/>
      <c r="G48" s="40"/>
      <c r="H48" s="47"/>
      <c r="I48" s="43">
        <f>I47/F47*E47</f>
        <v>1250</v>
      </c>
      <c r="J48" s="23">
        <f>J47/F47*E47</f>
        <v>333.33333333333337</v>
      </c>
      <c r="K48" s="40"/>
      <c r="L48" s="43">
        <f>SUM(I48:K48)</f>
        <v>1583.3333333333335</v>
      </c>
      <c r="M48" s="23">
        <f>I48*12%</f>
        <v>150</v>
      </c>
      <c r="N48" s="22">
        <f>I48*1.75%+J48*1.75%</f>
        <v>27.708333333333339</v>
      </c>
      <c r="O48" s="21">
        <f>L48-M48-N48</f>
        <v>1405.6250000000002</v>
      </c>
      <c r="P48" s="3"/>
      <c r="Q48" s="20">
        <f>1520-L48</f>
        <v>-63.333333333333485</v>
      </c>
      <c r="R48" s="20"/>
    </row>
    <row r="49" spans="1:18" ht="15.75">
      <c r="A49" s="4">
        <v>24</v>
      </c>
      <c r="B49" s="12" t="s">
        <v>53</v>
      </c>
      <c r="C49" s="8" t="s">
        <v>61</v>
      </c>
      <c r="D49" s="3"/>
      <c r="E49" s="63">
        <v>4.5</v>
      </c>
      <c r="F49" s="64">
        <v>30</v>
      </c>
      <c r="G49" s="40"/>
      <c r="H49" s="47">
        <v>6500</v>
      </c>
      <c r="I49" s="45">
        <v>8000</v>
      </c>
      <c r="J49" s="40">
        <v>2000</v>
      </c>
      <c r="K49" s="40">
        <f>SUM(I49:J49)</f>
        <v>10000</v>
      </c>
      <c r="L49" s="42"/>
      <c r="M49" s="24"/>
      <c r="N49" s="22"/>
      <c r="P49" s="3"/>
      <c r="R49" s="20"/>
    </row>
    <row r="50" spans="1:18" ht="15.75">
      <c r="A50" s="4"/>
      <c r="B50" s="3"/>
      <c r="C50" s="3"/>
      <c r="D50" s="3"/>
      <c r="E50" s="63"/>
      <c r="F50" s="65"/>
      <c r="G50" s="40"/>
      <c r="H50" s="47"/>
      <c r="I50" s="43">
        <f>I49/F49*E49</f>
        <v>1200</v>
      </c>
      <c r="J50" s="23">
        <f>J49/F49*E49</f>
        <v>300</v>
      </c>
      <c r="K50" s="40"/>
      <c r="L50" s="43">
        <f>SUM(I50:K50)</f>
        <v>1500</v>
      </c>
      <c r="M50" s="23">
        <f>I50*12%</f>
        <v>144</v>
      </c>
      <c r="N50" s="22">
        <f>I50*1.75%+J50*1.75%</f>
        <v>26.250000000000004</v>
      </c>
      <c r="O50" s="21">
        <f>L50-M50-N50</f>
        <v>1329.75</v>
      </c>
      <c r="P50" s="3"/>
      <c r="Q50" s="20">
        <f>1517-L50</f>
        <v>17</v>
      </c>
      <c r="R50" s="20"/>
    </row>
    <row r="51" spans="1:18" ht="15.75">
      <c r="A51" s="4">
        <v>25</v>
      </c>
      <c r="B51" s="12" t="s">
        <v>58</v>
      </c>
      <c r="C51" s="8" t="s">
        <v>61</v>
      </c>
      <c r="D51" s="3"/>
      <c r="E51" s="63">
        <v>11.5</v>
      </c>
      <c r="F51" s="64">
        <v>30</v>
      </c>
      <c r="G51" s="40"/>
      <c r="H51" s="47">
        <v>4200</v>
      </c>
      <c r="I51" s="45">
        <v>7500</v>
      </c>
      <c r="J51" s="40">
        <v>2000</v>
      </c>
      <c r="K51" s="40">
        <f>SUM(I51:J51)</f>
        <v>9500</v>
      </c>
      <c r="L51" s="42"/>
      <c r="M51" s="24"/>
      <c r="N51" s="22"/>
      <c r="P51" s="3"/>
      <c r="R51" s="20"/>
    </row>
    <row r="52" spans="1:18" ht="15.75">
      <c r="A52" s="4"/>
      <c r="B52" s="3"/>
      <c r="C52" s="3"/>
      <c r="D52" s="3"/>
      <c r="E52" s="63"/>
      <c r="F52" s="65"/>
      <c r="G52" s="40"/>
      <c r="H52" s="47"/>
      <c r="I52" s="43">
        <f>I51/F51*E51</f>
        <v>2875</v>
      </c>
      <c r="J52" s="23">
        <f>J51/F51*E51</f>
        <v>766.66666666666674</v>
      </c>
      <c r="K52" s="40"/>
      <c r="L52" s="43">
        <f>SUM(I52:K52)</f>
        <v>3641.666666666667</v>
      </c>
      <c r="M52" s="23">
        <f>I52*12%</f>
        <v>345</v>
      </c>
      <c r="N52" s="22">
        <f>I52*1.75%+J52*1.75%</f>
        <v>63.729166666666679</v>
      </c>
      <c r="O52" s="21">
        <f>L52-M52-N52</f>
        <v>3232.9375000000005</v>
      </c>
      <c r="P52" s="3"/>
      <c r="Q52" s="20">
        <f>3640-L52</f>
        <v>-1.6666666666669698</v>
      </c>
      <c r="R52" s="20"/>
    </row>
    <row r="53" spans="1:18" ht="15.75">
      <c r="A53" s="4">
        <v>26</v>
      </c>
      <c r="B53" s="12" t="s">
        <v>59</v>
      </c>
      <c r="C53" s="8" t="s">
        <v>61</v>
      </c>
      <c r="D53" s="3"/>
      <c r="E53" s="63">
        <v>11.5</v>
      </c>
      <c r="F53" s="64">
        <v>30</v>
      </c>
      <c r="G53" s="40"/>
      <c r="H53" s="47">
        <v>4200</v>
      </c>
      <c r="I53" s="45">
        <v>7500</v>
      </c>
      <c r="J53" s="40">
        <v>2000</v>
      </c>
      <c r="K53" s="40">
        <f>SUM(I53:J53)</f>
        <v>9500</v>
      </c>
      <c r="L53" s="42"/>
      <c r="M53" s="24"/>
      <c r="N53" s="22"/>
      <c r="P53" s="3"/>
      <c r="R53" s="20"/>
    </row>
    <row r="54" spans="1:18" ht="15.75">
      <c r="A54" s="4"/>
      <c r="B54" s="3"/>
      <c r="C54" s="3"/>
      <c r="D54" s="3"/>
      <c r="E54" s="63"/>
      <c r="F54" s="65"/>
      <c r="G54" s="40"/>
      <c r="H54" s="47"/>
      <c r="I54" s="43">
        <f>I53/F53*E53</f>
        <v>2875</v>
      </c>
      <c r="J54" s="23">
        <f>J53/F53*E53</f>
        <v>766.66666666666674</v>
      </c>
      <c r="K54" s="40"/>
      <c r="L54" s="43">
        <f>SUM(I54:K54)</f>
        <v>3641.666666666667</v>
      </c>
      <c r="M54" s="23">
        <f>I54*12%</f>
        <v>345</v>
      </c>
      <c r="N54" s="22">
        <f>I54*1.75%+J54*1.75%</f>
        <v>63.729166666666679</v>
      </c>
      <c r="O54" s="21">
        <f>L54-M54-N54</f>
        <v>3232.9375000000005</v>
      </c>
      <c r="P54" s="3"/>
      <c r="Q54" s="20">
        <f>3640-L54</f>
        <v>-1.6666666666669698</v>
      </c>
      <c r="R54" s="20"/>
    </row>
    <row r="55" spans="1:18" ht="15.75">
      <c r="A55" s="4">
        <v>27</v>
      </c>
      <c r="B55" s="12" t="s">
        <v>60</v>
      </c>
      <c r="C55" s="8" t="s">
        <v>57</v>
      </c>
      <c r="D55" s="3"/>
      <c r="E55" s="63">
        <v>29</v>
      </c>
      <c r="F55" s="64">
        <v>30</v>
      </c>
      <c r="G55" s="40"/>
      <c r="H55" s="47">
        <v>14000</v>
      </c>
      <c r="I55" s="45">
        <v>8000</v>
      </c>
      <c r="J55" s="40">
        <v>6000</v>
      </c>
      <c r="K55" s="40">
        <f>SUM(I55:J55)</f>
        <v>14000</v>
      </c>
      <c r="L55" s="42"/>
      <c r="M55" s="24"/>
      <c r="N55" s="22"/>
      <c r="P55" s="3"/>
      <c r="R55" s="20"/>
    </row>
    <row r="56" spans="1:18" ht="15.75">
      <c r="A56" s="4"/>
      <c r="B56" s="3"/>
      <c r="C56" s="3"/>
      <c r="D56" s="3"/>
      <c r="E56" s="63"/>
      <c r="F56" s="65"/>
      <c r="G56" s="40"/>
      <c r="H56" s="47"/>
      <c r="I56" s="43">
        <f>I55/F55*E55</f>
        <v>7733.3333333333339</v>
      </c>
      <c r="J56" s="23">
        <f>J55/F55*E55</f>
        <v>5800</v>
      </c>
      <c r="K56" s="40"/>
      <c r="L56" s="43">
        <f>SUM(I56:K56)</f>
        <v>13533.333333333334</v>
      </c>
      <c r="M56" s="23">
        <f>I56*12%</f>
        <v>928</v>
      </c>
      <c r="N56" s="22">
        <f>I56*1.75%+J56*1.75%</f>
        <v>236.83333333333337</v>
      </c>
      <c r="O56" s="21">
        <f>L56-M56-N56</f>
        <v>12368.5</v>
      </c>
      <c r="P56" s="3"/>
      <c r="Q56" s="20">
        <f>13533-L56</f>
        <v>-0.33333333333393966</v>
      </c>
      <c r="R56" s="20"/>
    </row>
    <row r="57" spans="1:18" ht="15.75">
      <c r="A57" s="4">
        <v>28</v>
      </c>
      <c r="B57" s="12" t="s">
        <v>56</v>
      </c>
      <c r="C57" s="8" t="s">
        <v>57</v>
      </c>
      <c r="D57" s="3"/>
      <c r="E57" s="72">
        <v>0</v>
      </c>
      <c r="F57" s="64">
        <v>30</v>
      </c>
      <c r="G57" s="40"/>
      <c r="H57" s="47">
        <v>12000</v>
      </c>
      <c r="I57" s="45">
        <v>8000</v>
      </c>
      <c r="J57" s="40">
        <v>4000</v>
      </c>
      <c r="K57" s="40">
        <f>SUM(I57:J57)</f>
        <v>12000</v>
      </c>
      <c r="L57" s="42"/>
      <c r="M57" s="24"/>
      <c r="N57" s="22"/>
      <c r="P57" s="3"/>
      <c r="R57" s="20"/>
    </row>
    <row r="58" spans="1:18" ht="15.75">
      <c r="A58" s="4"/>
      <c r="B58" s="3"/>
      <c r="C58" s="3"/>
      <c r="D58" s="3"/>
      <c r="E58" s="72"/>
      <c r="F58" s="65"/>
      <c r="G58" s="40"/>
      <c r="H58" s="47"/>
      <c r="I58" s="43">
        <f>I57/F57*E57</f>
        <v>0</v>
      </c>
      <c r="J58" s="23">
        <f>J57/F57*E57</f>
        <v>0</v>
      </c>
      <c r="K58" s="40"/>
      <c r="L58" s="43">
        <f>SUM(I58:K58)</f>
        <v>0</v>
      </c>
      <c r="M58" s="23">
        <f>I58*12%</f>
        <v>0</v>
      </c>
      <c r="N58" s="22">
        <f>I58*1.75%+J58*1.75%</f>
        <v>0</v>
      </c>
      <c r="O58" s="21">
        <f>L58-M58-N58</f>
        <v>0</v>
      </c>
      <c r="P58" s="3"/>
      <c r="Q58">
        <v>0</v>
      </c>
      <c r="R58" s="20"/>
    </row>
    <row r="59" spans="1:18">
      <c r="A59" s="60" t="s">
        <v>89</v>
      </c>
      <c r="B59" s="61"/>
      <c r="C59" s="61"/>
      <c r="D59" s="61"/>
      <c r="E59" s="61"/>
      <c r="F59" s="61"/>
      <c r="G59" s="61"/>
      <c r="H59" s="61"/>
      <c r="I59" s="61"/>
      <c r="J59" s="62"/>
      <c r="K59" s="55">
        <f t="shared" ref="K59:O59" si="0">SUM(K5:K58)</f>
        <v>333150</v>
      </c>
      <c r="L59" s="52">
        <f t="shared" si="0"/>
        <v>237283.33333333334</v>
      </c>
      <c r="M59" s="56">
        <f t="shared" si="0"/>
        <v>13062</v>
      </c>
      <c r="N59" s="56">
        <f t="shared" si="0"/>
        <v>2559.9583333333335</v>
      </c>
      <c r="O59" s="56">
        <f t="shared" si="0"/>
        <v>221661.375</v>
      </c>
      <c r="P59" s="35"/>
      <c r="Q59" s="35"/>
      <c r="R59" s="35"/>
    </row>
  </sheetData>
  <mergeCells count="57">
    <mergeCell ref="A1:P2"/>
    <mergeCell ref="E5:E6"/>
    <mergeCell ref="F5:F6"/>
    <mergeCell ref="E7:E8"/>
    <mergeCell ref="F7:F8"/>
    <mergeCell ref="A3:L3"/>
    <mergeCell ref="E9:E10"/>
    <mergeCell ref="F9:F10"/>
    <mergeCell ref="E11:E12"/>
    <mergeCell ref="F11:F12"/>
    <mergeCell ref="E13:E14"/>
    <mergeCell ref="F13:F14"/>
    <mergeCell ref="E15:E16"/>
    <mergeCell ref="F15:F16"/>
    <mergeCell ref="E17:E18"/>
    <mergeCell ref="F17:F18"/>
    <mergeCell ref="F29:F30"/>
    <mergeCell ref="E19:E20"/>
    <mergeCell ref="F19:F20"/>
    <mergeCell ref="E21:E22"/>
    <mergeCell ref="F21:F22"/>
    <mergeCell ref="E23:E24"/>
    <mergeCell ref="F23:F24"/>
    <mergeCell ref="E25:E26"/>
    <mergeCell ref="F25:F26"/>
    <mergeCell ref="E27:E28"/>
    <mergeCell ref="F27:F28"/>
    <mergeCell ref="E29:E30"/>
    <mergeCell ref="E31:E32"/>
    <mergeCell ref="F31:F32"/>
    <mergeCell ref="F45:F46"/>
    <mergeCell ref="F47:F48"/>
    <mergeCell ref="E43:E44"/>
    <mergeCell ref="E33:E34"/>
    <mergeCell ref="F33:F34"/>
    <mergeCell ref="E35:E36"/>
    <mergeCell ref="F35:F36"/>
    <mergeCell ref="E37:E38"/>
    <mergeCell ref="F37:F38"/>
    <mergeCell ref="E39:E40"/>
    <mergeCell ref="F39:F40"/>
    <mergeCell ref="E41:E42"/>
    <mergeCell ref="F41:F42"/>
    <mergeCell ref="F43:F44"/>
    <mergeCell ref="A59:J59"/>
    <mergeCell ref="E57:E58"/>
    <mergeCell ref="E45:E46"/>
    <mergeCell ref="E47:E48"/>
    <mergeCell ref="E49:E50"/>
    <mergeCell ref="E51:E52"/>
    <mergeCell ref="E53:E54"/>
    <mergeCell ref="E55:E56"/>
    <mergeCell ref="F49:F50"/>
    <mergeCell ref="F51:F52"/>
    <mergeCell ref="F53:F54"/>
    <mergeCell ref="F55:F56"/>
    <mergeCell ref="F57:F58"/>
  </mergeCells>
  <pageMargins left="0.18" right="0.16" top="0.31" bottom="0.36" header="0.3" footer="0.3"/>
  <pageSetup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30"/>
  <sheetViews>
    <sheetView topLeftCell="A5" workbookViewId="0">
      <selection activeCell="G3" sqref="G3"/>
    </sheetView>
  </sheetViews>
  <sheetFormatPr defaultRowHeight="15"/>
  <cols>
    <col min="1" max="1" width="5.5703125" bestFit="1" customWidth="1"/>
    <col min="2" max="2" width="34.28515625" bestFit="1" customWidth="1"/>
    <col min="3" max="3" width="12" style="17" bestFit="1" customWidth="1"/>
    <col min="4" max="4" width="8" bestFit="1" customWidth="1"/>
    <col min="5" max="5" width="35.140625" style="17" customWidth="1"/>
  </cols>
  <sheetData>
    <row r="2" spans="1:7" ht="15" customHeight="1">
      <c r="A2" s="75" t="s">
        <v>88</v>
      </c>
      <c r="B2" s="75"/>
      <c r="C2" s="75"/>
      <c r="D2" s="75"/>
      <c r="E2" s="75"/>
    </row>
    <row r="3" spans="1:7" ht="15" customHeight="1">
      <c r="A3" s="75"/>
      <c r="B3" s="75"/>
      <c r="C3" s="75"/>
      <c r="D3" s="75"/>
      <c r="E3" s="75"/>
    </row>
    <row r="4" spans="1:7" ht="18.75">
      <c r="A4" s="76" t="s">
        <v>0</v>
      </c>
      <c r="B4" s="76"/>
      <c r="C4" s="76"/>
      <c r="D4" s="76"/>
      <c r="E4" s="76"/>
    </row>
    <row r="5" spans="1:7" ht="66.75" customHeight="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7" ht="23.1" customHeight="1">
      <c r="A6" s="2">
        <v>1</v>
      </c>
      <c r="B6" s="3" t="s">
        <v>6</v>
      </c>
      <c r="C6" s="49" t="s">
        <v>7</v>
      </c>
      <c r="D6" s="2">
        <v>29</v>
      </c>
      <c r="E6" s="3">
        <v>7150</v>
      </c>
      <c r="G6" s="20">
        <f>E6/30*D6</f>
        <v>6911.666666666667</v>
      </c>
    </row>
    <row r="7" spans="1:7" ht="28.5" customHeight="1">
      <c r="A7" s="2">
        <v>2</v>
      </c>
      <c r="B7" s="3" t="s">
        <v>8</v>
      </c>
      <c r="C7" s="49" t="s">
        <v>7</v>
      </c>
      <c r="D7" s="2">
        <v>27</v>
      </c>
      <c r="E7" s="3">
        <v>4000</v>
      </c>
      <c r="G7" s="20">
        <f t="shared" ref="G7:G29" si="0">E7/30*D7</f>
        <v>3600.0000000000005</v>
      </c>
    </row>
    <row r="8" spans="1:7" ht="29.25" customHeight="1">
      <c r="A8" s="2">
        <v>3</v>
      </c>
      <c r="B8" s="3" t="s">
        <v>9</v>
      </c>
      <c r="C8" s="49" t="s">
        <v>7</v>
      </c>
      <c r="D8" s="2">
        <v>30</v>
      </c>
      <c r="E8" s="3">
        <v>4400</v>
      </c>
      <c r="G8" s="20">
        <f t="shared" si="0"/>
        <v>4400</v>
      </c>
    </row>
    <row r="9" spans="1:7" ht="23.1" customHeight="1">
      <c r="A9" s="2">
        <v>4</v>
      </c>
      <c r="B9" s="3" t="s">
        <v>10</v>
      </c>
      <c r="C9" s="49" t="s">
        <v>7</v>
      </c>
      <c r="D9" s="2">
        <v>29</v>
      </c>
      <c r="E9" s="3">
        <v>4400</v>
      </c>
      <c r="G9" s="20">
        <f t="shared" si="0"/>
        <v>4253.333333333333</v>
      </c>
    </row>
    <row r="10" spans="1:7" ht="23.1" customHeight="1">
      <c r="A10" s="2">
        <v>5</v>
      </c>
      <c r="B10" s="3" t="s">
        <v>11</v>
      </c>
      <c r="C10" s="49" t="s">
        <v>7</v>
      </c>
      <c r="D10" s="2">
        <v>0</v>
      </c>
      <c r="E10" s="3" t="s">
        <v>12</v>
      </c>
      <c r="G10" s="20">
        <v>0</v>
      </c>
    </row>
    <row r="11" spans="1:7" ht="25.5" customHeight="1">
      <c r="A11" s="2">
        <v>6</v>
      </c>
      <c r="B11" s="3" t="s">
        <v>13</v>
      </c>
      <c r="C11" s="49" t="s">
        <v>7</v>
      </c>
      <c r="D11" s="2">
        <v>29</v>
      </c>
      <c r="E11" s="3">
        <v>4400</v>
      </c>
      <c r="G11" s="20">
        <f t="shared" si="0"/>
        <v>4253.333333333333</v>
      </c>
    </row>
    <row r="12" spans="1:7" ht="23.1" customHeight="1">
      <c r="A12" s="2">
        <v>7</v>
      </c>
      <c r="B12" s="3" t="s">
        <v>14</v>
      </c>
      <c r="C12" s="49" t="s">
        <v>7</v>
      </c>
      <c r="D12" s="2">
        <v>29</v>
      </c>
      <c r="E12" s="3">
        <v>3800</v>
      </c>
      <c r="G12" s="20">
        <f t="shared" si="0"/>
        <v>3673.3333333333335</v>
      </c>
    </row>
    <row r="13" spans="1:7" ht="23.1" customHeight="1">
      <c r="A13" s="2">
        <v>8</v>
      </c>
      <c r="B13" s="3" t="s">
        <v>15</v>
      </c>
      <c r="C13" s="49" t="s">
        <v>7</v>
      </c>
      <c r="D13" s="2">
        <v>27</v>
      </c>
      <c r="E13" s="3">
        <v>4200</v>
      </c>
      <c r="G13" s="20">
        <f t="shared" si="0"/>
        <v>3780</v>
      </c>
    </row>
    <row r="14" spans="1:7" ht="23.1" customHeight="1">
      <c r="A14" s="2">
        <v>9</v>
      </c>
      <c r="B14" s="5" t="s">
        <v>16</v>
      </c>
      <c r="C14" s="49" t="s">
        <v>7</v>
      </c>
      <c r="D14" s="2">
        <v>26</v>
      </c>
      <c r="E14" s="3">
        <v>3800</v>
      </c>
      <c r="G14" s="20">
        <f t="shared" si="0"/>
        <v>3293.3333333333335</v>
      </c>
    </row>
    <row r="15" spans="1:7" ht="23.1" customHeight="1">
      <c r="A15" s="2">
        <v>10</v>
      </c>
      <c r="B15" s="3" t="s">
        <v>17</v>
      </c>
      <c r="C15" s="49" t="s">
        <v>7</v>
      </c>
      <c r="D15" s="2">
        <v>0</v>
      </c>
      <c r="E15" s="3" t="s">
        <v>12</v>
      </c>
      <c r="G15" s="20">
        <v>0</v>
      </c>
    </row>
    <row r="16" spans="1:7" ht="23.1" customHeight="1">
      <c r="A16" s="2">
        <v>11</v>
      </c>
      <c r="B16" s="3" t="s">
        <v>18</v>
      </c>
      <c r="C16" s="49" t="s">
        <v>7</v>
      </c>
      <c r="D16" s="2">
        <v>28</v>
      </c>
      <c r="E16" s="3">
        <v>3800</v>
      </c>
      <c r="G16" s="20">
        <f t="shared" si="0"/>
        <v>3546.666666666667</v>
      </c>
    </row>
    <row r="17" spans="1:7" ht="23.1" customHeight="1">
      <c r="A17" s="2">
        <v>12</v>
      </c>
      <c r="B17" s="3" t="s">
        <v>19</v>
      </c>
      <c r="C17" s="49" t="s">
        <v>7</v>
      </c>
      <c r="D17" s="2">
        <v>23.5</v>
      </c>
      <c r="E17" s="3">
        <v>6500</v>
      </c>
      <c r="G17" s="20">
        <f t="shared" si="0"/>
        <v>5091.6666666666661</v>
      </c>
    </row>
    <row r="18" spans="1:7" ht="23.1" customHeight="1">
      <c r="A18" s="2">
        <v>13</v>
      </c>
      <c r="B18" s="3" t="s">
        <v>20</v>
      </c>
      <c r="C18" s="49" t="s">
        <v>7</v>
      </c>
      <c r="D18" s="2">
        <v>28.5</v>
      </c>
      <c r="E18" s="3">
        <v>3800</v>
      </c>
      <c r="G18" s="20">
        <f t="shared" si="0"/>
        <v>3610</v>
      </c>
    </row>
    <row r="19" spans="1:7" ht="23.1" customHeight="1">
      <c r="A19" s="2">
        <v>14</v>
      </c>
      <c r="B19" s="3" t="s">
        <v>21</v>
      </c>
      <c r="C19" s="49" t="s">
        <v>7</v>
      </c>
      <c r="D19" s="2">
        <v>27</v>
      </c>
      <c r="E19" s="3">
        <v>3800</v>
      </c>
      <c r="G19" s="20">
        <f t="shared" si="0"/>
        <v>3420</v>
      </c>
    </row>
    <row r="20" spans="1:7" ht="23.1" customHeight="1">
      <c r="A20" s="2">
        <v>15</v>
      </c>
      <c r="B20" s="3" t="s">
        <v>22</v>
      </c>
      <c r="C20" s="49" t="s">
        <v>23</v>
      </c>
      <c r="D20" s="2">
        <v>29</v>
      </c>
      <c r="E20" s="3">
        <v>10000</v>
      </c>
      <c r="G20" s="20">
        <f t="shared" si="0"/>
        <v>9666.6666666666661</v>
      </c>
    </row>
    <row r="21" spans="1:7" ht="23.1" customHeight="1">
      <c r="A21" s="2">
        <v>16</v>
      </c>
      <c r="B21" s="5" t="s">
        <v>24</v>
      </c>
      <c r="C21" s="49" t="s">
        <v>7</v>
      </c>
      <c r="D21" s="2">
        <v>10</v>
      </c>
      <c r="E21" s="3">
        <v>3800</v>
      </c>
      <c r="G21" s="20">
        <f t="shared" si="0"/>
        <v>1266.6666666666667</v>
      </c>
    </row>
    <row r="22" spans="1:7" ht="23.1" customHeight="1">
      <c r="A22" s="2">
        <v>17</v>
      </c>
      <c r="B22" s="3" t="s">
        <v>25</v>
      </c>
      <c r="C22" s="49" t="s">
        <v>7</v>
      </c>
      <c r="D22" s="6">
        <v>27.5</v>
      </c>
      <c r="E22" s="3">
        <v>7150</v>
      </c>
      <c r="G22" s="20">
        <f t="shared" si="0"/>
        <v>6554.166666666667</v>
      </c>
    </row>
    <row r="23" spans="1:7" ht="23.1" customHeight="1">
      <c r="A23" s="2">
        <v>18</v>
      </c>
      <c r="B23" s="3" t="s">
        <v>26</v>
      </c>
      <c r="C23" s="49" t="s">
        <v>7</v>
      </c>
      <c r="D23" s="6">
        <v>27</v>
      </c>
      <c r="E23" s="3">
        <v>4400</v>
      </c>
      <c r="G23" s="20">
        <f t="shared" si="0"/>
        <v>3959.9999999999995</v>
      </c>
    </row>
    <row r="24" spans="1:7" ht="23.1" customHeight="1">
      <c r="A24" s="2">
        <v>19</v>
      </c>
      <c r="B24" s="3" t="s">
        <v>27</v>
      </c>
      <c r="C24" s="49" t="s">
        <v>7</v>
      </c>
      <c r="D24" s="6">
        <v>27</v>
      </c>
      <c r="E24" s="3">
        <v>4200</v>
      </c>
      <c r="G24" s="20">
        <f t="shared" si="0"/>
        <v>3780</v>
      </c>
    </row>
    <row r="25" spans="1:7" ht="23.1" customHeight="1">
      <c r="A25" s="2">
        <v>20</v>
      </c>
      <c r="B25" s="3" t="s">
        <v>28</v>
      </c>
      <c r="C25" s="49" t="s">
        <v>7</v>
      </c>
      <c r="D25" s="6">
        <v>22</v>
      </c>
      <c r="E25" s="3">
        <v>6500</v>
      </c>
      <c r="G25" s="20">
        <f t="shared" si="0"/>
        <v>4766.6666666666661</v>
      </c>
    </row>
    <row r="26" spans="1:7" ht="23.1" customHeight="1">
      <c r="A26" s="2">
        <v>21</v>
      </c>
      <c r="B26" s="3" t="s">
        <v>29</v>
      </c>
      <c r="C26" s="49" t="s">
        <v>7</v>
      </c>
      <c r="D26" s="6">
        <v>29</v>
      </c>
      <c r="E26" s="3">
        <v>6500</v>
      </c>
      <c r="G26" s="20">
        <f t="shared" si="0"/>
        <v>6283.333333333333</v>
      </c>
    </row>
    <row r="27" spans="1:7" ht="23.1" customHeight="1">
      <c r="A27" s="2">
        <v>22</v>
      </c>
      <c r="B27" s="5" t="s">
        <v>30</v>
      </c>
      <c r="C27" s="49" t="s">
        <v>7</v>
      </c>
      <c r="D27" s="6">
        <v>30</v>
      </c>
      <c r="E27" s="3">
        <v>3800</v>
      </c>
      <c r="G27" s="20">
        <f t="shared" si="0"/>
        <v>3800</v>
      </c>
    </row>
    <row r="28" spans="1:7" ht="23.1" customHeight="1">
      <c r="A28" s="2">
        <v>23</v>
      </c>
      <c r="B28" s="5" t="s">
        <v>31</v>
      </c>
      <c r="C28" s="49" t="s">
        <v>7</v>
      </c>
      <c r="D28" s="6">
        <v>27</v>
      </c>
      <c r="E28" s="3">
        <v>3800</v>
      </c>
      <c r="G28" s="20">
        <f t="shared" si="0"/>
        <v>3420</v>
      </c>
    </row>
    <row r="29" spans="1:7" ht="23.1" customHeight="1">
      <c r="A29" s="2">
        <v>24</v>
      </c>
      <c r="B29" s="5" t="s">
        <v>32</v>
      </c>
      <c r="C29" s="49" t="s">
        <v>7</v>
      </c>
      <c r="D29" s="6">
        <v>27</v>
      </c>
      <c r="E29" s="3">
        <v>3800</v>
      </c>
      <c r="G29" s="20">
        <f t="shared" si="0"/>
        <v>3420</v>
      </c>
    </row>
    <row r="30" spans="1:7" ht="15.75" customHeight="1">
      <c r="A30" s="2"/>
      <c r="B30" s="7" t="s">
        <v>33</v>
      </c>
      <c r="C30" s="8"/>
      <c r="D30" s="2"/>
      <c r="E30" s="9">
        <f>SUM(E6:E29)</f>
        <v>108000</v>
      </c>
      <c r="G30" s="20"/>
    </row>
  </sheetData>
  <mergeCells count="2">
    <mergeCell ref="A2:E3"/>
    <mergeCell ref="A4:E4"/>
  </mergeCells>
  <pageMargins left="0.7" right="0.7" top="0.61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37"/>
  <sheetViews>
    <sheetView topLeftCell="A18" workbookViewId="0">
      <selection activeCell="N5" sqref="N5"/>
    </sheetView>
  </sheetViews>
  <sheetFormatPr defaultRowHeight="15"/>
  <cols>
    <col min="1" max="1" width="7.7109375" customWidth="1"/>
    <col min="2" max="2" width="36.85546875" customWidth="1"/>
    <col min="3" max="3" width="13.85546875" style="17" customWidth="1"/>
    <col min="4" max="4" width="11.28515625" customWidth="1"/>
    <col min="5" max="5" width="27.42578125" style="18" customWidth="1"/>
  </cols>
  <sheetData>
    <row r="2" spans="1:7" ht="15" customHeight="1">
      <c r="A2" s="75" t="s">
        <v>88</v>
      </c>
      <c r="B2" s="75"/>
      <c r="C2" s="75"/>
      <c r="D2" s="75"/>
      <c r="E2" s="75"/>
    </row>
    <row r="3" spans="1:7" ht="15" customHeight="1">
      <c r="A3" s="75"/>
      <c r="B3" s="75"/>
      <c r="C3" s="75"/>
      <c r="D3" s="75"/>
      <c r="E3" s="75"/>
    </row>
    <row r="4" spans="1:7" ht="18.75">
      <c r="A4" s="76" t="s">
        <v>34</v>
      </c>
      <c r="B4" s="76"/>
      <c r="C4" s="76"/>
      <c r="D4" s="76"/>
      <c r="E4" s="76"/>
    </row>
    <row r="5" spans="1:7" ht="66.75" customHeight="1">
      <c r="A5" s="10" t="s">
        <v>1</v>
      </c>
      <c r="B5" s="10" t="s">
        <v>2</v>
      </c>
      <c r="C5" s="10" t="s">
        <v>3</v>
      </c>
      <c r="D5" s="10" t="s">
        <v>4</v>
      </c>
      <c r="E5" s="11" t="s">
        <v>5</v>
      </c>
    </row>
    <row r="6" spans="1:7" ht="23.1" customHeight="1">
      <c r="A6" s="2">
        <v>1</v>
      </c>
      <c r="B6" s="12" t="s">
        <v>35</v>
      </c>
      <c r="C6" s="8" t="s">
        <v>36</v>
      </c>
      <c r="D6" s="2">
        <v>30</v>
      </c>
      <c r="E6" s="13">
        <v>12650</v>
      </c>
      <c r="F6" s="50"/>
      <c r="G6" s="51">
        <f>E6/30*D6</f>
        <v>12650</v>
      </c>
    </row>
    <row r="7" spans="1:7" ht="23.1" customHeight="1">
      <c r="A7" s="2">
        <v>2</v>
      </c>
      <c r="B7" s="12" t="s">
        <v>37</v>
      </c>
      <c r="C7" s="8" t="s">
        <v>36</v>
      </c>
      <c r="D7" s="2">
        <v>28.5</v>
      </c>
      <c r="E7" s="13">
        <v>8800</v>
      </c>
      <c r="F7" s="50"/>
      <c r="G7" s="51">
        <f t="shared" ref="G7:G28" si="0">E7/30*D7</f>
        <v>8360</v>
      </c>
    </row>
    <row r="8" spans="1:7" ht="23.1" customHeight="1">
      <c r="A8" s="2">
        <v>3</v>
      </c>
      <c r="B8" s="12" t="s">
        <v>38</v>
      </c>
      <c r="C8" s="8" t="s">
        <v>7</v>
      </c>
      <c r="D8" s="2">
        <v>25.5</v>
      </c>
      <c r="E8" s="13">
        <v>8250</v>
      </c>
      <c r="F8" s="50"/>
      <c r="G8" s="51">
        <f t="shared" si="0"/>
        <v>7012.5</v>
      </c>
    </row>
    <row r="9" spans="1:7" ht="23.1" customHeight="1">
      <c r="A9" s="2">
        <v>4</v>
      </c>
      <c r="B9" s="12" t="s">
        <v>39</v>
      </c>
      <c r="C9" s="8" t="s">
        <v>7</v>
      </c>
      <c r="D9" s="2">
        <v>26</v>
      </c>
      <c r="E9" s="13">
        <v>8250</v>
      </c>
      <c r="F9" s="50"/>
      <c r="G9" s="51">
        <f t="shared" si="0"/>
        <v>7150</v>
      </c>
    </row>
    <row r="10" spans="1:7" ht="23.1" customHeight="1">
      <c r="A10" s="2">
        <v>5</v>
      </c>
      <c r="B10" s="12" t="s">
        <v>40</v>
      </c>
      <c r="C10" s="8" t="s">
        <v>7</v>
      </c>
      <c r="D10" s="2">
        <v>30</v>
      </c>
      <c r="E10" s="13">
        <v>7150</v>
      </c>
      <c r="F10" s="50"/>
      <c r="G10" s="51">
        <f t="shared" si="0"/>
        <v>7150</v>
      </c>
    </row>
    <row r="11" spans="1:7" ht="23.1" customHeight="1">
      <c r="A11" s="2">
        <v>6</v>
      </c>
      <c r="B11" s="12" t="s">
        <v>41</v>
      </c>
      <c r="C11" s="8" t="s">
        <v>7</v>
      </c>
      <c r="D11" s="2">
        <v>23.5</v>
      </c>
      <c r="E11" s="13">
        <v>7700</v>
      </c>
      <c r="F11" s="50"/>
      <c r="G11" s="51">
        <f t="shared" si="0"/>
        <v>6031.666666666667</v>
      </c>
    </row>
    <row r="12" spans="1:7" ht="23.1" customHeight="1">
      <c r="A12" s="2">
        <v>7</v>
      </c>
      <c r="B12" s="12" t="s">
        <v>42</v>
      </c>
      <c r="C12" s="8" t="s">
        <v>7</v>
      </c>
      <c r="D12" s="2">
        <v>22.5</v>
      </c>
      <c r="E12" s="13">
        <v>8250</v>
      </c>
      <c r="F12" s="50"/>
      <c r="G12" s="51">
        <f t="shared" si="0"/>
        <v>6187.5</v>
      </c>
    </row>
    <row r="13" spans="1:7" ht="23.1" customHeight="1">
      <c r="A13" s="2">
        <v>8</v>
      </c>
      <c r="B13" s="12" t="s">
        <v>43</v>
      </c>
      <c r="C13" s="8" t="s">
        <v>7</v>
      </c>
      <c r="D13" s="2">
        <v>27</v>
      </c>
      <c r="E13" s="13">
        <v>4950</v>
      </c>
      <c r="F13" s="50"/>
      <c r="G13" s="51">
        <f t="shared" si="0"/>
        <v>4455</v>
      </c>
    </row>
    <row r="14" spans="1:7" ht="23.1" customHeight="1">
      <c r="A14" s="2">
        <v>9</v>
      </c>
      <c r="B14" s="12" t="s">
        <v>44</v>
      </c>
      <c r="C14" s="8" t="s">
        <v>7</v>
      </c>
      <c r="D14" s="2">
        <v>24</v>
      </c>
      <c r="E14" s="13">
        <v>4950</v>
      </c>
      <c r="F14" s="50"/>
      <c r="G14" s="51">
        <f t="shared" si="0"/>
        <v>3960</v>
      </c>
    </row>
    <row r="15" spans="1:7" ht="23.1" customHeight="1">
      <c r="A15" s="2">
        <v>10</v>
      </c>
      <c r="B15" s="12" t="s">
        <v>45</v>
      </c>
      <c r="C15" s="8" t="s">
        <v>7</v>
      </c>
      <c r="D15" s="2">
        <v>27</v>
      </c>
      <c r="E15" s="13">
        <v>4950</v>
      </c>
      <c r="F15" s="50"/>
      <c r="G15" s="51">
        <f t="shared" si="0"/>
        <v>4455</v>
      </c>
    </row>
    <row r="16" spans="1:7" ht="23.1" customHeight="1">
      <c r="A16" s="2">
        <v>11</v>
      </c>
      <c r="B16" s="12" t="s">
        <v>46</v>
      </c>
      <c r="C16" s="8" t="s">
        <v>7</v>
      </c>
      <c r="D16" s="2">
        <v>25.5</v>
      </c>
      <c r="E16" s="13">
        <v>4950</v>
      </c>
      <c r="F16" s="50"/>
      <c r="G16" s="51">
        <f t="shared" si="0"/>
        <v>4207.5</v>
      </c>
    </row>
    <row r="17" spans="1:7" ht="23.1" customHeight="1">
      <c r="A17" s="2">
        <v>12</v>
      </c>
      <c r="B17" s="12" t="s">
        <v>47</v>
      </c>
      <c r="C17" s="8" t="s">
        <v>36</v>
      </c>
      <c r="D17" s="2">
        <v>28.5</v>
      </c>
      <c r="E17" s="13">
        <v>11500</v>
      </c>
      <c r="F17" s="50"/>
      <c r="G17" s="51">
        <f t="shared" si="0"/>
        <v>10925</v>
      </c>
    </row>
    <row r="18" spans="1:7" ht="23.1" customHeight="1">
      <c r="A18" s="2">
        <v>13</v>
      </c>
      <c r="B18" s="14" t="s">
        <v>48</v>
      </c>
      <c r="C18" s="8" t="s">
        <v>7</v>
      </c>
      <c r="D18" s="6">
        <v>28.5</v>
      </c>
      <c r="E18" s="13">
        <v>7300</v>
      </c>
      <c r="F18" s="50"/>
      <c r="G18" s="51">
        <f t="shared" si="0"/>
        <v>6935</v>
      </c>
    </row>
    <row r="19" spans="1:7" ht="23.1" customHeight="1">
      <c r="A19" s="2">
        <v>14</v>
      </c>
      <c r="B19" s="14" t="s">
        <v>49</v>
      </c>
      <c r="C19" s="8" t="s">
        <v>7</v>
      </c>
      <c r="D19" s="6">
        <v>25.5</v>
      </c>
      <c r="E19" s="13">
        <v>4950</v>
      </c>
      <c r="F19" s="50"/>
      <c r="G19" s="51">
        <f t="shared" si="0"/>
        <v>4207.5</v>
      </c>
    </row>
    <row r="20" spans="1:7" ht="23.1" customHeight="1">
      <c r="A20" s="2">
        <v>15</v>
      </c>
      <c r="B20" s="12" t="s">
        <v>50</v>
      </c>
      <c r="C20" s="15" t="s">
        <v>7</v>
      </c>
      <c r="D20" s="6">
        <v>28</v>
      </c>
      <c r="E20" s="13">
        <v>11000</v>
      </c>
      <c r="F20" s="50"/>
      <c r="G20" s="51">
        <f t="shared" si="0"/>
        <v>10266.666666666668</v>
      </c>
    </row>
    <row r="21" spans="1:7" ht="23.1" customHeight="1">
      <c r="A21" s="2">
        <v>16</v>
      </c>
      <c r="B21" s="12" t="s">
        <v>51</v>
      </c>
      <c r="C21" s="8" t="s">
        <v>7</v>
      </c>
      <c r="D21" s="6">
        <v>23</v>
      </c>
      <c r="E21" s="13">
        <v>7000</v>
      </c>
      <c r="F21" s="50"/>
      <c r="G21" s="51">
        <f t="shared" si="0"/>
        <v>5366.666666666667</v>
      </c>
    </row>
    <row r="22" spans="1:7" ht="23.1" customHeight="1">
      <c r="A22" s="2">
        <v>17</v>
      </c>
      <c r="B22" s="12" t="s">
        <v>52</v>
      </c>
      <c r="C22" s="8" t="s">
        <v>7</v>
      </c>
      <c r="D22" s="6">
        <v>12</v>
      </c>
      <c r="E22" s="13">
        <v>3800</v>
      </c>
      <c r="F22" s="50"/>
      <c r="G22" s="51">
        <f t="shared" si="0"/>
        <v>1520</v>
      </c>
    </row>
    <row r="23" spans="1:7" ht="23.1" customHeight="1">
      <c r="A23" s="2">
        <v>18</v>
      </c>
      <c r="B23" s="12" t="s">
        <v>53</v>
      </c>
      <c r="C23" s="8" t="s">
        <v>7</v>
      </c>
      <c r="D23" s="6">
        <v>7</v>
      </c>
      <c r="E23" s="13">
        <v>6500</v>
      </c>
      <c r="F23" s="50"/>
      <c r="G23" s="51">
        <f t="shared" si="0"/>
        <v>1516.6666666666665</v>
      </c>
    </row>
    <row r="24" spans="1:7" ht="23.1" customHeight="1">
      <c r="A24" s="2">
        <v>19</v>
      </c>
      <c r="B24" s="12" t="s">
        <v>54</v>
      </c>
      <c r="C24" s="8" t="s">
        <v>55</v>
      </c>
      <c r="D24" s="6">
        <v>26</v>
      </c>
      <c r="E24" s="13">
        <v>15000</v>
      </c>
      <c r="F24" s="50"/>
      <c r="G24" s="51">
        <f t="shared" si="0"/>
        <v>13000</v>
      </c>
    </row>
    <row r="25" spans="1:7" ht="23.1" customHeight="1">
      <c r="A25" s="2">
        <v>20</v>
      </c>
      <c r="B25" s="12" t="s">
        <v>56</v>
      </c>
      <c r="C25" s="8" t="s">
        <v>57</v>
      </c>
      <c r="D25" s="6">
        <v>0</v>
      </c>
      <c r="E25" s="13" t="s">
        <v>12</v>
      </c>
      <c r="F25" s="50"/>
      <c r="G25" s="51">
        <v>0</v>
      </c>
    </row>
    <row r="26" spans="1:7" ht="23.1" customHeight="1">
      <c r="A26" s="2">
        <v>21</v>
      </c>
      <c r="B26" s="12" t="s">
        <v>58</v>
      </c>
      <c r="C26" s="8" t="s">
        <v>7</v>
      </c>
      <c r="D26" s="6">
        <v>26</v>
      </c>
      <c r="E26" s="13">
        <v>4200</v>
      </c>
      <c r="F26" s="50"/>
      <c r="G26" s="51">
        <f t="shared" si="0"/>
        <v>3640</v>
      </c>
    </row>
    <row r="27" spans="1:7" ht="23.1" customHeight="1">
      <c r="A27" s="2">
        <v>22</v>
      </c>
      <c r="B27" s="12" t="s">
        <v>59</v>
      </c>
      <c r="C27" s="8" t="s">
        <v>7</v>
      </c>
      <c r="D27" s="6">
        <v>26</v>
      </c>
      <c r="E27" s="13">
        <v>4200</v>
      </c>
      <c r="F27" s="50"/>
      <c r="G27" s="51">
        <f t="shared" si="0"/>
        <v>3640</v>
      </c>
    </row>
    <row r="28" spans="1:7" ht="23.1" customHeight="1">
      <c r="A28" s="2">
        <v>23</v>
      </c>
      <c r="B28" s="12" t="s">
        <v>60</v>
      </c>
      <c r="C28" s="8" t="s">
        <v>57</v>
      </c>
      <c r="D28" s="6">
        <v>29</v>
      </c>
      <c r="E28" s="13">
        <v>14000</v>
      </c>
      <c r="F28" s="50"/>
      <c r="G28" s="51">
        <f t="shared" si="0"/>
        <v>13533.333333333334</v>
      </c>
    </row>
    <row r="29" spans="1:7" ht="15.75" customHeight="1">
      <c r="A29" s="2"/>
      <c r="B29" s="7" t="s">
        <v>33</v>
      </c>
      <c r="C29" s="8"/>
      <c r="D29" s="2"/>
      <c r="E29" s="16">
        <f>SUM(E6:E28)</f>
        <v>170300</v>
      </c>
    </row>
    <row r="35" spans="3:5">
      <c r="C35"/>
      <c r="E35"/>
    </row>
    <row r="36" spans="3:5">
      <c r="C36"/>
      <c r="E36"/>
    </row>
    <row r="37" spans="3:5">
      <c r="C37"/>
      <c r="E37"/>
    </row>
  </sheetData>
  <mergeCells count="2">
    <mergeCell ref="A2:E3"/>
    <mergeCell ref="A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sss paysheet</vt:lpstr>
      <vt:lpstr>safe paysheet</vt:lpstr>
      <vt:lpstr>SSSC JUNE</vt:lpstr>
      <vt:lpstr>SAFE JUNE</vt:lpstr>
      <vt:lpstr>'safe paysheet'!Print_Area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2017-07-12T11:37:29Z</dcterms:modified>
</cp:coreProperties>
</file>